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71\室課専用\03 地球温暖化対策\18-1 電力調達\令和５年度\03_入札・契約\03_高圧電力（負荷率40％超）\01_入札事務\01_仕様書\"/>
    </mc:Choice>
  </mc:AlternateContent>
  <bookViews>
    <workbookView xWindow="165" yWindow="-150" windowWidth="20325" windowHeight="8925" tabRatio="899" firstSheet="2" activeTab="2"/>
  </bookViews>
  <sheets>
    <sheet name="入札経過表" sheetId="28" state="hidden" r:id="rId1"/>
    <sheet name="公表用　入札経過" sheetId="29" state="hidden" r:id="rId2"/>
    <sheet name="入札金額" sheetId="47" r:id="rId3"/>
    <sheet name="グループ(1)" sheetId="37" r:id="rId4"/>
    <sheet name="グループ(2)" sheetId="56" r:id="rId5"/>
    <sheet name="グループ(3)その１" sheetId="49" r:id="rId6"/>
    <sheet name="グループ(3)その２" sheetId="53" r:id="rId7"/>
    <sheet name="グループ(1')その１" sheetId="57" r:id="rId8"/>
    <sheet name="グループ(1')その２" sheetId="59" r:id="rId9"/>
    <sheet name="グループ(1'')その１" sheetId="60" r:id="rId10"/>
    <sheet name="グループ(1’’)その２" sheetId="61" r:id="rId11"/>
    <sheet name="グループ(1’’)その３" sheetId="62" r:id="rId12"/>
  </sheets>
  <definedNames>
    <definedName name="_xlnm.Print_Area" localSheetId="3">'グループ(1)'!$A$1:$J$31</definedName>
    <definedName name="_xlnm.Print_Area" localSheetId="7">'グループ(1'')その１'!$A$1:$L$32</definedName>
    <definedName name="_xlnm.Print_Area" localSheetId="9">'グループ(1'''')その１'!$A$1:$J$32</definedName>
    <definedName name="_xlnm.Print_Area" localSheetId="8">'グループ(1'')その２'!$A$1:$J$33</definedName>
    <definedName name="_xlnm.Print_Area" localSheetId="10">'グループ(1’’’’)その２'!$A$1:$K$34</definedName>
    <definedName name="_xlnm.Print_Area" localSheetId="4">'グループ(2)'!$A$1:$L$28</definedName>
    <definedName name="_xlnm.Print_Area" localSheetId="5">'グループ(3)その１'!$A$1:$J$31</definedName>
    <definedName name="_xlnm.Print_Area" localSheetId="6">'グループ(3)その２'!$A$1:$K$34</definedName>
    <definedName name="_xlnm.Print_Area" localSheetId="1">'公表用　入札経過'!$A$1:$Q$42</definedName>
    <definedName name="_xlnm.Print_Area" localSheetId="2">入札金額!$A$1:$E$34</definedName>
    <definedName name="_xlnm.Print_Area" localSheetId="0">入札経過表!$A$1:$Q$42</definedName>
    <definedName name="でんき">#REF!</definedName>
    <definedName name="案件名称">#REF!</definedName>
    <definedName name="契約書">#REF!</definedName>
    <definedName name="契約番号">#REF!</definedName>
    <definedName name="使用予定数量">#REF!</definedName>
    <definedName name="別紙">#REF!</definedName>
    <definedName name="履行場所">#REF!</definedName>
    <definedName name="連番">#REF!</definedName>
  </definedNames>
  <calcPr calcId="162913"/>
</workbook>
</file>

<file path=xl/calcChain.xml><?xml version="1.0" encoding="utf-8"?>
<calcChain xmlns="http://schemas.openxmlformats.org/spreadsheetml/2006/main">
  <c r="K27" i="62" l="1"/>
  <c r="K26" i="62"/>
  <c r="K25" i="62"/>
  <c r="K24" i="62"/>
  <c r="K23" i="62"/>
  <c r="K22" i="62"/>
  <c r="H25" i="57"/>
  <c r="H24" i="57"/>
  <c r="H23" i="57"/>
  <c r="H22" i="57"/>
  <c r="H21" i="57"/>
  <c r="H20" i="57"/>
  <c r="H23" i="49"/>
  <c r="H22" i="49"/>
  <c r="H21" i="49"/>
  <c r="H20" i="49"/>
  <c r="H19" i="49"/>
  <c r="H18" i="49"/>
  <c r="H24" i="56"/>
  <c r="H23" i="56"/>
  <c r="H22" i="56"/>
  <c r="H21" i="56"/>
  <c r="H20" i="56"/>
  <c r="H19" i="56"/>
  <c r="H23" i="37"/>
  <c r="H22" i="37"/>
  <c r="H21" i="37"/>
  <c r="H20" i="37"/>
  <c r="H19" i="37"/>
  <c r="H18" i="37"/>
  <c r="F5" i="60" l="1"/>
  <c r="H22" i="60" l="1"/>
  <c r="H23" i="60"/>
  <c r="H21" i="60"/>
  <c r="H19" i="60"/>
  <c r="H24" i="60"/>
  <c r="H20" i="60"/>
  <c r="F7" i="60"/>
  <c r="F6" i="60"/>
  <c r="F5" i="57" l="1"/>
  <c r="I24" i="61" l="1"/>
  <c r="I23" i="60"/>
  <c r="J28" i="62"/>
  <c r="I28" i="62"/>
  <c r="H28" i="62"/>
  <c r="F28" i="62"/>
  <c r="E28" i="62"/>
  <c r="D28" i="62"/>
  <c r="M27" i="62"/>
  <c r="L27" i="62"/>
  <c r="M26" i="62"/>
  <c r="L26" i="62"/>
  <c r="M25" i="62"/>
  <c r="L25" i="62"/>
  <c r="M24" i="62"/>
  <c r="L24" i="62"/>
  <c r="M23" i="62"/>
  <c r="L23" i="62"/>
  <c r="M22" i="62"/>
  <c r="L22" i="62"/>
  <c r="M21" i="62"/>
  <c r="L21" i="62"/>
  <c r="K21" i="62"/>
  <c r="M20" i="62"/>
  <c r="L20" i="62"/>
  <c r="K20" i="62"/>
  <c r="M19" i="62"/>
  <c r="L19" i="62"/>
  <c r="K19" i="62"/>
  <c r="M18" i="62"/>
  <c r="L18" i="62"/>
  <c r="K18" i="62"/>
  <c r="M17" i="62"/>
  <c r="L17" i="62"/>
  <c r="K17" i="62"/>
  <c r="M16" i="62"/>
  <c r="L16" i="62"/>
  <c r="K16" i="62"/>
  <c r="F25" i="61"/>
  <c r="E25" i="61"/>
  <c r="D25" i="61"/>
  <c r="H24" i="61"/>
  <c r="I23" i="61"/>
  <c r="H23" i="61"/>
  <c r="I22" i="61"/>
  <c r="H22" i="61"/>
  <c r="I21" i="61"/>
  <c r="H21" i="61"/>
  <c r="I20" i="61"/>
  <c r="H20" i="61"/>
  <c r="I19" i="61"/>
  <c r="H19" i="61"/>
  <c r="I18" i="61"/>
  <c r="H18" i="61"/>
  <c r="I17" i="61"/>
  <c r="H17" i="61"/>
  <c r="I16" i="61"/>
  <c r="H16" i="61"/>
  <c r="I15" i="61"/>
  <c r="H15" i="61"/>
  <c r="I14" i="61"/>
  <c r="H14" i="61"/>
  <c r="I13" i="61"/>
  <c r="H13" i="61"/>
  <c r="F25" i="60"/>
  <c r="E25" i="60"/>
  <c r="D25" i="60"/>
  <c r="H18" i="60"/>
  <c r="H15" i="60"/>
  <c r="F8" i="57"/>
  <c r="I12" i="53"/>
  <c r="H12" i="53"/>
  <c r="H19" i="53"/>
  <c r="I12" i="49"/>
  <c r="H12" i="49"/>
  <c r="K13" i="56"/>
  <c r="J22" i="56"/>
  <c r="H13" i="56"/>
  <c r="J13" i="56" s="1"/>
  <c r="I12" i="37"/>
  <c r="I23" i="37"/>
  <c r="H12" i="37"/>
  <c r="H13" i="37"/>
  <c r="H14" i="37"/>
  <c r="H15" i="37"/>
  <c r="H16" i="37"/>
  <c r="H17" i="37"/>
  <c r="H13" i="49"/>
  <c r="H14" i="49"/>
  <c r="H15" i="49"/>
  <c r="H16" i="49"/>
  <c r="H17" i="49"/>
  <c r="J23" i="56"/>
  <c r="J24" i="56"/>
  <c r="H14" i="56"/>
  <c r="J14" i="56" s="1"/>
  <c r="H15" i="56"/>
  <c r="J15" i="56" s="1"/>
  <c r="H16" i="56"/>
  <c r="J16" i="56" s="1"/>
  <c r="H17" i="56"/>
  <c r="J17" i="56" s="1"/>
  <c r="H18" i="56"/>
  <c r="J18" i="56" s="1"/>
  <c r="J19" i="56"/>
  <c r="J20" i="56"/>
  <c r="J21" i="56"/>
  <c r="I12" i="59"/>
  <c r="H12" i="59"/>
  <c r="F24" i="59"/>
  <c r="E24" i="59"/>
  <c r="D24" i="59"/>
  <c r="I23" i="59"/>
  <c r="H23" i="59"/>
  <c r="I22" i="59"/>
  <c r="H22" i="59"/>
  <c r="I21" i="59"/>
  <c r="H21" i="59"/>
  <c r="I20" i="59"/>
  <c r="H20" i="59"/>
  <c r="I19" i="59"/>
  <c r="H19" i="59"/>
  <c r="I18" i="59"/>
  <c r="H18" i="59"/>
  <c r="I17" i="59"/>
  <c r="H17" i="59"/>
  <c r="I16" i="59"/>
  <c r="H16" i="59"/>
  <c r="I15" i="59"/>
  <c r="H15" i="59"/>
  <c r="I14" i="59"/>
  <c r="H14" i="59"/>
  <c r="I13" i="59"/>
  <c r="H13" i="59"/>
  <c r="F7" i="57"/>
  <c r="K20" i="57" s="1"/>
  <c r="F26" i="57"/>
  <c r="E26" i="57"/>
  <c r="D26" i="57"/>
  <c r="F25" i="56"/>
  <c r="E25" i="56"/>
  <c r="D25" i="56"/>
  <c r="K24" i="56"/>
  <c r="K23" i="56"/>
  <c r="K22" i="56"/>
  <c r="K21" i="56"/>
  <c r="K20" i="56"/>
  <c r="K19" i="56"/>
  <c r="K18" i="56"/>
  <c r="K17" i="56"/>
  <c r="K16" i="56"/>
  <c r="K15" i="56"/>
  <c r="K14" i="56"/>
  <c r="H13" i="53"/>
  <c r="F24" i="49"/>
  <c r="E24" i="49"/>
  <c r="D24" i="49"/>
  <c r="E24" i="37"/>
  <c r="D24" i="37"/>
  <c r="H23" i="53"/>
  <c r="H14" i="53"/>
  <c r="H15" i="53"/>
  <c r="H16" i="53"/>
  <c r="H17" i="53"/>
  <c r="H18" i="53"/>
  <c r="H20" i="53"/>
  <c r="H21" i="53"/>
  <c r="H22" i="53"/>
  <c r="F24" i="53"/>
  <c r="E24" i="53"/>
  <c r="D24" i="53"/>
  <c r="I23" i="53"/>
  <c r="I22" i="53"/>
  <c r="I21" i="53"/>
  <c r="I20" i="53"/>
  <c r="I19" i="53"/>
  <c r="J19" i="53" s="1"/>
  <c r="I18" i="53"/>
  <c r="I17" i="53"/>
  <c r="I16" i="53"/>
  <c r="J16" i="53" s="1"/>
  <c r="I15" i="53"/>
  <c r="I14" i="53"/>
  <c r="J14" i="53" s="1"/>
  <c r="I13" i="53"/>
  <c r="F24" i="37"/>
  <c r="I23" i="49"/>
  <c r="I22" i="49"/>
  <c r="I21" i="49"/>
  <c r="J21" i="49" s="1"/>
  <c r="I20" i="49"/>
  <c r="I19" i="49"/>
  <c r="I18" i="49"/>
  <c r="I17" i="49"/>
  <c r="I16" i="49"/>
  <c r="I15" i="49"/>
  <c r="I14" i="49"/>
  <c r="I13" i="49"/>
  <c r="I21" i="37"/>
  <c r="I20" i="37"/>
  <c r="I16" i="37"/>
  <c r="I13" i="37"/>
  <c r="I14" i="37"/>
  <c r="I15" i="37"/>
  <c r="I17" i="37"/>
  <c r="I18" i="37"/>
  <c r="I19" i="37"/>
  <c r="I22" i="37"/>
  <c r="H3" i="29"/>
  <c r="J3" i="29"/>
  <c r="L3" i="29"/>
  <c r="Q5" i="29"/>
  <c r="B16" i="29"/>
  <c r="G16" i="29"/>
  <c r="H16" i="29"/>
  <c r="J16" i="29"/>
  <c r="B17" i="29"/>
  <c r="G17" i="29"/>
  <c r="H17" i="29"/>
  <c r="J17" i="29"/>
  <c r="A38" i="29"/>
  <c r="D42" i="29"/>
  <c r="I42" i="29"/>
  <c r="C6" i="28"/>
  <c r="C6" i="29"/>
  <c r="C8" i="28"/>
  <c r="C8" i="29"/>
  <c r="C9" i="28"/>
  <c r="C9" i="29"/>
  <c r="L9" i="28"/>
  <c r="L9" i="29"/>
  <c r="J36" i="28"/>
  <c r="J36" i="29"/>
  <c r="D38" i="28"/>
  <c r="N40" i="28"/>
  <c r="N40" i="29"/>
  <c r="D42" i="28"/>
  <c r="N42" i="28"/>
  <c r="H19" i="57"/>
  <c r="J19" i="57" s="1"/>
  <c r="J21" i="57"/>
  <c r="H17" i="57"/>
  <c r="J17" i="57" s="1"/>
  <c r="J22" i="57"/>
  <c r="J20" i="57"/>
  <c r="J24" i="57"/>
  <c r="J25" i="57"/>
  <c r="H18" i="57"/>
  <c r="J18" i="57" s="1"/>
  <c r="H14" i="57"/>
  <c r="J14" i="57" s="1"/>
  <c r="K14" i="57"/>
  <c r="H16" i="57"/>
  <c r="J16" i="57" s="1"/>
  <c r="H15" i="57"/>
  <c r="J15" i="57" s="1"/>
  <c r="J13" i="59" l="1"/>
  <c r="J17" i="59"/>
  <c r="J19" i="59"/>
  <c r="J21" i="53"/>
  <c r="J22" i="53"/>
  <c r="N19" i="62"/>
  <c r="J12" i="59"/>
  <c r="J14" i="59"/>
  <c r="J15" i="49"/>
  <c r="J22" i="37"/>
  <c r="N23" i="62"/>
  <c r="H29" i="62"/>
  <c r="N27" i="62"/>
  <c r="D29" i="62"/>
  <c r="K28" i="62"/>
  <c r="L28" i="62"/>
  <c r="D26" i="61"/>
  <c r="D26" i="60"/>
  <c r="H25" i="61"/>
  <c r="D25" i="59"/>
  <c r="D27" i="57"/>
  <c r="D25" i="53"/>
  <c r="J17" i="49"/>
  <c r="J13" i="49"/>
  <c r="D25" i="49"/>
  <c r="J23" i="49"/>
  <c r="H24" i="49"/>
  <c r="D26" i="56"/>
  <c r="D25" i="37"/>
  <c r="N26" i="62"/>
  <c r="N18" i="62"/>
  <c r="N22" i="62"/>
  <c r="N17" i="62"/>
  <c r="N21" i="62"/>
  <c r="N25" i="62"/>
  <c r="N20" i="62"/>
  <c r="N24" i="62"/>
  <c r="J20" i="59"/>
  <c r="J22" i="59"/>
  <c r="J16" i="59"/>
  <c r="J23" i="59"/>
  <c r="J15" i="59"/>
  <c r="H24" i="53"/>
  <c r="J12" i="53"/>
  <c r="J17" i="53"/>
  <c r="J23" i="53"/>
  <c r="J19" i="49"/>
  <c r="K22" i="57"/>
  <c r="L22" i="57" s="1"/>
  <c r="K19" i="57"/>
  <c r="L19" i="57" s="1"/>
  <c r="L15" i="56"/>
  <c r="L18" i="56"/>
  <c r="J16" i="37"/>
  <c r="M28" i="62"/>
  <c r="N16" i="62"/>
  <c r="J15" i="61"/>
  <c r="J17" i="61"/>
  <c r="I25" i="61"/>
  <c r="J14" i="61"/>
  <c r="J16" i="61"/>
  <c r="J19" i="61"/>
  <c r="J21" i="61"/>
  <c r="J23" i="61"/>
  <c r="I24" i="59"/>
  <c r="J18" i="59"/>
  <c r="J21" i="59"/>
  <c r="H24" i="59"/>
  <c r="I24" i="53"/>
  <c r="J13" i="53"/>
  <c r="J20" i="53"/>
  <c r="J15" i="53"/>
  <c r="J18" i="53"/>
  <c r="I24" i="49"/>
  <c r="J18" i="49"/>
  <c r="J14" i="49"/>
  <c r="J22" i="49"/>
  <c r="J20" i="49"/>
  <c r="J16" i="49"/>
  <c r="J12" i="49"/>
  <c r="K25" i="56"/>
  <c r="L21" i="56"/>
  <c r="L22" i="56"/>
  <c r="K25" i="57"/>
  <c r="L25" i="57" s="1"/>
  <c r="K23" i="57"/>
  <c r="L14" i="57"/>
  <c r="L13" i="56"/>
  <c r="K18" i="57"/>
  <c r="L18" i="57" s="1"/>
  <c r="L20" i="56"/>
  <c r="L17" i="56"/>
  <c r="L24" i="56"/>
  <c r="L20" i="57"/>
  <c r="K24" i="57"/>
  <c r="L24" i="57" s="1"/>
  <c r="K17" i="57"/>
  <c r="L17" i="57" s="1"/>
  <c r="K15" i="57"/>
  <c r="K16" i="57"/>
  <c r="L16" i="57" s="1"/>
  <c r="K21" i="57"/>
  <c r="L21" i="57" s="1"/>
  <c r="L19" i="56"/>
  <c r="L16" i="56"/>
  <c r="L23" i="56"/>
  <c r="L14" i="56"/>
  <c r="J25" i="56"/>
  <c r="H26" i="57"/>
  <c r="J23" i="57"/>
  <c r="H25" i="56"/>
  <c r="J20" i="61"/>
  <c r="J22" i="61"/>
  <c r="J13" i="61"/>
  <c r="J24" i="61"/>
  <c r="J18" i="61"/>
  <c r="J13" i="37"/>
  <c r="J17" i="37"/>
  <c r="I22" i="60"/>
  <c r="J22" i="60" s="1"/>
  <c r="I18" i="60"/>
  <c r="J18" i="60" s="1"/>
  <c r="I24" i="37"/>
  <c r="I14" i="60"/>
  <c r="J14" i="37"/>
  <c r="J19" i="37"/>
  <c r="J15" i="37"/>
  <c r="J20" i="37"/>
  <c r="H13" i="60"/>
  <c r="H16" i="60"/>
  <c r="J23" i="60"/>
  <c r="H14" i="60"/>
  <c r="H17" i="60"/>
  <c r="J18" i="37"/>
  <c r="J21" i="37"/>
  <c r="H24" i="37"/>
  <c r="J23" i="37"/>
  <c r="J12" i="37"/>
  <c r="I13" i="60"/>
  <c r="I17" i="60"/>
  <c r="I21" i="60"/>
  <c r="J21" i="60" s="1"/>
  <c r="I16" i="60"/>
  <c r="I20" i="60"/>
  <c r="I24" i="60"/>
  <c r="J24" i="60" s="1"/>
  <c r="I15" i="60"/>
  <c r="J15" i="60" s="1"/>
  <c r="I19" i="60"/>
  <c r="J14" i="60" l="1"/>
  <c r="L23" i="57"/>
  <c r="N28" i="62"/>
  <c r="M31" i="62" s="1"/>
  <c r="J24" i="59"/>
  <c r="J26" i="59" s="1"/>
  <c r="J24" i="53"/>
  <c r="J27" i="53" s="1"/>
  <c r="J19" i="60"/>
  <c r="J16" i="60"/>
  <c r="J26" i="57"/>
  <c r="J24" i="49"/>
  <c r="J27" i="49" s="1"/>
  <c r="K26" i="57"/>
  <c r="L25" i="56"/>
  <c r="K27" i="56" s="1"/>
  <c r="D17" i="47" s="1"/>
  <c r="L15" i="57"/>
  <c r="J25" i="61"/>
  <c r="J27" i="61" s="1"/>
  <c r="J24" i="37"/>
  <c r="J26" i="37" s="1"/>
  <c r="D16" i="47" s="1"/>
  <c r="J20" i="60"/>
  <c r="J17" i="60"/>
  <c r="H25" i="60"/>
  <c r="J13" i="60"/>
  <c r="I25" i="60"/>
  <c r="L26" i="57" l="1"/>
  <c r="H32" i="53"/>
  <c r="D18" i="47" s="1"/>
  <c r="D19" i="47" s="1"/>
  <c r="J25" i="60"/>
  <c r="J27" i="60" s="1"/>
  <c r="H37" i="62" s="1"/>
  <c r="D28" i="47" s="1"/>
  <c r="D29" i="47" s="1"/>
  <c r="K28" i="57" l="1"/>
  <c r="H30" i="59" s="1"/>
  <c r="D23" i="47" s="1"/>
  <c r="D24" i="47" s="1"/>
  <c r="D32" i="47" s="1"/>
</calcChain>
</file>

<file path=xl/comments1.xml><?xml version="1.0" encoding="utf-8"?>
<comments xmlns="http://schemas.openxmlformats.org/spreadsheetml/2006/main">
  <authors>
    <author>野村　憲由</author>
  </authors>
  <commentLis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2.xml><?xml version="1.0" encoding="utf-8"?>
<comments xmlns="http://schemas.openxmlformats.org/spreadsheetml/2006/main">
  <authors>
    <author>野村　憲由</author>
  </authors>
  <commentList>
    <comment ref="L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3.xml><?xml version="1.0" encoding="utf-8"?>
<comments xmlns="http://schemas.openxmlformats.org/spreadsheetml/2006/main">
  <authors>
    <author>野村　憲由</author>
  </authors>
  <commentLis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4.xml><?xml version="1.0" encoding="utf-8"?>
<comments xmlns="http://schemas.openxmlformats.org/spreadsheetml/2006/main">
  <authors>
    <author>野村　憲由</author>
  </authors>
  <commentLis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5.xml><?xml version="1.0" encoding="utf-8"?>
<comments xmlns="http://schemas.openxmlformats.org/spreadsheetml/2006/main">
  <authors>
    <author>野村　憲由</author>
  </authors>
  <commentLis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sharedStrings.xml><?xml version="1.0" encoding="utf-8"?>
<sst xmlns="http://schemas.openxmlformats.org/spreadsheetml/2006/main" count="578" uniqueCount="166">
  <si>
    <t>月</t>
    <rPh sb="0" eb="1">
      <t>ツキ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</si>
  <si>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</si>
  <si>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</si>
  <si>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</si>
  <si>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</si>
  <si>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（円/ｋW/月）</t>
    <rPh sb="1" eb="2">
      <t>エン</t>
    </rPh>
    <rPh sb="6" eb="7">
      <t>ツキ</t>
    </rPh>
    <phoneticPr fontId="2"/>
  </si>
  <si>
    <t>（円/ｋWｈ）</t>
    <rPh sb="1" eb="2">
      <t>エン</t>
    </rPh>
    <phoneticPr fontId="2"/>
  </si>
  <si>
    <t>単　　価</t>
    <rPh sb="0" eb="1">
      <t>タン</t>
    </rPh>
    <rPh sb="3" eb="4">
      <t>アタイ</t>
    </rPh>
    <phoneticPr fontId="2"/>
  </si>
  <si>
    <t>基本
料金</t>
    <rPh sb="0" eb="2">
      <t>キホン</t>
    </rPh>
    <rPh sb="3" eb="5">
      <t>リョウキン</t>
    </rPh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</si>
  <si>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時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力</t>
    </r>
    <rPh sb="0" eb="1">
      <t>ツネ</t>
    </rPh>
    <rPh sb="3" eb="4">
      <t>ジ</t>
    </rPh>
    <rPh sb="6" eb="7">
      <t>デン</t>
    </rPh>
    <rPh sb="9" eb="10">
      <t>チカラ</t>
    </rPh>
    <phoneticPr fontId="2"/>
  </si>
  <si>
    <t>（円/ｋW）</t>
    <rPh sb="1" eb="2">
      <t>エン</t>
    </rPh>
    <phoneticPr fontId="2"/>
  </si>
  <si>
    <t>従量
料金</t>
    <rPh sb="0" eb="2">
      <t>ジュウリョウ</t>
    </rPh>
    <rPh sb="3" eb="5">
      <t>リョウキン</t>
    </rPh>
    <phoneticPr fontId="2"/>
  </si>
  <si>
    <t>入札経過調書</t>
    <rPh sb="0" eb="2">
      <t>ニュウサツ</t>
    </rPh>
    <rPh sb="2" eb="4">
      <t>ケイカ</t>
    </rPh>
    <rPh sb="4" eb="6">
      <t>チョウショ</t>
    </rPh>
    <phoneticPr fontId="2"/>
  </si>
  <si>
    <t>日</t>
    <rPh sb="0" eb="1">
      <t>ヒ</t>
    </rPh>
    <phoneticPr fontId="2"/>
  </si>
  <si>
    <t>落札者又は契約の相手方</t>
    <rPh sb="0" eb="3">
      <t>ラクサツシャ</t>
    </rPh>
    <rPh sb="3" eb="4">
      <t>マタ</t>
    </rPh>
    <rPh sb="5" eb="7">
      <t>ケイヤク</t>
    </rPh>
    <rPh sb="8" eb="10">
      <t>アイテ</t>
    </rPh>
    <rPh sb="10" eb="11">
      <t>カタ</t>
    </rPh>
    <phoneticPr fontId="2"/>
  </si>
  <si>
    <t>落札率</t>
    <rPh sb="0" eb="2">
      <t>ラクサツ</t>
    </rPh>
    <rPh sb="2" eb="3">
      <t>リツ</t>
    </rPh>
    <phoneticPr fontId="2"/>
  </si>
  <si>
    <t>午後</t>
    <rPh sb="0" eb="2">
      <t>ゴゴ</t>
    </rPh>
    <phoneticPr fontId="2"/>
  </si>
  <si>
    <t>力率</t>
    <rPh sb="0" eb="1">
      <t>リキ</t>
    </rPh>
    <rPh sb="1" eb="2">
      <t>リツ</t>
    </rPh>
    <phoneticPr fontId="2"/>
  </si>
  <si>
    <t>小計</t>
    <rPh sb="0" eb="2">
      <t>ショウケイ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</si>
  <si>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</si>
  <si>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従量料金（円）</t>
    <rPh sb="0" eb="2">
      <t>ジュウリョウ</t>
    </rPh>
    <rPh sb="2" eb="4">
      <t>リョウキン</t>
    </rPh>
    <rPh sb="5" eb="6">
      <t>エン</t>
    </rPh>
    <phoneticPr fontId="2"/>
  </si>
  <si>
    <t>(kW)</t>
    <phoneticPr fontId="2"/>
  </si>
  <si>
    <t>（％）</t>
    <phoneticPr fontId="2"/>
  </si>
  <si>
    <t>（kWh）</t>
    <phoneticPr fontId="2"/>
  </si>
  <si>
    <t>（小計）</t>
    <rPh sb="1" eb="3">
      <t>ショウケイ</t>
    </rPh>
    <phoneticPr fontId="2"/>
  </si>
  <si>
    <t>(合計）</t>
    <rPh sb="1" eb="3">
      <t>ゴウケイ</t>
    </rPh>
    <phoneticPr fontId="2"/>
  </si>
  <si>
    <t>契約電力</t>
    <rPh sb="0" eb="2">
      <t>ケイヤク</t>
    </rPh>
    <rPh sb="2" eb="4">
      <t>デンリョク</t>
    </rPh>
    <phoneticPr fontId="2"/>
  </si>
  <si>
    <t>備考</t>
    <rPh sb="0" eb="2">
      <t>ビコウ</t>
    </rPh>
    <phoneticPr fontId="2"/>
  </si>
  <si>
    <t>月</t>
    <rPh sb="0" eb="1">
      <t>ゲツ</t>
    </rPh>
    <phoneticPr fontId="2"/>
  </si>
  <si>
    <t>入札経過表</t>
    <rPh sb="0" eb="2">
      <t>ニュウサツ</t>
    </rPh>
    <rPh sb="2" eb="4">
      <t>ケイカ</t>
    </rPh>
    <rPh sb="4" eb="5">
      <t>ヒョウ</t>
    </rPh>
    <phoneticPr fontId="2"/>
  </si>
  <si>
    <t>入札</t>
    <rPh sb="0" eb="2">
      <t>ニュウサツ</t>
    </rPh>
    <phoneticPr fontId="2"/>
  </si>
  <si>
    <t>名称</t>
  </si>
  <si>
    <t>履行
期間</t>
    <rPh sb="0" eb="2">
      <t>リコウ</t>
    </rPh>
    <rPh sb="3" eb="5">
      <t>キカン</t>
    </rPh>
    <phoneticPr fontId="2"/>
  </si>
  <si>
    <t>履行場所</t>
    <rPh sb="0" eb="2">
      <t>リコウ</t>
    </rPh>
    <rPh sb="2" eb="4">
      <t>バショ</t>
    </rPh>
    <phoneticPr fontId="2"/>
  </si>
  <si>
    <t>入札経過</t>
    <rPh sb="0" eb="2">
      <t>ニュウサツ</t>
    </rPh>
    <rPh sb="2" eb="4">
      <t>ケイカ</t>
    </rPh>
    <phoneticPr fontId="2"/>
  </si>
  <si>
    <t>業者名</t>
    <rPh sb="0" eb="2">
      <t>ギョウシャ</t>
    </rPh>
    <rPh sb="2" eb="3">
      <t>メイ</t>
    </rPh>
    <phoneticPr fontId="2"/>
  </si>
  <si>
    <t>順位</t>
    <rPh sb="0" eb="2">
      <t>ジュンイ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</si>
  <si>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</si>
  <si>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</si>
  <si>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辞退</t>
    <rPh sb="0" eb="2">
      <t>ジタイ</t>
    </rPh>
    <phoneticPr fontId="2"/>
  </si>
  <si>
    <t>契約規則第28条第1項2号により無効</t>
    <rPh sb="0" eb="2">
      <t>ケイヤク</t>
    </rPh>
    <rPh sb="2" eb="4">
      <t>キソク</t>
    </rPh>
    <rPh sb="4" eb="5">
      <t>ダイ</t>
    </rPh>
    <rPh sb="7" eb="8">
      <t>ジョウ</t>
    </rPh>
    <rPh sb="8" eb="9">
      <t>ダイ</t>
    </rPh>
    <rPh sb="10" eb="11">
      <t>コウ</t>
    </rPh>
    <rPh sb="12" eb="13">
      <t>ゴウ</t>
    </rPh>
    <rPh sb="16" eb="18">
      <t>ムコウ</t>
    </rPh>
    <phoneticPr fontId="2"/>
  </si>
  <si>
    <t>設計金額</t>
    <rPh sb="0" eb="2">
      <t>セッケイ</t>
    </rPh>
    <rPh sb="2" eb="4">
      <t>キンガク</t>
    </rPh>
    <phoneticPr fontId="2"/>
  </si>
  <si>
    <t>落札、決定
金額</t>
    <rPh sb="0" eb="2">
      <t>ラクサツ</t>
    </rPh>
    <rPh sb="3" eb="5">
      <t>ケッテイ</t>
    </rPh>
    <rPh sb="6" eb="8">
      <t>キンガク</t>
    </rPh>
    <phoneticPr fontId="2"/>
  </si>
  <si>
    <t>入札書記載金額￥</t>
    <rPh sb="0" eb="2">
      <t>ニュウサツ</t>
    </rPh>
    <rPh sb="2" eb="3">
      <t>ショ</t>
    </rPh>
    <rPh sb="3" eb="5">
      <t>キサイ</t>
    </rPh>
    <rPh sb="5" eb="7">
      <t>キンガク</t>
    </rPh>
    <phoneticPr fontId="2"/>
  </si>
  <si>
    <t>於：建設局</t>
    <rPh sb="0" eb="1">
      <t>オ</t>
    </rPh>
    <rPh sb="2" eb="5">
      <t>ケンセツキョク</t>
    </rPh>
    <phoneticPr fontId="2"/>
  </si>
  <si>
    <t>午前</t>
    <rPh sb="0" eb="2">
      <t>ゴゼン</t>
    </rPh>
    <phoneticPr fontId="2"/>
  </si>
  <si>
    <t>入札室</t>
    <rPh sb="0" eb="2">
      <t>ニュウサツ</t>
    </rPh>
    <rPh sb="2" eb="3">
      <t>シツ</t>
    </rPh>
    <phoneticPr fontId="2"/>
  </si>
  <si>
    <t>投入口</t>
    <rPh sb="0" eb="2">
      <t>トウニュウ</t>
    </rPh>
    <rPh sb="2" eb="3">
      <t>グチ</t>
    </rPh>
    <phoneticPr fontId="2"/>
  </si>
  <si>
    <t>予定価格（税抜）</t>
    <rPh sb="0" eb="2">
      <t>ヨテイ</t>
    </rPh>
    <rPh sb="2" eb="4">
      <t>カカク</t>
    </rPh>
    <rPh sb="5" eb="6">
      <t>ゼイ</t>
    </rPh>
    <rPh sb="6" eb="7">
      <t>ヌ</t>
    </rPh>
    <phoneticPr fontId="2"/>
  </si>
  <si>
    <t>最低制限価格又は
調査基準価格（税抜）</t>
    <rPh sb="0" eb="2">
      <t>サイテイ</t>
    </rPh>
    <rPh sb="2" eb="4">
      <t>セイゲン</t>
    </rPh>
    <rPh sb="4" eb="6">
      <t>カカク</t>
    </rPh>
    <rPh sb="6" eb="7">
      <t>マタ</t>
    </rPh>
    <rPh sb="9" eb="11">
      <t>チョウサ</t>
    </rPh>
    <rPh sb="11" eb="13">
      <t>キジュン</t>
    </rPh>
    <rPh sb="13" eb="15">
      <t>カカク</t>
    </rPh>
    <rPh sb="16" eb="17">
      <t>ゼイ</t>
    </rPh>
    <rPh sb="17" eb="18">
      <t>ヌ</t>
    </rPh>
    <phoneticPr fontId="2"/>
  </si>
  <si>
    <t>時</t>
  </si>
  <si>
    <t>分</t>
  </si>
  <si>
    <r>
      <t>右記金額に</t>
    </r>
    <r>
      <rPr>
        <sz val="11"/>
        <rFont val="ＭＳ Ｐゴシック"/>
        <family val="3"/>
        <charset val="128"/>
      </rPr>
      <t>5％に相当する額を加算した金額が法令上の入札価格である。</t>
    </r>
    <rPh sb="0" eb="1">
      <t>ミギ</t>
    </rPh>
    <rPh sb="1" eb="2">
      <t>キ</t>
    </rPh>
    <rPh sb="2" eb="4">
      <t>キンガク</t>
    </rPh>
    <rPh sb="8" eb="10">
      <t>ソウトウ</t>
    </rPh>
    <rPh sb="12" eb="13">
      <t>ガク</t>
    </rPh>
    <rPh sb="14" eb="16">
      <t>カサン</t>
    </rPh>
    <rPh sb="18" eb="20">
      <t>キンガク</t>
    </rPh>
    <rPh sb="21" eb="23">
      <t>ホウレイ</t>
    </rPh>
    <rPh sb="23" eb="24">
      <t>ジョウ</t>
    </rPh>
    <rPh sb="25" eb="27">
      <t>ニュウサツ</t>
    </rPh>
    <rPh sb="27" eb="29">
      <t>カカク</t>
    </rPh>
    <phoneticPr fontId="2"/>
  </si>
  <si>
    <r>
      <t>×105/100</t>
    </r>
    <r>
      <rPr>
        <sz val="11"/>
        <rFont val="ＭＳ Ｐゴシック"/>
        <family val="3"/>
        <charset val="128"/>
      </rPr>
      <t>＝￥</t>
    </r>
    <phoneticPr fontId="2"/>
  </si>
  <si>
    <t>入札書比較価格
（A×100/105）</t>
    <rPh sb="0" eb="2">
      <t>ニュウサツ</t>
    </rPh>
    <rPh sb="2" eb="3">
      <t>ショ</t>
    </rPh>
    <rPh sb="3" eb="5">
      <t>ヒカク</t>
    </rPh>
    <rPh sb="5" eb="7">
      <t>カカク</t>
    </rPh>
    <phoneticPr fontId="2"/>
  </si>
  <si>
    <t>最低制限価格
　　　　　　（B）</t>
    <rPh sb="0" eb="2">
      <t>サイテイ</t>
    </rPh>
    <rPh sb="2" eb="4">
      <t>セイゲン</t>
    </rPh>
    <rPh sb="4" eb="6">
      <t>カカク</t>
    </rPh>
    <phoneticPr fontId="2"/>
  </si>
  <si>
    <t>予定（A）
価格</t>
    <rPh sb="0" eb="2">
      <t>ヨテイ</t>
    </rPh>
    <rPh sb="6" eb="8">
      <t>カカク</t>
    </rPh>
    <phoneticPr fontId="2"/>
  </si>
  <si>
    <t>入札書比較最低制限価格
（B×100/105）</t>
    <rPh sb="0" eb="1">
      <t>イ</t>
    </rPh>
    <rPh sb="1" eb="2">
      <t>サツ</t>
    </rPh>
    <rPh sb="2" eb="3">
      <t>ショ</t>
    </rPh>
    <rPh sb="3" eb="4">
      <t>ヒ</t>
    </rPh>
    <rPh sb="4" eb="5">
      <t>クラ</t>
    </rPh>
    <rPh sb="5" eb="7">
      <t>サイテイ</t>
    </rPh>
    <rPh sb="7" eb="8">
      <t>セイ</t>
    </rPh>
    <rPh sb="8" eb="9">
      <t>キリ</t>
    </rPh>
    <rPh sb="9" eb="11">
      <t>カカク</t>
    </rPh>
    <phoneticPr fontId="2"/>
  </si>
  <si>
    <t>％</t>
    <phoneticPr fontId="2"/>
  </si>
  <si>
    <t>落札候補者第1位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</si>
  <si>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落札候補者第2位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</si>
  <si>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落札候補者第3位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</si>
  <si>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決定</t>
    <rPh sb="0" eb="2">
      <t>ケッテイ</t>
    </rPh>
    <phoneticPr fontId="2"/>
  </si>
  <si>
    <t>第1位落札候補者</t>
    <rPh sb="0" eb="1">
      <t>ダイ</t>
    </rPh>
    <rPh sb="2" eb="3">
      <t>イ</t>
    </rPh>
    <rPh sb="3" eb="5">
      <t>ラクサツ</t>
    </rPh>
    <rPh sb="5" eb="8">
      <t>コウホシャ</t>
    </rPh>
    <phoneticPr fontId="2"/>
  </si>
  <si>
    <r>
      <t>（税込</t>
    </r>
    <r>
      <rPr>
        <sz val="11"/>
        <rFont val="ＭＳ Ｐゴシック"/>
        <family val="3"/>
        <charset val="128"/>
      </rPr>
      <t>）</t>
    </r>
    <rPh sb="1" eb="2">
      <t>ゼイ</t>
    </rPh>
    <rPh sb="2" eb="3">
      <t>コミ</t>
    </rPh>
    <phoneticPr fontId="2"/>
  </si>
  <si>
    <t>電気料金（円：税込）</t>
    <rPh sb="0" eb="2">
      <t>デンキ</t>
    </rPh>
    <rPh sb="2" eb="4">
      <t>リョウキン</t>
    </rPh>
    <rPh sb="5" eb="6">
      <t>エン</t>
    </rPh>
    <rPh sb="7" eb="8">
      <t>ゼイ</t>
    </rPh>
    <rPh sb="8" eb="9">
      <t>コミ</t>
    </rPh>
    <phoneticPr fontId="2"/>
  </si>
  <si>
    <t>第2位落札候補者</t>
    <rPh sb="0" eb="1">
      <t>ダイ</t>
    </rPh>
    <rPh sb="2" eb="3">
      <t>イ</t>
    </rPh>
    <rPh sb="3" eb="5">
      <t>ラクサツ</t>
    </rPh>
    <rPh sb="5" eb="8">
      <t>コウホシャ</t>
    </rPh>
    <phoneticPr fontId="2"/>
  </si>
  <si>
    <t>右記金額に8％に相当する額を加算した金額が法令上の入札価格である。</t>
    <rPh sb="0" eb="1">
      <t>ミギ</t>
    </rPh>
    <rPh sb="1" eb="2">
      <t>キ</t>
    </rPh>
    <rPh sb="2" eb="4">
      <t>キンガク</t>
    </rPh>
    <rPh sb="8" eb="10">
      <t>ソウトウ</t>
    </rPh>
    <rPh sb="12" eb="13">
      <t>ガク</t>
    </rPh>
    <rPh sb="14" eb="16">
      <t>カサン</t>
    </rPh>
    <rPh sb="18" eb="20">
      <t>キンガク</t>
    </rPh>
    <rPh sb="21" eb="23">
      <t>ホウレイ</t>
    </rPh>
    <rPh sb="23" eb="24">
      <t>ジョウ</t>
    </rPh>
    <rPh sb="25" eb="27">
      <t>ニュウサツ</t>
    </rPh>
    <rPh sb="27" eb="29">
      <t>カカク</t>
    </rPh>
    <phoneticPr fontId="2"/>
  </si>
  <si>
    <r>
      <t>×10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/100＝￥</t>
    </r>
    <phoneticPr fontId="2"/>
  </si>
  <si>
    <t>区分1（夏季）</t>
    <rPh sb="0" eb="2">
      <t>クブン</t>
    </rPh>
    <rPh sb="4" eb="6">
      <t>カキ</t>
    </rPh>
    <phoneticPr fontId="2"/>
  </si>
  <si>
    <t>区分2（その他季）</t>
    <rPh sb="0" eb="2">
      <t>クブン</t>
    </rPh>
    <rPh sb="6" eb="7">
      <t>タ</t>
    </rPh>
    <rPh sb="7" eb="8">
      <t>キ</t>
    </rPh>
    <phoneticPr fontId="2"/>
  </si>
  <si>
    <t>区分3</t>
    <rPh sb="0" eb="2">
      <t>クブン</t>
    </rPh>
    <phoneticPr fontId="2"/>
  </si>
  <si>
    <t>区分1</t>
    <rPh sb="0" eb="2">
      <t>クブン</t>
    </rPh>
    <phoneticPr fontId="2"/>
  </si>
  <si>
    <t>区分2</t>
    <rPh sb="0" eb="2">
      <t>クブン</t>
    </rPh>
    <phoneticPr fontId="2"/>
  </si>
  <si>
    <t>常時</t>
    <rPh sb="0" eb="2">
      <t>ジョウジ</t>
    </rPh>
    <phoneticPr fontId="2"/>
  </si>
  <si>
    <t>予備</t>
    <rPh sb="0" eb="2">
      <t>ヨビ</t>
    </rPh>
    <phoneticPr fontId="2"/>
  </si>
  <si>
    <t>総合計金額（入札金額）</t>
    <rPh sb="0" eb="2">
      <t>ソウゴウ</t>
    </rPh>
    <rPh sb="2" eb="3">
      <t>ケイ</t>
    </rPh>
    <rPh sb="3" eb="4">
      <t>キン</t>
    </rPh>
    <rPh sb="4" eb="5">
      <t>ガク</t>
    </rPh>
    <rPh sb="6" eb="8">
      <t>ニュウサツ</t>
    </rPh>
    <rPh sb="8" eb="10">
      <t>キンガク</t>
    </rPh>
    <phoneticPr fontId="2"/>
  </si>
  <si>
    <t>電気料金内訳書</t>
    <rPh sb="0" eb="2">
      <t>デンキ</t>
    </rPh>
    <rPh sb="2" eb="4">
      <t>リョウキン</t>
    </rPh>
    <rPh sb="4" eb="7">
      <t>ウチワケショ</t>
    </rPh>
    <phoneticPr fontId="2"/>
  </si>
  <si>
    <t>　　　印</t>
    <rPh sb="3" eb="4">
      <t>イン</t>
    </rPh>
    <phoneticPr fontId="2"/>
  </si>
  <si>
    <t>　　　所在地</t>
    <rPh sb="3" eb="6">
      <t>ショザイチ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</si>
  <si>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</si>
  <si>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力率</t>
    <rPh sb="0" eb="2">
      <t>リキリツ</t>
    </rPh>
    <phoneticPr fontId="2"/>
  </si>
  <si>
    <t>※施設グループ毎の合計金額は該当する施設グループの電気料金内訳書のとおり。</t>
    <rPh sb="1" eb="3">
      <t>シセツ</t>
    </rPh>
    <rPh sb="7" eb="8">
      <t>マイ</t>
    </rPh>
    <rPh sb="9" eb="11">
      <t>ゴウケイ</t>
    </rPh>
    <rPh sb="11" eb="13">
      <t>キンガク</t>
    </rPh>
    <rPh sb="14" eb="16">
      <t>ガイトウ</t>
    </rPh>
    <rPh sb="18" eb="20">
      <t>シセツ</t>
    </rPh>
    <rPh sb="25" eb="27">
      <t>デンキ</t>
    </rPh>
    <rPh sb="27" eb="29">
      <t>リョウキン</t>
    </rPh>
    <rPh sb="29" eb="32">
      <t>ウチワケショ</t>
    </rPh>
    <phoneticPr fontId="2"/>
  </si>
  <si>
    <t>※入札書に記載の金額は総合計金額とする。　
総合計金額は､施設グループ毎の合計金額を足し合わせた金額とする。</t>
    <rPh sb="1" eb="3">
      <t>ニュウサツ</t>
    </rPh>
    <rPh sb="3" eb="4">
      <t>ショ</t>
    </rPh>
    <rPh sb="5" eb="7">
      <t>キサイ</t>
    </rPh>
    <rPh sb="8" eb="10">
      <t>キンガク</t>
    </rPh>
    <rPh sb="11" eb="12">
      <t>ソウ</t>
    </rPh>
    <rPh sb="12" eb="14">
      <t>ゴウケイ</t>
    </rPh>
    <rPh sb="14" eb="16">
      <t>キンガク</t>
    </rPh>
    <rPh sb="15" eb="16">
      <t>ニュウキン</t>
    </rPh>
    <rPh sb="22" eb="23">
      <t>ソウ</t>
    </rPh>
    <rPh sb="23" eb="25">
      <t>ゴウケイ</t>
    </rPh>
    <rPh sb="25" eb="27">
      <t>キンガク</t>
    </rPh>
    <rPh sb="29" eb="31">
      <t>シセツ</t>
    </rPh>
    <rPh sb="35" eb="36">
      <t>マイ</t>
    </rPh>
    <rPh sb="37" eb="39">
      <t>ゴウケイ</t>
    </rPh>
    <rPh sb="39" eb="41">
      <t>キンガク</t>
    </rPh>
    <rPh sb="42" eb="43">
      <t>タ</t>
    </rPh>
    <rPh sb="44" eb="45">
      <t>ア</t>
    </rPh>
    <rPh sb="48" eb="50">
      <t>キンガク</t>
    </rPh>
    <phoneticPr fontId="2"/>
  </si>
  <si>
    <t>※電気料金内訳書の提出は施設グループ毎の電気料金内訳書も併せて提出のこと。</t>
    <rPh sb="1" eb="3">
      <t>デンキ</t>
    </rPh>
    <rPh sb="3" eb="5">
      <t>リョウキン</t>
    </rPh>
    <rPh sb="5" eb="8">
      <t>ウチワケショ</t>
    </rPh>
    <rPh sb="9" eb="11">
      <t>テイシュツ</t>
    </rPh>
    <rPh sb="12" eb="14">
      <t>シセツ</t>
    </rPh>
    <rPh sb="18" eb="19">
      <t>マイ</t>
    </rPh>
    <rPh sb="20" eb="22">
      <t>デンキ</t>
    </rPh>
    <rPh sb="22" eb="24">
      <t>リョウキン</t>
    </rPh>
    <rPh sb="24" eb="27">
      <t>ウチワケショ</t>
    </rPh>
    <rPh sb="28" eb="29">
      <t>アワ</t>
    </rPh>
    <rPh sb="31" eb="33">
      <t>テイシュツ</t>
    </rPh>
    <phoneticPr fontId="2"/>
  </si>
  <si>
    <t>吹田市長 宛</t>
    <rPh sb="0" eb="2">
      <t>スイタ</t>
    </rPh>
    <rPh sb="2" eb="4">
      <t>シチョウ</t>
    </rPh>
    <rPh sb="5" eb="6">
      <t>ア</t>
    </rPh>
    <phoneticPr fontId="2"/>
  </si>
  <si>
    <t>施設グループ(1)合計金額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</si>
  <si>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施設グループ(2)合計金額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</si>
  <si>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※電気料金内訳書 その2 も入力してください。</t>
    <rPh sb="14" eb="16">
      <t>ニュウリョク</t>
    </rPh>
    <phoneticPr fontId="2"/>
  </si>
  <si>
    <t>電気料金内訳書 その1</t>
    <phoneticPr fontId="2"/>
  </si>
  <si>
    <t>(kW)</t>
    <phoneticPr fontId="2"/>
  </si>
  <si>
    <t>（％）</t>
    <phoneticPr fontId="2"/>
  </si>
  <si>
    <t>（kWh）</t>
    <phoneticPr fontId="2"/>
  </si>
  <si>
    <t>電気料金内訳書　その１</t>
    <phoneticPr fontId="2"/>
  </si>
  <si>
    <r>
      <t>予備</t>
    </r>
    <r>
      <rPr>
        <sz val="11"/>
        <rFont val="ＭＳ Ｐゴシック"/>
        <family val="3"/>
        <charset val="128"/>
      </rPr>
      <t>電力（予備線）</t>
    </r>
    <rPh sb="0" eb="1">
      <t>ヨ</t>
    </rPh>
    <rPh sb="1" eb="2">
      <t>ソナエ</t>
    </rPh>
    <rPh sb="2" eb="3">
      <t>デン</t>
    </rPh>
    <rPh sb="3" eb="4">
      <t>チカラ</t>
    </rPh>
    <rPh sb="5" eb="7">
      <t>ヨビ</t>
    </rPh>
    <rPh sb="7" eb="8">
      <t>セン</t>
    </rPh>
    <phoneticPr fontId="2"/>
  </si>
  <si>
    <t>電気料金内訳書　その２</t>
    <phoneticPr fontId="2"/>
  </si>
  <si>
    <t>電気料金内訳書</t>
    <phoneticPr fontId="2"/>
  </si>
  <si>
    <r>
      <t>予 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力</t>
    </r>
    <rPh sb="0" eb="1">
      <t>ヨ</t>
    </rPh>
    <rPh sb="2" eb="3">
      <t>ソナエ</t>
    </rPh>
    <rPh sb="4" eb="5">
      <t>デン</t>
    </rPh>
    <rPh sb="6" eb="7">
      <t>チカラ</t>
    </rPh>
    <phoneticPr fontId="2"/>
  </si>
  <si>
    <t>合　計</t>
    <rPh sb="0" eb="1">
      <t>ゴウ</t>
    </rPh>
    <rPh sb="2" eb="3">
      <t>ケイ</t>
    </rPh>
    <phoneticPr fontId="2"/>
  </si>
  <si>
    <t>施設グループ(3)その２合計金額</t>
    <rPh sb="0" eb="2">
      <t>シセツ</t>
    </rPh>
    <rPh sb="12" eb="14">
      <t>ゴウケイ</t>
    </rPh>
    <rPh sb="14" eb="16">
      <t>キンガク</t>
    </rPh>
    <rPh sb="15" eb="16">
      <t>ニュウキン</t>
    </rPh>
    <phoneticPr fontId="2"/>
  </si>
  <si>
    <t>※　施設グループ(3)その２合計金額は､各月の電気料金（円：税込）【１円未満の端数があるときは、その端数金額を切り捨てた額】の合計金額の110分の100に相当する金額とする。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4" eb="16">
      <t>ゴウケイ</t>
    </rPh>
    <phoneticPr fontId="2"/>
  </si>
  <si>
    <t>施設グループ(3)合計金額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</si>
  <si>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※　施設グループ(3)合計金額は､施設グループ(3)その1及びその2の合計金額を足し合わせた金額とする。</t>
    <rPh sb="2" eb="4">
      <t>シセツ</t>
    </rPh>
    <rPh sb="11" eb="13">
      <t>ゴウケイ</t>
    </rPh>
    <rPh sb="17" eb="19">
      <t>シセツ</t>
    </rPh>
    <rPh sb="29" eb="30">
      <t>オヨ</t>
    </rPh>
    <rPh sb="40" eb="41">
      <t>タ</t>
    </rPh>
    <rPh sb="42" eb="43">
      <t>ア</t>
    </rPh>
    <rPh sb="46" eb="48">
      <t>キンガク</t>
    </rPh>
    <phoneticPr fontId="2"/>
  </si>
  <si>
    <t>施設グループ(3)その１合計金額</t>
    <rPh sb="0" eb="2">
      <t>シセツ</t>
    </rPh>
    <rPh sb="12" eb="14">
      <t>ゴウケイ</t>
    </rPh>
    <rPh sb="14" eb="16">
      <t>キンガク</t>
    </rPh>
    <rPh sb="15" eb="16">
      <t>ニュウキン</t>
    </rPh>
    <phoneticPr fontId="2"/>
  </si>
  <si>
    <t>※　施設グループ(3)その１合計金額は､各月の電気料金（円：税込）【１円未満の端数があるときは、その端数金額を切り捨てた額】の合計金額の110分の100に相当する金額とする。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4" eb="16">
      <t>ゴウケイ</t>
    </rPh>
    <phoneticPr fontId="2"/>
  </si>
  <si>
    <t>(kW)</t>
    <phoneticPr fontId="2"/>
  </si>
  <si>
    <t>（％）</t>
    <phoneticPr fontId="2"/>
  </si>
  <si>
    <t>（kWh）</t>
    <phoneticPr fontId="2"/>
  </si>
  <si>
    <t>施設グループ(1')合計金額</t>
    <rPh sb="0" eb="2">
      <t>シセツ</t>
    </rPh>
    <rPh sb="10" eb="12">
      <t>ゴウケイ</t>
    </rPh>
    <rPh sb="12" eb="14">
      <t>キンガク</t>
    </rPh>
    <rPh sb="13" eb="14">
      <t>ニュウキン</t>
    </rPh>
    <phoneticPr fontId="2"/>
  </si>
  <si>
    <t>電気料金内訳書 その２</t>
    <phoneticPr fontId="2"/>
  </si>
  <si>
    <t>合計金額</t>
    <rPh sb="0" eb="2">
      <t>ゴウケイ</t>
    </rPh>
    <rPh sb="2" eb="4">
      <t>キンガク</t>
    </rPh>
    <phoneticPr fontId="2"/>
  </si>
  <si>
    <t>※電気料金内訳書 その2 も入力してください。</t>
  </si>
  <si>
    <t>施設グループ(1')その２ 合計金額</t>
    <phoneticPr fontId="2"/>
  </si>
  <si>
    <t>※　施設グループ(1')その２合計金額は､各月の電気料金（円：税込）【１円未満の端数があるときは、その端数金額を切り捨てた額】の合計金額の110分の100に相当する金額とする。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5" eb="17">
      <t>ゴウケイ</t>
    </rPh>
    <phoneticPr fontId="2"/>
  </si>
  <si>
    <t>※　施設グループ(1')合計金額は､施設グループ(1')その1及びその2の合計金額を足し合わせた金額とする。</t>
    <phoneticPr fontId="2"/>
  </si>
  <si>
    <t>※契約種別が同じであるため、施設グループ（２）と同一単価が自動入力されます。それ以外の単価の入力はできません。</t>
    <rPh sb="1" eb="3">
      <t>ケイヤク</t>
    </rPh>
    <rPh sb="3" eb="5">
      <t>シュベツ</t>
    </rPh>
    <rPh sb="6" eb="7">
      <t>オナ</t>
    </rPh>
    <rPh sb="14" eb="16">
      <t>シセツ</t>
    </rPh>
    <rPh sb="24" eb="26">
      <t>ドウイツ</t>
    </rPh>
    <rPh sb="26" eb="28">
      <t>タンカ</t>
    </rPh>
    <rPh sb="29" eb="31">
      <t>ジドウ</t>
    </rPh>
    <rPh sb="31" eb="33">
      <t>ニュウリョク</t>
    </rPh>
    <rPh sb="40" eb="42">
      <t>イガイ</t>
    </rPh>
    <rPh sb="43" eb="45">
      <t>タンカ</t>
    </rPh>
    <rPh sb="46" eb="48">
      <t>ニュウリョク</t>
    </rPh>
    <phoneticPr fontId="2"/>
  </si>
  <si>
    <t>※　施設グループ(2)合計金額は､各月の電気料金（円：税込）【１円未満の端数があるときは、その端数金額を切り捨てた額】の合計金額の110分の100に相当する金額とする。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</si>
  <si>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r>
      <t>施設グループ(</t>
    </r>
    <r>
      <rPr>
        <sz val="11"/>
        <rFont val="ＭＳ Ｐゴシック"/>
        <family val="3"/>
        <charset val="128"/>
      </rPr>
      <t>1'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合計金額</t>
    </r>
    <rPh sb="0" eb="2">
      <t>シセツ</t>
    </rPh>
    <rPh sb="10" eb="12">
      <t>ゴウケイ</t>
    </rPh>
    <rPh sb="12" eb="14">
      <t>キンガク</t>
    </rPh>
    <rPh sb="13" eb="14">
      <t>ニュウキン</t>
    </rPh>
    <phoneticPr fontId="2"/>
  </si>
  <si>
    <t>　　　代表者職氏名</t>
    <rPh sb="3" eb="6">
      <t>ダイヒョウシャ</t>
    </rPh>
    <rPh sb="6" eb="7">
      <t>ショク</t>
    </rPh>
    <rPh sb="7" eb="9">
      <t>シメイ</t>
    </rPh>
    <phoneticPr fontId="2"/>
  </si>
  <si>
    <r>
      <t>予備</t>
    </r>
    <r>
      <rPr>
        <sz val="11"/>
        <rFont val="ＭＳ Ｐゴシック"/>
        <family val="3"/>
        <charset val="128"/>
      </rPr>
      <t>電力（予備電源）</t>
    </r>
    <rPh sb="0" eb="1">
      <t>ヨ</t>
    </rPh>
    <rPh sb="1" eb="2">
      <t>ソナエ</t>
    </rPh>
    <rPh sb="2" eb="3">
      <t>デン</t>
    </rPh>
    <rPh sb="3" eb="4">
      <t>チカラ</t>
    </rPh>
    <rPh sb="5" eb="7">
      <t>ヨビ</t>
    </rPh>
    <rPh sb="7" eb="9">
      <t>デンゲン</t>
    </rPh>
    <phoneticPr fontId="2"/>
  </si>
  <si>
    <t>施設グループ(1')その1合計金額</t>
    <rPh sb="0" eb="2">
      <t>シセツ</t>
    </rPh>
    <rPh sb="13" eb="15">
      <t>ゴウケイ</t>
    </rPh>
    <rPh sb="15" eb="17">
      <t>キンガク</t>
    </rPh>
    <rPh sb="16" eb="17">
      <t>ニュウキン</t>
    </rPh>
    <phoneticPr fontId="2"/>
  </si>
  <si>
    <t>基本料金</t>
    <rPh sb="0" eb="2">
      <t>キホン</t>
    </rPh>
    <rPh sb="2" eb="4">
      <t>リョウキン</t>
    </rPh>
    <phoneticPr fontId="2"/>
  </si>
  <si>
    <t>自家発補給電力</t>
    <rPh sb="0" eb="3">
      <t>ジカハツ</t>
    </rPh>
    <rPh sb="3" eb="5">
      <t>ホキュウ</t>
    </rPh>
    <rPh sb="5" eb="7">
      <t>デンリョク</t>
    </rPh>
    <phoneticPr fontId="2"/>
  </si>
  <si>
    <t>従量料金
（定期検査・
補修の場合）</t>
    <rPh sb="0" eb="2">
      <t>ジュウリョウ</t>
    </rPh>
    <rPh sb="2" eb="4">
      <t>リョウキン</t>
    </rPh>
    <phoneticPr fontId="2"/>
  </si>
  <si>
    <t>従量料金
（その他の場合）</t>
    <rPh sb="0" eb="2">
      <t>ジュウリョウ</t>
    </rPh>
    <rPh sb="2" eb="4">
      <t>リョウキン</t>
    </rPh>
    <rPh sb="8" eb="9">
      <t>タ</t>
    </rPh>
    <phoneticPr fontId="2"/>
  </si>
  <si>
    <t>定期検査・補修</t>
    <phoneticPr fontId="2"/>
  </si>
  <si>
    <t>その他</t>
    <phoneticPr fontId="2"/>
  </si>
  <si>
    <t>自家発補給</t>
    <rPh sb="0" eb="3">
      <t>ジカハツ</t>
    </rPh>
    <rPh sb="3" eb="5">
      <t>ホキュウ</t>
    </rPh>
    <phoneticPr fontId="2"/>
  </si>
  <si>
    <t>市立吹田市民病院で使用する電力調達</t>
    <rPh sb="0" eb="2">
      <t>イチリツ</t>
    </rPh>
    <rPh sb="2" eb="4">
      <t>スイタ</t>
    </rPh>
    <rPh sb="4" eb="6">
      <t>シミン</t>
    </rPh>
    <rPh sb="6" eb="8">
      <t>ビョウイン</t>
    </rPh>
    <phoneticPr fontId="2"/>
  </si>
  <si>
    <t>施設グループ(1'')合計金額</t>
    <rPh sb="0" eb="2">
      <t>シセツ</t>
    </rPh>
    <rPh sb="11" eb="13">
      <t>ゴウケイ</t>
    </rPh>
    <rPh sb="13" eb="15">
      <t>キンガク</t>
    </rPh>
    <rPh sb="14" eb="15">
      <t>ニュウキン</t>
    </rPh>
    <phoneticPr fontId="2"/>
  </si>
  <si>
    <t>電気料金内訳書 その３</t>
    <phoneticPr fontId="2"/>
  </si>
  <si>
    <t>※電気料金内訳書 その3 も入力してください。</t>
    <rPh sb="14" eb="16">
      <t>ニュウリョク</t>
    </rPh>
    <phoneticPr fontId="2"/>
  </si>
  <si>
    <t>施設グループ(1'')その3 合計金額</t>
    <rPh sb="0" eb="2">
      <t>シセツ</t>
    </rPh>
    <rPh sb="15" eb="17">
      <t>ゴウケイ</t>
    </rPh>
    <rPh sb="17" eb="19">
      <t>キンガク</t>
    </rPh>
    <rPh sb="18" eb="19">
      <t>ニュウキン</t>
    </rPh>
    <phoneticPr fontId="2"/>
  </si>
  <si>
    <t>※　施設グループ(1'')その3合計金額は､各月の電気料金（円：税込）【１円未満の端数があるときは、その端数金額を切り捨てた額】の合計金額の110分の100に相当する金額とする。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6" eb="18">
      <t>ゴウケイ</t>
    </rPh>
    <phoneticPr fontId="2"/>
  </si>
  <si>
    <r>
      <t>施設グループ(</t>
    </r>
    <r>
      <rPr>
        <sz val="11"/>
        <rFont val="ＭＳ Ｐゴシック"/>
        <family val="3"/>
        <charset val="128"/>
      </rPr>
      <t>1''</t>
    </r>
    <r>
      <rPr>
        <sz val="11"/>
        <rFont val="ＭＳ Ｐゴシック"/>
        <family val="3"/>
        <charset val="128"/>
      </rPr>
      <t>)合計金額</t>
    </r>
    <rPh sb="0" eb="2">
      <t>シセツ</t>
    </rPh>
    <rPh sb="11" eb="13">
      <t>ゴウケイ</t>
    </rPh>
    <rPh sb="13" eb="15">
      <t>キンガク</t>
    </rPh>
    <rPh sb="14" eb="15">
      <t>ニュウキン</t>
    </rPh>
    <phoneticPr fontId="2"/>
  </si>
  <si>
    <t>※　施設グループ(1'')合計金額は､施設グループ(1'')その1、その2及びその3の合計金額を足し合わせた金額とする。</t>
    <rPh sb="2" eb="4">
      <t>シセツ</t>
    </rPh>
    <rPh sb="13" eb="15">
      <t>ゴウケイ</t>
    </rPh>
    <rPh sb="19" eb="21">
      <t>シセツ</t>
    </rPh>
    <rPh sb="37" eb="38">
      <t>オヨ</t>
    </rPh>
    <rPh sb="48" eb="49">
      <t>タ</t>
    </rPh>
    <rPh sb="50" eb="51">
      <t>ア</t>
    </rPh>
    <rPh sb="54" eb="56">
      <t>キンガク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</si>
  <si>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</si>
  <si>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令和６年１月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</si>
  <si>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令和６年２月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</si>
  <si>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令和６年３月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</si>
  <si>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令和６年４月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</si>
  <si>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令和６年５月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</si>
  <si>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令和６年６月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</si>
  <si>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令和６年７月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</si>
  <si>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令和６年８月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</si>
  <si>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令和６年９月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</si>
  <si>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令和６年10月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</si>
  <si>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令和６年11月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</si>
  <si>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令和６年12月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</si>
  <si>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※　施設グループ(1)合計金額は､各月の電気料金（円：税込）【１円未満の端数があるときは、その端数金額を切り捨てた額】の合計金額の110分の100に相当する金額とする。</t>
    <phoneticPr fontId="2"/>
  </si>
  <si>
    <t>施設グループ(1) 合計金額</t>
    <phoneticPr fontId="2"/>
  </si>
  <si>
    <t>※　施設グループ(1')その1合計金額は､各月の電気料金（円：税込）【１円未満の端数があるときは、その端数金額を切り捨てた額】の合計金額の110分の100に相当する金額とする。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5" eb="17">
      <t>ゴウケイ</t>
    </rPh>
    <phoneticPr fontId="2"/>
  </si>
  <si>
    <t xml:space="preserve">≪吹田市川面下水処理場で使用する電力調達（高圧）（施設グループ(２)）≫  </t>
    <rPh sb="25" eb="27">
      <t>シセツ</t>
    </rPh>
    <phoneticPr fontId="2"/>
  </si>
  <si>
    <t xml:space="preserve">≪南吹田下水処理場で使用する電力調達（高圧）（施設グループ(3)）≫  </t>
    <rPh sb="23" eb="25">
      <t>シセツ</t>
    </rPh>
    <phoneticPr fontId="2"/>
  </si>
  <si>
    <t xml:space="preserve">≪市立吹田市民病院で使用する電力調達（高圧）（施設グループ(1'')）≫  </t>
    <rPh sb="1" eb="3">
      <t>シリツ</t>
    </rPh>
    <rPh sb="3" eb="5">
      <t>スイタ</t>
    </rPh>
    <rPh sb="5" eb="7">
      <t>シミン</t>
    </rPh>
    <rPh sb="7" eb="9">
      <t>ビョウイン</t>
    </rPh>
    <rPh sb="10" eb="12">
      <t>シヨウ</t>
    </rPh>
    <rPh sb="14" eb="16">
      <t>デンリョク</t>
    </rPh>
    <rPh sb="16" eb="18">
      <t>チョウタツ</t>
    </rPh>
    <rPh sb="19" eb="21">
      <t>コウアツ</t>
    </rPh>
    <rPh sb="23" eb="25">
      <t>シセツ</t>
    </rPh>
    <phoneticPr fontId="2"/>
  </si>
  <si>
    <t xml:space="preserve">≪市立吹田市民病院で使用する電力調達（高圧）（施設グループ(1'')）≫  </t>
    <rPh sb="23" eb="25">
      <t>シセツ</t>
    </rPh>
    <phoneticPr fontId="2"/>
  </si>
  <si>
    <t xml:space="preserve">≪夢つながり未来館外５施設で使用する電力調達（高圧）（施設グループ(1)）≫  </t>
    <rPh sb="9" eb="10">
      <t>ガイ</t>
    </rPh>
    <rPh sb="11" eb="13">
      <t>シセツ</t>
    </rPh>
    <rPh sb="14" eb="16">
      <t>シヨウ</t>
    </rPh>
    <rPh sb="18" eb="20">
      <t>デンリョク</t>
    </rPh>
    <rPh sb="20" eb="22">
      <t>チョウタツ</t>
    </rPh>
    <rPh sb="23" eb="25">
      <t>コウアツ</t>
    </rPh>
    <rPh sb="27" eb="29">
      <t>シセツ</t>
    </rPh>
    <phoneticPr fontId="2"/>
  </si>
  <si>
    <t>件名　　　夢つながり未来館外10施設で使用する電力調達</t>
    <rPh sb="0" eb="2">
      <t>ケンメイ</t>
    </rPh>
    <phoneticPr fontId="2"/>
  </si>
  <si>
    <t>夢つながり未来館外７施設で使用する電力調達</t>
    <phoneticPr fontId="2"/>
  </si>
  <si>
    <t>泉浄水所外１施設で使用する電力調達</t>
    <rPh sb="3" eb="4">
      <t>ショ</t>
    </rPh>
    <phoneticPr fontId="2"/>
  </si>
  <si>
    <t xml:space="preserve">≪泉浄水所外１施設で使用する電力調達（高圧）（施設グループ(1')）≫  </t>
    <rPh sb="4" eb="5">
      <t>ショ</t>
    </rPh>
    <rPh sb="10" eb="12">
      <t>シヨウ</t>
    </rPh>
    <rPh sb="14" eb="16">
      <t>デンリョク</t>
    </rPh>
    <rPh sb="16" eb="18">
      <t>チョウタツ</t>
    </rPh>
    <rPh sb="19" eb="21">
      <t>コウアツ</t>
    </rPh>
    <rPh sb="23" eb="25">
      <t>シセツ</t>
    </rPh>
    <phoneticPr fontId="2"/>
  </si>
  <si>
    <t>※契約種別が同じであるため、施設グループ（１）と同一単価が自動入力されます。それ以外の単価の入力はできません。</t>
    <phoneticPr fontId="2"/>
  </si>
  <si>
    <t>施設グループ(1'')その１ 合計金額</t>
    <phoneticPr fontId="2"/>
  </si>
  <si>
    <t>※　施設グループ(1'')その1合計金額は､各月の電気料金（円：税込）【１円未満の端数があるときは、その端数金額を切り捨てた額】の合計金額の110分の100に相当する金額とする。</t>
    <phoneticPr fontId="2"/>
  </si>
  <si>
    <t>施設グループ(1'')その２ 合計金額</t>
    <phoneticPr fontId="2"/>
  </si>
  <si>
    <t>※　施設グループ(1'')その２合計金額は､各月の電気料金（円：税込）【１円未満の端数があるときは、その端数金額を切り捨てた額】の合計金額の110分の100に相当する金額とする。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6" eb="1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</si>
</sst>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General\ &quot;円/kW/月&quot;"/>
    <numFmt numFmtId="177" formatCode="General\ &quot;円/kWh&quot;"/>
    <numFmt numFmtId="178" formatCode="0.0%"/>
    <numFmt numFmtId="179" formatCode="&quot;¥&quot;#,##0;[Red]&quot;¥&quot;#,##0"/>
    <numFmt numFmtId="180" formatCode="#,##0.0_ ;[Red]\-#,##0.0\ "/>
    <numFmt numFmtId="181" formatCode="#,##0&quot;kWh&quot;"/>
    <numFmt numFmtId="182" formatCode="0.00_);[Red]\(0.0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メイリオ"/>
      <family val="3"/>
      <charset val="128"/>
    </font>
    <font>
      <b/>
      <u/>
      <sz val="16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24"/>
      <color rgb="FF0000CC"/>
      <name val="ＭＳ Ｐゴシック"/>
      <family val="3"/>
      <charset val="128"/>
    </font>
    <font>
      <b/>
      <sz val="14"/>
      <color rgb="FF0000CC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ck">
        <color rgb="FFFF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68">
    <xf numFmtId="0" fontId="0" fillId="0" borderId="0" xfId="0"/>
    <xf numFmtId="0" fontId="1" fillId="0" borderId="0" xfId="7" applyFill="1">
      <alignment vertical="center"/>
    </xf>
    <xf numFmtId="38" fontId="1" fillId="0" borderId="0" xfId="2" applyFill="1" applyAlignment="1">
      <alignment horizontal="center" vertical="center"/>
    </xf>
    <xf numFmtId="38" fontId="1" fillId="0" borderId="0" xfId="2" applyFill="1" applyAlignment="1">
      <alignment vertical="center"/>
    </xf>
    <xf numFmtId="176" fontId="1" fillId="0" borderId="1" xfId="7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38" fontId="9" fillId="0" borderId="0" xfId="2" applyNumberFormat="1" applyFont="1" applyBorder="1" applyAlignment="1">
      <alignment vertical="center" shrinkToFit="1"/>
    </xf>
    <xf numFmtId="0" fontId="10" fillId="0" borderId="0" xfId="6" applyFont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49" fontId="10" fillId="0" borderId="0" xfId="6" applyNumberFormat="1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/>
    </xf>
    <xf numFmtId="0" fontId="10" fillId="0" borderId="3" xfId="6" applyFont="1" applyBorder="1" applyAlignment="1">
      <alignment horizontal="center" vertical="center"/>
    </xf>
    <xf numFmtId="0" fontId="10" fillId="0" borderId="3" xfId="6" applyFont="1" applyBorder="1" applyAlignment="1">
      <alignment vertical="center"/>
    </xf>
    <xf numFmtId="38" fontId="10" fillId="0" borderId="3" xfId="2" applyFont="1" applyBorder="1" applyAlignment="1">
      <alignment horizontal="right"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0" xfId="2" applyFont="1" applyAlignment="1">
      <alignment vertical="center"/>
    </xf>
    <xf numFmtId="38" fontId="12" fillId="0" borderId="0" xfId="2" applyFont="1" applyAlignment="1">
      <alignment vertical="center"/>
    </xf>
    <xf numFmtId="38" fontId="12" fillId="0" borderId="4" xfId="2" applyFont="1" applyBorder="1" applyAlignment="1">
      <alignment vertical="center"/>
    </xf>
    <xf numFmtId="38" fontId="12" fillId="0" borderId="5" xfId="2" applyFont="1" applyBorder="1" applyAlignment="1">
      <alignment vertical="center"/>
    </xf>
    <xf numFmtId="38" fontId="12" fillId="0" borderId="5" xfId="2" applyFont="1" applyBorder="1" applyAlignment="1">
      <alignment horizontal="center" vertical="center"/>
    </xf>
    <xf numFmtId="38" fontId="12" fillId="0" borderId="6" xfId="2" applyFont="1" applyBorder="1" applyAlignment="1">
      <alignment vertical="center"/>
    </xf>
    <xf numFmtId="38" fontId="12" fillId="0" borderId="1" xfId="2" applyFont="1" applyBorder="1" applyAlignment="1">
      <alignment horizontal="center" vertical="center"/>
    </xf>
    <xf numFmtId="0" fontId="12" fillId="0" borderId="0" xfId="6" applyFont="1" applyAlignment="1">
      <alignment vertical="center"/>
    </xf>
    <xf numFmtId="0" fontId="12" fillId="0" borderId="0" xfId="6" applyFont="1" applyAlignment="1">
      <alignment horizontal="center" vertical="center"/>
    </xf>
    <xf numFmtId="0" fontId="10" fillId="0" borderId="0" xfId="6" applyNumberFormat="1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38" fontId="9" fillId="0" borderId="7" xfId="2" applyFont="1" applyBorder="1" applyAlignment="1">
      <alignment vertical="center" shrinkToFit="1"/>
    </xf>
    <xf numFmtId="38" fontId="9" fillId="0" borderId="1" xfId="2" applyFont="1" applyBorder="1" applyAlignment="1">
      <alignment vertical="center" shrinkToFit="1"/>
    </xf>
    <xf numFmtId="0" fontId="9" fillId="0" borderId="0" xfId="6" applyFont="1" applyAlignment="1">
      <alignment vertical="center"/>
    </xf>
    <xf numFmtId="176" fontId="1" fillId="2" borderId="1" xfId="7" applyNumberFormat="1" applyFill="1" applyBorder="1" applyAlignment="1">
      <alignment horizontal="center" vertical="center"/>
    </xf>
    <xf numFmtId="176" fontId="1" fillId="3" borderId="1" xfId="7" applyNumberFormat="1" applyFill="1" applyBorder="1" applyAlignment="1">
      <alignment horizontal="center" vertical="center"/>
    </xf>
    <xf numFmtId="176" fontId="1" fillId="4" borderId="1" xfId="7" applyNumberFormat="1" applyFill="1" applyBorder="1" applyAlignment="1">
      <alignment horizontal="center" vertical="center"/>
    </xf>
    <xf numFmtId="40" fontId="0" fillId="0" borderId="8" xfId="2" applyNumberFormat="1" applyFont="1" applyFill="1" applyBorder="1" applyAlignment="1" applyProtection="1">
      <alignment vertical="center"/>
      <protection locked="0"/>
    </xf>
    <xf numFmtId="40" fontId="1" fillId="3" borderId="8" xfId="2" applyNumberFormat="1" applyFont="1" applyFill="1" applyBorder="1" applyAlignment="1" applyProtection="1">
      <alignment vertical="center"/>
      <protection locked="0"/>
    </xf>
    <xf numFmtId="40" fontId="1" fillId="2" borderId="8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1" fillId="0" borderId="0" xfId="7" applyFill="1" applyAlignment="1" applyProtection="1">
      <alignment horizontal="center" vertical="center"/>
    </xf>
    <xf numFmtId="0" fontId="7" fillId="0" borderId="0" xfId="7" applyFont="1" applyFill="1" applyProtection="1">
      <alignment vertical="center"/>
    </xf>
    <xf numFmtId="0" fontId="1" fillId="0" borderId="0" xfId="7" applyFill="1" applyProtection="1">
      <alignment vertical="center"/>
    </xf>
    <xf numFmtId="0" fontId="1" fillId="0" borderId="0" xfId="7" applyFont="1" applyFill="1" applyAlignment="1" applyProtection="1">
      <alignment horizontal="center" vertical="center"/>
    </xf>
    <xf numFmtId="38" fontId="1" fillId="0" borderId="0" xfId="2" applyFill="1" applyAlignment="1" applyProtection="1">
      <alignment horizontal="center" vertical="center"/>
    </xf>
    <xf numFmtId="38" fontId="1" fillId="0" borderId="0" xfId="2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40" fontId="1" fillId="4" borderId="9" xfId="2" applyNumberFormat="1" applyFont="1" applyFill="1" applyBorder="1" applyAlignment="1" applyProtection="1">
      <alignment vertical="center"/>
    </xf>
    <xf numFmtId="176" fontId="1" fillId="0" borderId="0" xfId="7" applyNumberFormat="1" applyFill="1" applyBorder="1" applyAlignment="1" applyProtection="1">
      <alignment horizontal="center" vertical="center"/>
    </xf>
    <xf numFmtId="176" fontId="3" fillId="0" borderId="1" xfId="7" applyNumberFormat="1" applyFont="1" applyFill="1" applyBorder="1" applyAlignment="1" applyProtection="1">
      <alignment horizontal="right" vertical="center"/>
    </xf>
    <xf numFmtId="176" fontId="3" fillId="3" borderId="1" xfId="7" applyNumberFormat="1" applyFont="1" applyFill="1" applyBorder="1" applyAlignment="1" applyProtection="1">
      <alignment horizontal="right" vertical="center"/>
    </xf>
    <xf numFmtId="176" fontId="3" fillId="2" borderId="1" xfId="7" applyNumberFormat="1" applyFont="1" applyFill="1" applyBorder="1" applyAlignment="1" applyProtection="1">
      <alignment horizontal="right" vertical="center"/>
    </xf>
    <xf numFmtId="176" fontId="3" fillId="4" borderId="1" xfId="7" applyNumberFormat="1" applyFont="1" applyFill="1" applyBorder="1" applyAlignment="1" applyProtection="1">
      <alignment horizontal="right" vertical="center"/>
    </xf>
    <xf numFmtId="38" fontId="1" fillId="0" borderId="10" xfId="2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</xf>
    <xf numFmtId="38" fontId="0" fillId="0" borderId="3" xfId="2" applyFont="1" applyFill="1" applyBorder="1" applyAlignment="1" applyProtection="1">
      <alignment horizontal="center" vertical="center"/>
    </xf>
    <xf numFmtId="0" fontId="0" fillId="0" borderId="0" xfId="0" applyFill="1" applyProtection="1"/>
    <xf numFmtId="38" fontId="1" fillId="0" borderId="11" xfId="2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177" fontId="0" fillId="0" borderId="7" xfId="0" applyNumberFormat="1" applyFill="1" applyBorder="1" applyAlignment="1" applyProtection="1">
      <alignment horizontal="center" vertical="center"/>
    </xf>
    <xf numFmtId="38" fontId="0" fillId="0" borderId="11" xfId="2" applyFont="1" applyFill="1" applyBorder="1" applyAlignment="1" applyProtection="1">
      <alignment horizontal="right" vertical="center"/>
    </xf>
    <xf numFmtId="38" fontId="1" fillId="3" borderId="12" xfId="2" applyFont="1" applyFill="1" applyBorder="1" applyAlignment="1" applyProtection="1">
      <alignment horizontal="center" vertical="center"/>
    </xf>
    <xf numFmtId="38" fontId="1" fillId="2" borderId="11" xfId="2" applyFont="1" applyFill="1" applyBorder="1" applyAlignment="1" applyProtection="1">
      <alignment horizontal="center" vertical="center"/>
    </xf>
    <xf numFmtId="38" fontId="1" fillId="4" borderId="12" xfId="2" applyFont="1" applyFill="1" applyBorder="1" applyAlignment="1" applyProtection="1">
      <alignment horizontal="center" vertical="center"/>
    </xf>
    <xf numFmtId="38" fontId="1" fillId="0" borderId="7" xfId="2" applyFill="1" applyBorder="1" applyAlignment="1" applyProtection="1">
      <alignment horizontal="center" vertical="center"/>
    </xf>
    <xf numFmtId="40" fontId="23" fillId="0" borderId="3" xfId="2" applyNumberFormat="1" applyFont="1" applyFill="1" applyBorder="1" applyAlignment="1" applyProtection="1">
      <alignment horizontal="center" vertical="center"/>
    </xf>
    <xf numFmtId="38" fontId="23" fillId="0" borderId="3" xfId="2" applyFont="1" applyFill="1" applyBorder="1" applyAlignment="1" applyProtection="1">
      <alignment horizontal="center" vertical="center"/>
    </xf>
    <xf numFmtId="38" fontId="1" fillId="3" borderId="13" xfId="2" applyFont="1" applyFill="1" applyBorder="1" applyAlignment="1" applyProtection="1">
      <alignment horizontal="center" vertical="center"/>
    </xf>
    <xf numFmtId="38" fontId="1" fillId="4" borderId="13" xfId="2" applyFont="1" applyFill="1" applyBorder="1" applyAlignment="1" applyProtection="1">
      <alignment horizontal="center" vertical="center"/>
    </xf>
    <xf numFmtId="38" fontId="1" fillId="3" borderId="11" xfId="2" applyFont="1" applyFill="1" applyBorder="1" applyAlignment="1" applyProtection="1">
      <alignment horizontal="center" vertical="center"/>
    </xf>
    <xf numFmtId="38" fontId="1" fillId="2" borderId="12" xfId="2" applyFont="1" applyFill="1" applyBorder="1" applyAlignment="1" applyProtection="1">
      <alignment horizontal="center" vertical="center"/>
    </xf>
    <xf numFmtId="38" fontId="1" fillId="2" borderId="13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38" fontId="1" fillId="0" borderId="0" xfId="2" applyFill="1" applyBorder="1" applyAlignment="1" applyProtection="1">
      <alignment vertical="center"/>
    </xf>
    <xf numFmtId="38" fontId="1" fillId="0" borderId="14" xfId="2" applyFill="1" applyBorder="1" applyAlignment="1" applyProtection="1">
      <alignment horizontal="center" vertical="center"/>
    </xf>
    <xf numFmtId="38" fontId="1" fillId="0" borderId="0" xfId="2" applyFill="1" applyBorder="1" applyAlignment="1" applyProtection="1">
      <alignment horizontal="center" vertical="center"/>
    </xf>
    <xf numFmtId="38" fontId="14" fillId="0" borderId="0" xfId="2" applyFont="1" applyFill="1" applyAlignment="1" applyProtection="1">
      <alignment horizontal="left" vertical="center"/>
    </xf>
    <xf numFmtId="38" fontId="1" fillId="3" borderId="3" xfId="2" applyFont="1" applyFill="1" applyBorder="1" applyAlignment="1" applyProtection="1">
      <alignment horizontal="center" vertical="center"/>
    </xf>
    <xf numFmtId="38" fontId="0" fillId="0" borderId="0" xfId="0" applyNumberFormat="1"/>
    <xf numFmtId="0" fontId="1" fillId="0" borderId="10" xfId="7" applyFont="1" applyFill="1" applyBorder="1" applyAlignment="1" applyProtection="1">
      <alignment horizontal="center" vertical="center" wrapText="1"/>
    </xf>
    <xf numFmtId="38" fontId="1" fillId="0" borderId="7" xfId="2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 applyBorder="1" applyProtection="1"/>
    <xf numFmtId="0" fontId="18" fillId="0" borderId="0" xfId="0" applyFont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38" fontId="24" fillId="0" borderId="3" xfId="0" applyNumberFormat="1" applyFont="1" applyBorder="1"/>
    <xf numFmtId="38" fontId="24" fillId="0" borderId="3" xfId="2" applyFont="1" applyFill="1" applyBorder="1" applyAlignment="1" applyProtection="1">
      <alignment vertical="center"/>
    </xf>
    <xf numFmtId="38" fontId="24" fillId="0" borderId="8" xfId="0" applyNumberFormat="1" applyFont="1" applyBorder="1"/>
    <xf numFmtId="38" fontId="25" fillId="0" borderId="8" xfId="2" applyFont="1" applyFill="1" applyBorder="1" applyAlignment="1" applyProtection="1">
      <alignment horizontal="center" vertical="center"/>
    </xf>
    <xf numFmtId="38" fontId="25" fillId="0" borderId="15" xfId="2" applyFont="1" applyFill="1" applyBorder="1" applyAlignment="1" applyProtection="1">
      <alignment vertical="center"/>
    </xf>
    <xf numFmtId="38" fontId="14" fillId="0" borderId="0" xfId="2" applyFont="1" applyFill="1" applyAlignment="1" applyProtection="1">
      <alignment vertical="top" wrapText="1"/>
    </xf>
    <xf numFmtId="38" fontId="0" fillId="0" borderId="11" xfId="2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/>
    <xf numFmtId="0" fontId="0" fillId="0" borderId="0" xfId="0" applyProtection="1"/>
    <xf numFmtId="0" fontId="6" fillId="0" borderId="0" xfId="0" applyFont="1" applyAlignment="1" applyProtection="1">
      <alignment horizontal="center"/>
    </xf>
    <xf numFmtId="38" fontId="21" fillId="0" borderId="1" xfId="2" applyFont="1" applyFill="1" applyBorder="1" applyAlignment="1">
      <alignment horizontal="right" vertical="center"/>
    </xf>
    <xf numFmtId="38" fontId="21" fillId="0" borderId="0" xfId="2" applyFont="1" applyFill="1" applyBorder="1" applyAlignment="1">
      <alignment horizontal="right" vertical="center"/>
    </xf>
    <xf numFmtId="38" fontId="25" fillId="0" borderId="28" xfId="2" applyFont="1" applyFill="1" applyBorder="1" applyAlignment="1" applyProtection="1">
      <alignment horizontal="center" vertical="center"/>
    </xf>
    <xf numFmtId="38" fontId="26" fillId="0" borderId="29" xfId="2" applyFont="1" applyFill="1" applyBorder="1" applyAlignment="1" applyProtection="1">
      <alignment horizontal="center" vertical="center"/>
    </xf>
    <xf numFmtId="38" fontId="25" fillId="0" borderId="16" xfId="2" applyFont="1" applyFill="1" applyBorder="1" applyAlignment="1">
      <alignment vertical="center"/>
    </xf>
    <xf numFmtId="38" fontId="25" fillId="0" borderId="28" xfId="2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/>
    <xf numFmtId="38" fontId="14" fillId="0" borderId="31" xfId="2" applyFont="1" applyFill="1" applyBorder="1" applyAlignment="1" applyProtection="1">
      <alignment horizontal="left" vertical="center"/>
    </xf>
    <xf numFmtId="38" fontId="1" fillId="0" borderId="32" xfId="2" applyFill="1" applyBorder="1" applyAlignment="1" applyProtection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14" fillId="0" borderId="0" xfId="2" applyFont="1" applyFill="1" applyBorder="1" applyAlignment="1" applyProtection="1">
      <alignment horizontal="left" vertical="center"/>
    </xf>
    <xf numFmtId="38" fontId="1" fillId="0" borderId="34" xfId="2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8" fontId="1" fillId="0" borderId="11" xfId="2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38" fontId="14" fillId="0" borderId="0" xfId="2" applyFont="1" applyFill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center" vertical="center"/>
    </xf>
    <xf numFmtId="38" fontId="25" fillId="0" borderId="0" xfId="2" applyFont="1" applyFill="1" applyBorder="1" applyAlignment="1">
      <alignment vertical="center"/>
    </xf>
    <xf numFmtId="38" fontId="1" fillId="2" borderId="3" xfId="2" applyFill="1" applyBorder="1" applyAlignment="1">
      <alignment horizontal="center" vertical="center"/>
    </xf>
    <xf numFmtId="38" fontId="25" fillId="0" borderId="0" xfId="2" applyFont="1" applyFill="1" applyBorder="1" applyAlignment="1">
      <alignment horizontal="center" vertical="center"/>
    </xf>
    <xf numFmtId="0" fontId="1" fillId="0" borderId="0" xfId="7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vertical="top" wrapText="1"/>
    </xf>
    <xf numFmtId="38" fontId="0" fillId="0" borderId="0" xfId="2" applyFont="1" applyFill="1" applyAlignment="1" applyProtection="1">
      <alignment horizontal="center" vertical="center"/>
    </xf>
    <xf numFmtId="176" fontId="3" fillId="0" borderId="1" xfId="7" applyNumberFormat="1" applyFont="1" applyFill="1" applyBorder="1" applyAlignment="1" applyProtection="1">
      <alignment horizontal="left" vertical="center"/>
    </xf>
    <xf numFmtId="40" fontId="0" fillId="0" borderId="18" xfId="2" applyNumberFormat="1" applyFont="1" applyFill="1" applyBorder="1" applyAlignment="1" applyProtection="1">
      <alignment vertical="center"/>
    </xf>
    <xf numFmtId="176" fontId="1" fillId="0" borderId="1" xfId="7" applyNumberFormat="1" applyFont="1" applyFill="1" applyBorder="1" applyAlignment="1">
      <alignment horizontal="center" vertical="center"/>
    </xf>
    <xf numFmtId="176" fontId="3" fillId="3" borderId="1" xfId="7" applyNumberFormat="1" applyFont="1" applyFill="1" applyBorder="1" applyAlignment="1" applyProtection="1">
      <alignment horizontal="left" vertical="center"/>
    </xf>
    <xf numFmtId="176" fontId="3" fillId="2" borderId="1" xfId="7" applyNumberFormat="1" applyFont="1" applyFill="1" applyBorder="1" applyAlignment="1" applyProtection="1">
      <alignment horizontal="left" vertical="center"/>
    </xf>
    <xf numFmtId="176" fontId="3" fillId="4" borderId="1" xfId="7" applyNumberFormat="1" applyFont="1" applyFill="1" applyBorder="1" applyAlignment="1" applyProtection="1">
      <alignment horizontal="left" vertical="center"/>
    </xf>
    <xf numFmtId="182" fontId="1" fillId="0" borderId="12" xfId="2" applyNumberFormat="1" applyFill="1" applyBorder="1" applyAlignment="1" applyProtection="1">
      <alignment horizontal="center" vertical="center"/>
    </xf>
    <xf numFmtId="40" fontId="23" fillId="0" borderId="19" xfId="2" applyNumberFormat="1" applyFont="1" applyFill="1" applyBorder="1" applyAlignment="1" applyProtection="1">
      <alignment horizontal="center" vertical="center"/>
    </xf>
    <xf numFmtId="0" fontId="16" fillId="0" borderId="0" xfId="0" applyFont="1" applyBorder="1"/>
    <xf numFmtId="38" fontId="0" fillId="0" borderId="0" xfId="2" applyFont="1" applyFill="1" applyBorder="1" applyAlignment="1" applyProtection="1">
      <alignment vertical="center"/>
    </xf>
    <xf numFmtId="40" fontId="0" fillId="0" borderId="8" xfId="2" applyNumberFormat="1" applyFont="1" applyFill="1" applyBorder="1" applyAlignment="1" applyProtection="1">
      <alignment vertical="center"/>
    </xf>
    <xf numFmtId="176" fontId="1" fillId="0" borderId="1" xfId="7" applyNumberFormat="1" applyFill="1" applyBorder="1" applyAlignment="1" applyProtection="1">
      <alignment horizontal="center" vertical="center"/>
    </xf>
    <xf numFmtId="176" fontId="1" fillId="0" borderId="1" xfId="7" applyNumberFormat="1" applyFont="1" applyFill="1" applyBorder="1" applyAlignment="1" applyProtection="1">
      <alignment horizontal="center" vertical="center"/>
    </xf>
    <xf numFmtId="40" fontId="1" fillId="3" borderId="8" xfId="2" applyNumberFormat="1" applyFont="1" applyFill="1" applyBorder="1" applyAlignment="1" applyProtection="1">
      <alignment vertical="center"/>
    </xf>
    <xf numFmtId="176" fontId="1" fillId="3" borderId="1" xfId="7" applyNumberFormat="1" applyFill="1" applyBorder="1" applyAlignment="1" applyProtection="1">
      <alignment horizontal="center" vertical="center"/>
    </xf>
    <xf numFmtId="40" fontId="1" fillId="2" borderId="8" xfId="2" applyNumberFormat="1" applyFont="1" applyFill="1" applyBorder="1" applyAlignment="1" applyProtection="1">
      <alignment vertical="center"/>
    </xf>
    <xf numFmtId="176" fontId="1" fillId="2" borderId="1" xfId="7" applyNumberFormat="1" applyFill="1" applyBorder="1" applyAlignment="1" applyProtection="1">
      <alignment horizontal="center" vertical="center"/>
    </xf>
    <xf numFmtId="176" fontId="1" fillId="4" borderId="1" xfId="7" applyNumberFormat="1" applyFill="1" applyBorder="1" applyAlignment="1" applyProtection="1">
      <alignment horizontal="center" vertical="center"/>
    </xf>
    <xf numFmtId="38" fontId="22" fillId="0" borderId="0" xfId="2" applyFont="1" applyFill="1" applyAlignment="1">
      <alignment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0" xfId="7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/>
    </xf>
    <xf numFmtId="38" fontId="1" fillId="0" borderId="17" xfId="2" applyFill="1" applyBorder="1" applyAlignment="1" applyProtection="1">
      <alignment vertical="center"/>
    </xf>
    <xf numFmtId="38" fontId="1" fillId="0" borderId="0" xfId="2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2" xfId="0" applyFont="1" applyBorder="1" applyAlignment="1">
      <alignment vertical="top" wrapText="1"/>
    </xf>
    <xf numFmtId="38" fontId="27" fillId="0" borderId="0" xfId="2" applyFont="1" applyBorder="1" applyAlignment="1">
      <alignment horizontal="right" vertical="center"/>
    </xf>
    <xf numFmtId="0" fontId="17" fillId="0" borderId="0" xfId="0" applyFont="1" applyProtection="1">
      <protection locked="0"/>
    </xf>
    <xf numFmtId="38" fontId="0" fillId="0" borderId="0" xfId="2" applyFont="1" applyFill="1" applyProtection="1"/>
    <xf numFmtId="40" fontId="0" fillId="2" borderId="8" xfId="2" applyNumberFormat="1" applyFont="1" applyFill="1" applyBorder="1" applyAlignment="1" applyProtection="1">
      <alignment vertical="center"/>
      <protection locked="0"/>
    </xf>
    <xf numFmtId="38" fontId="1" fillId="0" borderId="31" xfId="2" applyFill="1" applyBorder="1" applyAlignment="1" applyProtection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38" fontId="1" fillId="0" borderId="34" xfId="2" applyFill="1" applyBorder="1" applyAlignment="1">
      <alignment horizontal="center" vertical="center"/>
    </xf>
    <xf numFmtId="38" fontId="1" fillId="0" borderId="36" xfId="2" applyFill="1" applyBorder="1" applyAlignment="1">
      <alignment horizontal="center" vertical="center"/>
    </xf>
    <xf numFmtId="38" fontId="1" fillId="0" borderId="11" xfId="2" applyFont="1" applyFill="1" applyBorder="1" applyAlignment="1" applyProtection="1">
      <alignment horizontal="center" vertical="center"/>
    </xf>
    <xf numFmtId="38" fontId="1" fillId="2" borderId="12" xfId="2" applyFont="1" applyFill="1" applyBorder="1" applyAlignment="1">
      <alignment horizontal="center"/>
    </xf>
    <xf numFmtId="38" fontId="1" fillId="3" borderId="12" xfId="2" applyFont="1" applyFill="1" applyBorder="1" applyAlignment="1">
      <alignment horizontal="center"/>
    </xf>
    <xf numFmtId="38" fontId="1" fillId="2" borderId="3" xfId="2" applyFont="1" applyFill="1" applyBorder="1" applyAlignment="1" applyProtection="1">
      <alignment horizontal="center" vertical="center"/>
    </xf>
    <xf numFmtId="38" fontId="1" fillId="2" borderId="12" xfId="2" applyFill="1" applyBorder="1" applyAlignment="1">
      <alignment horizontal="center" vertical="center"/>
    </xf>
    <xf numFmtId="38" fontId="1" fillId="3" borderId="12" xfId="2" applyFill="1" applyBorder="1" applyAlignment="1">
      <alignment horizontal="center" vertical="center"/>
    </xf>
    <xf numFmtId="38" fontId="1" fillId="2" borderId="12" xfId="2" applyFont="1" applyFill="1" applyBorder="1" applyAlignment="1">
      <alignment horizontal="center" vertical="center"/>
    </xf>
    <xf numFmtId="38" fontId="12" fillId="0" borderId="20" xfId="2" applyFont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 shrinkToFit="1"/>
    </xf>
    <xf numFmtId="38" fontId="12" fillId="0" borderId="2" xfId="2" applyFont="1" applyBorder="1" applyAlignment="1">
      <alignment horizontal="center" vertical="center" shrinkToFit="1"/>
    </xf>
    <xf numFmtId="38" fontId="0" fillId="0" borderId="2" xfId="2" applyFont="1" applyBorder="1" applyAlignment="1">
      <alignment horizontal="center" vertical="center"/>
    </xf>
    <xf numFmtId="38" fontId="12" fillId="0" borderId="19" xfId="2" applyFont="1" applyBorder="1" applyAlignment="1">
      <alignment horizontal="center" vertical="center"/>
    </xf>
    <xf numFmtId="38" fontId="0" fillId="0" borderId="14" xfId="2" applyFont="1" applyBorder="1" applyAlignment="1">
      <alignment horizontal="left" vertical="center" shrinkToFit="1"/>
    </xf>
    <xf numFmtId="38" fontId="12" fillId="0" borderId="0" xfId="2" applyFont="1" applyBorder="1" applyAlignment="1">
      <alignment horizontal="left" vertical="center" shrinkToFit="1"/>
    </xf>
    <xf numFmtId="38" fontId="12" fillId="0" borderId="21" xfId="2" applyFont="1" applyBorder="1" applyAlignment="1">
      <alignment horizontal="left" vertical="center" shrinkToFit="1"/>
    </xf>
    <xf numFmtId="38" fontId="9" fillId="0" borderId="7" xfId="2" applyFont="1" applyBorder="1" applyAlignment="1">
      <alignment vertical="center" shrinkToFit="1"/>
    </xf>
    <xf numFmtId="38" fontId="9" fillId="0" borderId="1" xfId="2" applyFont="1" applyBorder="1" applyAlignment="1">
      <alignment vertical="center" shrinkToFit="1"/>
    </xf>
    <xf numFmtId="38" fontId="12" fillId="0" borderId="7" xfId="2" applyFont="1" applyBorder="1" applyAlignment="1">
      <alignment horizontal="center" vertical="center"/>
    </xf>
    <xf numFmtId="38" fontId="12" fillId="0" borderId="22" xfId="2" applyFont="1" applyBorder="1" applyAlignment="1">
      <alignment horizontal="center" vertical="center"/>
    </xf>
    <xf numFmtId="178" fontId="12" fillId="0" borderId="22" xfId="1" applyNumberFormat="1" applyFont="1" applyBorder="1" applyAlignment="1">
      <alignment horizontal="center" vertical="center"/>
    </xf>
    <xf numFmtId="38" fontId="12" fillId="0" borderId="7" xfId="2" applyFont="1" applyBorder="1" applyAlignment="1">
      <alignment horizontal="center" vertical="center" wrapText="1"/>
    </xf>
    <xf numFmtId="38" fontId="12" fillId="0" borderId="22" xfId="2" applyFont="1" applyBorder="1" applyAlignment="1">
      <alignment horizontal="center" vertical="center" wrapText="1"/>
    </xf>
    <xf numFmtId="38" fontId="0" fillId="0" borderId="22" xfId="2" applyFont="1" applyBorder="1" applyAlignment="1">
      <alignment horizontal="center" vertical="center"/>
    </xf>
    <xf numFmtId="0" fontId="10" fillId="0" borderId="7" xfId="6" applyFont="1" applyFill="1" applyBorder="1" applyAlignment="1">
      <alignment horizontal="left" vertical="center" shrinkToFit="1"/>
    </xf>
    <xf numFmtId="0" fontId="10" fillId="0" borderId="22" xfId="6" applyFont="1" applyFill="1" applyBorder="1" applyAlignment="1">
      <alignment horizontal="left" vertical="center" shrinkToFit="1"/>
    </xf>
    <xf numFmtId="0" fontId="10" fillId="0" borderId="1" xfId="6" applyFont="1" applyFill="1" applyBorder="1" applyAlignment="1">
      <alignment horizontal="left"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3" xfId="2" applyFont="1" applyBorder="1" applyAlignment="1">
      <alignment horizontal="center" vertical="center"/>
    </xf>
    <xf numFmtId="38" fontId="10" fillId="0" borderId="3" xfId="2" applyFont="1" applyBorder="1"/>
    <xf numFmtId="179" fontId="10" fillId="0" borderId="3" xfId="2" applyNumberFormat="1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 wrapText="1"/>
    </xf>
    <xf numFmtId="38" fontId="10" fillId="0" borderId="3" xfId="2" applyFont="1" applyBorder="1" applyAlignment="1">
      <alignment vertical="center"/>
    </xf>
    <xf numFmtId="38" fontId="12" fillId="0" borderId="3" xfId="2" applyFont="1" applyBorder="1" applyAlignment="1">
      <alignment vertical="center"/>
    </xf>
    <xf numFmtId="179" fontId="12" fillId="0" borderId="12" xfId="2" applyNumberFormat="1" applyFont="1" applyBorder="1" applyAlignment="1">
      <alignment horizontal="center" vertical="center"/>
    </xf>
    <xf numFmtId="179" fontId="12" fillId="0" borderId="3" xfId="2" applyNumberFormat="1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 wrapText="1"/>
    </xf>
    <xf numFmtId="38" fontId="11" fillId="0" borderId="3" xfId="2" applyFont="1" applyBorder="1" applyAlignment="1">
      <alignment vertical="center"/>
    </xf>
    <xf numFmtId="38" fontId="12" fillId="0" borderId="1" xfId="2" applyFont="1" applyBorder="1" applyAlignment="1">
      <alignment horizontal="center" vertical="center"/>
    </xf>
    <xf numFmtId="38" fontId="9" fillId="0" borderId="7" xfId="2" applyNumberFormat="1" applyFont="1" applyBorder="1" applyAlignment="1">
      <alignment horizontal="center" vertical="center" shrinkToFit="1"/>
    </xf>
    <xf numFmtId="38" fontId="9" fillId="0" borderId="22" xfId="2" applyNumberFormat="1" applyFont="1" applyBorder="1" applyAlignment="1">
      <alignment horizontal="center" vertical="center" shrinkToFit="1"/>
    </xf>
    <xf numFmtId="38" fontId="9" fillId="0" borderId="1" xfId="2" applyNumberFormat="1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38" fontId="9" fillId="0" borderId="7" xfId="2" applyFont="1" applyBorder="1" applyAlignment="1">
      <alignment horizontal="center" vertical="center" shrinkToFit="1"/>
    </xf>
    <xf numFmtId="38" fontId="9" fillId="0" borderId="1" xfId="2" applyFont="1" applyBorder="1" applyAlignment="1">
      <alignment horizontal="center" vertical="center" shrinkToFit="1"/>
    </xf>
    <xf numFmtId="0" fontId="0" fillId="0" borderId="7" xfId="6" applyFont="1" applyFill="1" applyBorder="1" applyAlignment="1">
      <alignment horizontal="left" vertical="center" shrinkToFit="1"/>
    </xf>
    <xf numFmtId="38" fontId="9" fillId="0" borderId="7" xfId="2" applyNumberFormat="1" applyFont="1" applyBorder="1" applyAlignment="1">
      <alignment vertical="center" shrinkToFit="1"/>
    </xf>
    <xf numFmtId="38" fontId="9" fillId="0" borderId="22" xfId="2" applyNumberFormat="1" applyFont="1" applyBorder="1" applyAlignment="1">
      <alignment vertical="center" shrinkToFit="1"/>
    </xf>
    <xf numFmtId="38" fontId="9" fillId="0" borderId="1" xfId="2" applyNumberFormat="1" applyFont="1" applyBorder="1" applyAlignment="1">
      <alignment vertical="center" shrinkToFit="1"/>
    </xf>
    <xf numFmtId="0" fontId="4" fillId="0" borderId="0" xfId="6" applyFont="1" applyAlignment="1">
      <alignment horizontal="center" vertical="center"/>
    </xf>
    <xf numFmtId="0" fontId="10" fillId="0" borderId="0" xfId="6" applyFont="1" applyBorder="1" applyAlignment="1">
      <alignment horizontal="center" vertical="center" shrinkToFit="1"/>
    </xf>
    <xf numFmtId="0" fontId="0" fillId="0" borderId="4" xfId="6" applyNumberFormat="1" applyFont="1" applyBorder="1" applyAlignment="1">
      <alignment horizontal="center" vertical="center" shrinkToFit="1"/>
    </xf>
    <xf numFmtId="0" fontId="10" fillId="0" borderId="5" xfId="6" applyNumberFormat="1" applyFont="1" applyBorder="1" applyAlignment="1">
      <alignment horizontal="center" vertical="center" shrinkToFit="1"/>
    </xf>
    <xf numFmtId="0" fontId="10" fillId="0" borderId="6" xfId="6" applyNumberFormat="1" applyFont="1" applyBorder="1" applyAlignment="1">
      <alignment horizontal="center" vertical="center" shrinkToFit="1"/>
    </xf>
    <xf numFmtId="0" fontId="10" fillId="0" borderId="14" xfId="6" applyNumberFormat="1" applyFont="1" applyBorder="1" applyAlignment="1">
      <alignment horizontal="center" vertical="center" shrinkToFit="1"/>
    </xf>
    <xf numFmtId="0" fontId="10" fillId="0" borderId="0" xfId="6" applyNumberFormat="1" applyFont="1" applyBorder="1" applyAlignment="1">
      <alignment horizontal="center" vertical="center" shrinkToFit="1"/>
    </xf>
    <xf numFmtId="0" fontId="10" fillId="0" borderId="21" xfId="6" applyNumberFormat="1" applyFont="1" applyBorder="1" applyAlignment="1">
      <alignment horizontal="center" vertical="center" shrinkToFit="1"/>
    </xf>
    <xf numFmtId="0" fontId="10" fillId="0" borderId="20" xfId="6" applyNumberFormat="1" applyFont="1" applyBorder="1" applyAlignment="1">
      <alignment horizontal="center" vertical="center" shrinkToFit="1"/>
    </xf>
    <xf numFmtId="0" fontId="10" fillId="0" borderId="2" xfId="6" applyNumberFormat="1" applyFont="1" applyBorder="1" applyAlignment="1">
      <alignment horizontal="center" vertical="center" shrinkToFit="1"/>
    </xf>
    <xf numFmtId="0" fontId="10" fillId="0" borderId="19" xfId="6" applyNumberFormat="1" applyFont="1" applyBorder="1" applyAlignment="1">
      <alignment horizontal="center" vertical="center" shrinkToFit="1"/>
    </xf>
    <xf numFmtId="0" fontId="10" fillId="0" borderId="4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10" fillId="0" borderId="14" xfId="6" applyFont="1" applyBorder="1" applyAlignment="1">
      <alignment horizontal="center" vertical="center" wrapText="1"/>
    </xf>
    <xf numFmtId="0" fontId="10" fillId="0" borderId="21" xfId="6" applyFont="1" applyBorder="1" applyAlignment="1">
      <alignment horizontal="center" vertical="center" wrapText="1"/>
    </xf>
    <xf numFmtId="0" fontId="10" fillId="0" borderId="20" xfId="6" applyFont="1" applyBorder="1" applyAlignment="1">
      <alignment horizontal="center" vertical="center" wrapText="1"/>
    </xf>
    <xf numFmtId="0" fontId="10" fillId="0" borderId="19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shrinkToFit="1"/>
    </xf>
    <xf numFmtId="0" fontId="5" fillId="0" borderId="5" xfId="6" applyFont="1" applyBorder="1" applyAlignment="1">
      <alignment horizontal="center" vertical="center" shrinkToFit="1"/>
    </xf>
    <xf numFmtId="0" fontId="5" fillId="0" borderId="6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center" vertical="center" shrinkToFit="1"/>
    </xf>
    <xf numFmtId="0" fontId="5" fillId="0" borderId="0" xfId="6" applyFont="1" applyBorder="1" applyAlignment="1">
      <alignment horizontal="center" vertical="center" shrinkToFit="1"/>
    </xf>
    <xf numFmtId="0" fontId="5" fillId="0" borderId="21" xfId="6" applyFont="1" applyBorder="1" applyAlignment="1">
      <alignment horizontal="center" vertical="center" shrinkToFit="1"/>
    </xf>
    <xf numFmtId="181" fontId="5" fillId="0" borderId="20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horizontal="center" vertical="center" shrinkToFit="1"/>
    </xf>
    <xf numFmtId="181" fontId="5" fillId="0" borderId="19" xfId="6" applyNumberFormat="1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 shrinkToFit="1"/>
    </xf>
    <xf numFmtId="0" fontId="10" fillId="0" borderId="5" xfId="6" applyFont="1" applyBorder="1" applyAlignment="1">
      <alignment horizontal="center" vertical="center" shrinkToFit="1"/>
    </xf>
    <xf numFmtId="0" fontId="10" fillId="0" borderId="6" xfId="6" applyFont="1" applyBorder="1" applyAlignment="1">
      <alignment horizontal="center" vertical="center" shrinkToFit="1"/>
    </xf>
    <xf numFmtId="0" fontId="10" fillId="0" borderId="14" xfId="6" applyFont="1" applyBorder="1" applyAlignment="1">
      <alignment horizontal="center" vertical="center" shrinkToFit="1"/>
    </xf>
    <xf numFmtId="0" fontId="10" fillId="0" borderId="21" xfId="6" applyFont="1" applyBorder="1" applyAlignment="1">
      <alignment horizontal="center" vertical="center" shrinkToFit="1"/>
    </xf>
    <xf numFmtId="0" fontId="10" fillId="0" borderId="20" xfId="6" applyFont="1" applyBorder="1" applyAlignment="1">
      <alignment horizontal="center" vertical="center" shrinkToFit="1"/>
    </xf>
    <xf numFmtId="0" fontId="10" fillId="0" borderId="2" xfId="6" applyFont="1" applyBorder="1" applyAlignment="1">
      <alignment horizontal="center" vertical="center" shrinkToFit="1"/>
    </xf>
    <xf numFmtId="0" fontId="10" fillId="0" borderId="19" xfId="6" applyFont="1" applyBorder="1" applyAlignment="1">
      <alignment horizontal="center" vertical="center" shrinkToFit="1"/>
    </xf>
    <xf numFmtId="0" fontId="12" fillId="0" borderId="0" xfId="6" applyFont="1" applyBorder="1" applyAlignment="1">
      <alignment horizontal="center" vertical="center"/>
    </xf>
    <xf numFmtId="38" fontId="11" fillId="0" borderId="3" xfId="2" applyFont="1" applyBorder="1"/>
    <xf numFmtId="179" fontId="12" fillId="0" borderId="12" xfId="2" applyNumberFormat="1" applyFont="1" applyBorder="1"/>
    <xf numFmtId="38" fontId="12" fillId="0" borderId="17" xfId="2" applyFont="1" applyBorder="1" applyAlignment="1">
      <alignment horizontal="left" vertical="center" shrinkToFit="1"/>
    </xf>
    <xf numFmtId="38" fontId="12" fillId="0" borderId="17" xfId="2" applyFont="1" applyBorder="1"/>
    <xf numFmtId="0" fontId="10" fillId="0" borderId="7" xfId="6" applyFont="1" applyBorder="1" applyAlignment="1">
      <alignment horizontal="left" vertical="center"/>
    </xf>
    <xf numFmtId="0" fontId="10" fillId="0" borderId="22" xfId="6" applyFont="1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38" fontId="10" fillId="0" borderId="3" xfId="2" applyFont="1" applyBorder="1" applyAlignment="1">
      <alignment horizontal="right" vertical="center" shrinkToFit="1"/>
    </xf>
    <xf numFmtId="38" fontId="10" fillId="0" borderId="7" xfId="2" applyFont="1" applyBorder="1" applyAlignment="1">
      <alignment horizontal="right" vertical="center" shrinkToFit="1"/>
    </xf>
    <xf numFmtId="38" fontId="10" fillId="0" borderId="1" xfId="2" applyFont="1" applyBorder="1" applyAlignment="1">
      <alignment horizontal="right" vertical="center" shrinkToFit="1"/>
    </xf>
    <xf numFmtId="38" fontId="9" fillId="0" borderId="7" xfId="2" applyFont="1" applyBorder="1" applyAlignment="1">
      <alignment horizontal="left" vertical="center" shrinkToFit="1"/>
    </xf>
    <xf numFmtId="38" fontId="9" fillId="0" borderId="22" xfId="2" applyFont="1" applyBorder="1" applyAlignment="1">
      <alignment horizontal="left" vertical="center" shrinkToFit="1"/>
    </xf>
    <xf numFmtId="38" fontId="9" fillId="0" borderId="1" xfId="2" applyFont="1" applyBorder="1" applyAlignment="1">
      <alignment horizontal="left" vertical="center" shrinkToFit="1"/>
    </xf>
    <xf numFmtId="0" fontId="10" fillId="0" borderId="0" xfId="6" applyFont="1" applyBorder="1" applyAlignment="1">
      <alignment horizontal="left" vertical="center"/>
    </xf>
    <xf numFmtId="0" fontId="10" fillId="0" borderId="0" xfId="6" applyFont="1" applyAlignment="1">
      <alignment horizontal="left" vertical="center" shrinkToFit="1"/>
    </xf>
    <xf numFmtId="0" fontId="10" fillId="0" borderId="2" xfId="6" applyFont="1" applyBorder="1" applyAlignment="1">
      <alignment horizontal="left" vertical="center"/>
    </xf>
    <xf numFmtId="3" fontId="5" fillId="0" borderId="20" xfId="6" applyNumberFormat="1" applyFont="1" applyBorder="1" applyAlignment="1">
      <alignment horizontal="center" vertical="center" shrinkToFit="1"/>
    </xf>
    <xf numFmtId="0" fontId="5" fillId="0" borderId="2" xfId="6" applyFont="1" applyBorder="1" applyAlignment="1">
      <alignment horizontal="center" vertical="center" shrinkToFit="1"/>
    </xf>
    <xf numFmtId="0" fontId="5" fillId="0" borderId="19" xfId="6" applyFont="1" applyBorder="1" applyAlignment="1">
      <alignment horizontal="center" vertical="center" shrinkToFit="1"/>
    </xf>
    <xf numFmtId="0" fontId="10" fillId="0" borderId="5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/>
    </xf>
    <xf numFmtId="38" fontId="10" fillId="0" borderId="5" xfId="2" applyFont="1" applyBorder="1" applyAlignment="1">
      <alignment horizontal="center" vertical="center"/>
    </xf>
    <xf numFmtId="38" fontId="10" fillId="0" borderId="6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38" fontId="10" fillId="0" borderId="21" xfId="2" applyFont="1" applyBorder="1" applyAlignment="1">
      <alignment horizontal="center" vertical="center"/>
    </xf>
    <xf numFmtId="38" fontId="10" fillId="0" borderId="4" xfId="2" applyFont="1" applyBorder="1" applyAlignment="1">
      <alignment horizontal="center" vertical="center" wrapText="1"/>
    </xf>
    <xf numFmtId="38" fontId="10" fillId="0" borderId="5" xfId="2" applyFont="1" applyBorder="1" applyAlignment="1">
      <alignment horizontal="center" vertical="center" wrapText="1"/>
    </xf>
    <xf numFmtId="38" fontId="10" fillId="0" borderId="6" xfId="2" applyFont="1" applyBorder="1" applyAlignment="1">
      <alignment horizontal="center" vertical="center" wrapText="1"/>
    </xf>
    <xf numFmtId="38" fontId="10" fillId="0" borderId="14" xfId="2" applyFont="1" applyBorder="1" applyAlignment="1">
      <alignment horizontal="center" vertical="center" wrapText="1"/>
    </xf>
    <xf numFmtId="38" fontId="10" fillId="0" borderId="0" xfId="2" applyFont="1" applyBorder="1" applyAlignment="1">
      <alignment horizontal="center" vertical="center" wrapText="1"/>
    </xf>
    <xf numFmtId="38" fontId="10" fillId="0" borderId="21" xfId="2" applyFont="1" applyBorder="1" applyAlignment="1">
      <alignment horizontal="center" vertical="center" wrapText="1"/>
    </xf>
    <xf numFmtId="179" fontId="12" fillId="0" borderId="14" xfId="2" applyNumberFormat="1" applyFont="1" applyBorder="1" applyAlignment="1">
      <alignment horizontal="center" vertical="center" wrapText="1"/>
    </xf>
    <xf numFmtId="179" fontId="12" fillId="0" borderId="0" xfId="2" applyNumberFormat="1" applyFont="1" applyBorder="1" applyAlignment="1">
      <alignment horizontal="center" vertical="center" wrapText="1"/>
    </xf>
    <xf numFmtId="179" fontId="12" fillId="0" borderId="21" xfId="2" applyNumberFormat="1" applyFont="1" applyBorder="1" applyAlignment="1">
      <alignment horizontal="center" vertical="center" wrapText="1"/>
    </xf>
    <xf numFmtId="179" fontId="12" fillId="0" borderId="20" xfId="2" applyNumberFormat="1" applyFont="1" applyBorder="1" applyAlignment="1">
      <alignment horizontal="center" vertical="center" wrapText="1"/>
    </xf>
    <xf numFmtId="179" fontId="12" fillId="0" borderId="2" xfId="2" applyNumberFormat="1" applyFont="1" applyBorder="1" applyAlignment="1">
      <alignment horizontal="center" vertical="center" wrapText="1"/>
    </xf>
    <xf numFmtId="179" fontId="12" fillId="0" borderId="19" xfId="2" applyNumberFormat="1" applyFont="1" applyBorder="1" applyAlignment="1">
      <alignment horizontal="center" vertical="center" wrapText="1"/>
    </xf>
    <xf numFmtId="0" fontId="5" fillId="0" borderId="14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19" xfId="2" applyNumberFormat="1" applyFont="1" applyBorder="1" applyAlignment="1">
      <alignment horizontal="center" vertical="center"/>
    </xf>
    <xf numFmtId="38" fontId="12" fillId="0" borderId="1" xfId="2" applyFont="1" applyBorder="1"/>
    <xf numFmtId="180" fontId="12" fillId="0" borderId="22" xfId="2" applyNumberFormat="1" applyFont="1" applyBorder="1" applyAlignment="1">
      <alignment horizontal="center" vertical="center"/>
    </xf>
    <xf numFmtId="38" fontId="12" fillId="0" borderId="22" xfId="2" applyFont="1" applyBorder="1"/>
    <xf numFmtId="49" fontId="17" fillId="0" borderId="0" xfId="0" applyNumberFormat="1" applyFont="1" applyAlignment="1" applyProtection="1">
      <alignment horizontal="right"/>
      <protection locked="0"/>
    </xf>
    <xf numFmtId="0" fontId="18" fillId="0" borderId="3" xfId="7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vertical="top" wrapText="1"/>
    </xf>
    <xf numFmtId="0" fontId="18" fillId="0" borderId="7" xfId="7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7" fillId="0" borderId="2" xfId="0" applyFont="1" applyBorder="1" applyAlignment="1">
      <alignment horizontal="center"/>
    </xf>
    <xf numFmtId="38" fontId="14" fillId="0" borderId="0" xfId="2" applyFont="1" applyFill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/>
    <xf numFmtId="0" fontId="1" fillId="0" borderId="7" xfId="7" applyFont="1" applyFill="1" applyBorder="1" applyAlignment="1" applyProtection="1">
      <alignment horizontal="center" vertical="center"/>
    </xf>
    <xf numFmtId="0" fontId="1" fillId="0" borderId="22" xfId="7" applyFont="1" applyFill="1" applyBorder="1" applyAlignment="1" applyProtection="1">
      <alignment horizontal="center" vertical="center"/>
    </xf>
    <xf numFmtId="0" fontId="1" fillId="0" borderId="1" xfId="7" applyFont="1" applyFill="1" applyBorder="1" applyAlignment="1" applyProtection="1">
      <alignment horizontal="center" vertical="center"/>
    </xf>
    <xf numFmtId="0" fontId="0" fillId="0" borderId="4" xfId="7" applyFont="1" applyFill="1" applyBorder="1" applyAlignment="1" applyProtection="1">
      <alignment horizontal="center" vertical="center"/>
    </xf>
    <xf numFmtId="0" fontId="1" fillId="0" borderId="3" xfId="7" applyFont="1" applyFill="1" applyBorder="1" applyAlignment="1" applyProtection="1">
      <alignment horizontal="center" vertical="center"/>
    </xf>
    <xf numFmtId="0" fontId="1" fillId="0" borderId="7" xfId="7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38" fontId="0" fillId="0" borderId="3" xfId="2" applyFont="1" applyFill="1" applyBorder="1" applyAlignment="1" applyProtection="1">
      <alignment horizontal="center" vertical="center"/>
    </xf>
    <xf numFmtId="38" fontId="1" fillId="0" borderId="3" xfId="2" applyFont="1" applyFill="1" applyBorder="1" applyAlignment="1" applyProtection="1">
      <alignment horizontal="center" vertical="center"/>
    </xf>
    <xf numFmtId="38" fontId="23" fillId="0" borderId="3" xfId="0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1" fillId="0" borderId="3" xfId="7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7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0" fillId="4" borderId="1" xfId="0" applyFill="1" applyBorder="1" applyAlignment="1" applyProtection="1">
      <alignment horizontal="center" vertical="center" shrinkToFit="1"/>
    </xf>
    <xf numFmtId="38" fontId="25" fillId="0" borderId="24" xfId="2" applyFont="1" applyFill="1" applyBorder="1" applyAlignment="1" applyProtection="1">
      <alignment horizontal="center" vertical="center"/>
    </xf>
    <xf numFmtId="38" fontId="25" fillId="0" borderId="25" xfId="2" applyFont="1" applyFill="1" applyBorder="1" applyAlignment="1" applyProtection="1">
      <alignment horizontal="center" vertical="center"/>
    </xf>
    <xf numFmtId="0" fontId="1" fillId="0" borderId="10" xfId="7" applyFont="1" applyFill="1" applyBorder="1" applyAlignment="1" applyProtection="1">
      <alignment horizontal="center" vertical="center" wrapText="1"/>
    </xf>
    <xf numFmtId="0" fontId="1" fillId="0" borderId="11" xfId="7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shrinkToFit="1"/>
    </xf>
    <xf numFmtId="38" fontId="1" fillId="0" borderId="7" xfId="2" applyFont="1" applyFill="1" applyBorder="1" applyAlignment="1" applyProtection="1">
      <alignment horizontal="center" vertical="center"/>
    </xf>
    <xf numFmtId="38" fontId="1" fillId="0" borderId="1" xfId="2" applyFont="1" applyFill="1" applyBorder="1" applyAlignment="1" applyProtection="1">
      <alignment horizontal="center" vertical="center"/>
    </xf>
    <xf numFmtId="38" fontId="1" fillId="0" borderId="6" xfId="2" applyFont="1" applyFill="1" applyBorder="1" applyAlignment="1" applyProtection="1">
      <alignment horizontal="center" vertical="center"/>
    </xf>
    <xf numFmtId="38" fontId="1" fillId="0" borderId="19" xfId="2" applyFont="1" applyFill="1" applyBorder="1" applyAlignment="1" applyProtection="1">
      <alignment horizontal="center" vertical="center"/>
    </xf>
    <xf numFmtId="0" fontId="0" fillId="0" borderId="3" xfId="7" applyFont="1" applyFill="1" applyBorder="1" applyAlignment="1" applyProtection="1">
      <alignment horizontal="center" vertical="center"/>
    </xf>
    <xf numFmtId="38" fontId="14" fillId="0" borderId="38" xfId="2" applyFont="1" applyFill="1" applyBorder="1" applyAlignment="1" applyProtection="1">
      <alignment horizontal="left" vertical="top" wrapText="1"/>
    </xf>
    <xf numFmtId="0" fontId="1" fillId="0" borderId="37" xfId="7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vertical="center" wrapText="1"/>
    </xf>
    <xf numFmtId="0" fontId="0" fillId="0" borderId="0" xfId="7" applyFont="1" applyFill="1" applyBorder="1" applyAlignment="1" applyProtection="1">
      <alignment horizontal="left" vertical="center" wrapText="1"/>
    </xf>
    <xf numFmtId="0" fontId="1" fillId="0" borderId="0" xfId="7" applyFont="1" applyFill="1" applyBorder="1" applyAlignment="1" applyProtection="1">
      <alignment horizontal="center" vertical="center"/>
    </xf>
    <xf numFmtId="38" fontId="14" fillId="0" borderId="0" xfId="2" applyFont="1" applyFill="1" applyBorder="1" applyAlignment="1" applyProtection="1">
      <alignment horizontal="left" vertical="top" wrapText="1"/>
    </xf>
    <xf numFmtId="0" fontId="0" fillId="0" borderId="3" xfId="7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25" fillId="0" borderId="26" xfId="2" applyFont="1" applyFill="1" applyBorder="1" applyAlignment="1" applyProtection="1">
      <alignment horizontal="center" vertical="center"/>
    </xf>
    <xf numFmtId="38" fontId="25" fillId="0" borderId="27" xfId="2" applyFont="1" applyFill="1" applyBorder="1" applyAlignment="1" applyProtection="1">
      <alignment horizontal="center" vertical="center"/>
    </xf>
    <xf numFmtId="38" fontId="14" fillId="0" borderId="0" xfId="2" applyFont="1" applyFill="1" applyAlignment="1" applyProtection="1">
      <alignment vertical="top" wrapText="1"/>
    </xf>
    <xf numFmtId="38" fontId="1" fillId="0" borderId="10" xfId="2" applyFont="1" applyFill="1" applyBorder="1" applyAlignment="1" applyProtection="1">
      <alignment horizontal="center" vertical="center"/>
    </xf>
    <xf numFmtId="38" fontId="1" fillId="0" borderId="11" xfId="2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38" fontId="25" fillId="0" borderId="26" xfId="2" applyFont="1" applyFill="1" applyBorder="1" applyAlignment="1">
      <alignment horizontal="center" vertical="center"/>
    </xf>
    <xf numFmtId="38" fontId="25" fillId="0" borderId="27" xfId="2" applyFont="1" applyFill="1" applyBorder="1" applyAlignment="1">
      <alignment horizontal="center" vertical="center"/>
    </xf>
  </cellXfs>
  <cellStyles count="8">
    <cellStyle name="パーセント" xfId="1" builtinId="5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_指名決裁簿" xfId="6"/>
    <cellStyle name="標準_単価確認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38100</xdr:rowOff>
    </xdr:from>
    <xdr:to>
      <xdr:col>18</xdr:col>
      <xdr:colOff>314325</xdr:colOff>
      <xdr:row>32</xdr:row>
      <xdr:rowOff>219075</xdr:rowOff>
    </xdr:to>
    <xdr:sp macro="" textlink="">
      <xdr:nvSpPr>
        <xdr:cNvPr id="85069" name="Oval 1"/>
        <xdr:cNvSpPr>
          <a:spLocks noChangeArrowheads="1"/>
        </xdr:cNvSpPr>
      </xdr:nvSpPr>
      <xdr:spPr bwMode="auto">
        <a:xfrm>
          <a:off x="7324725" y="726757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37</xdr:row>
      <xdr:rowOff>19050</xdr:rowOff>
    </xdr:from>
    <xdr:to>
      <xdr:col>19</xdr:col>
      <xdr:colOff>47625</xdr:colOff>
      <xdr:row>37</xdr:row>
      <xdr:rowOff>180975</xdr:rowOff>
    </xdr:to>
    <xdr:sp macro="" textlink="">
      <xdr:nvSpPr>
        <xdr:cNvPr id="85070" name="Oval 2"/>
        <xdr:cNvSpPr>
          <a:spLocks noChangeArrowheads="1"/>
        </xdr:cNvSpPr>
      </xdr:nvSpPr>
      <xdr:spPr bwMode="auto">
        <a:xfrm>
          <a:off x="7381875" y="8496300"/>
          <a:ext cx="2952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15</xdr:row>
      <xdr:rowOff>28575</xdr:rowOff>
    </xdr:from>
    <xdr:to>
      <xdr:col>13</xdr:col>
      <xdr:colOff>0</xdr:colOff>
      <xdr:row>15</xdr:row>
      <xdr:rowOff>247650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62800" y="318135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落札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1498786</xdr:colOff>
      <xdr:row>1</xdr:row>
      <xdr:rowOff>143436</xdr:rowOff>
    </xdr:from>
    <xdr:ext cx="2171701" cy="700207"/>
    <xdr:sp macro="" textlink="">
      <xdr:nvSpPr>
        <xdr:cNvPr id="2" name="テキスト ボックス 1"/>
        <xdr:cNvSpPr txBox="1"/>
      </xdr:nvSpPr>
      <xdr:spPr>
        <a:xfrm>
          <a:off x="8343179" y="456400"/>
          <a:ext cx="2171701" cy="70020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AL</a:t>
          </a:r>
        </a:p>
        <a:p>
          <a:endParaRPr kumimoji="1" lang="ja-JP" altLang="en-US" sz="12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1861936</xdr:colOff>
      <xdr:row>1</xdr:row>
      <xdr:rowOff>246690</xdr:rowOff>
    </xdr:from>
    <xdr:ext cx="2171701" cy="692690"/>
    <xdr:sp macro="" textlink="">
      <xdr:nvSpPr>
        <xdr:cNvPr id="2" name="テキスト ボックス 1"/>
        <xdr:cNvSpPr txBox="1"/>
      </xdr:nvSpPr>
      <xdr:spPr>
        <a:xfrm>
          <a:off x="9179377" y="560455"/>
          <a:ext cx="217170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高圧予備電力</a:t>
          </a:r>
          <a:r>
            <a:rPr kumimoji="1" lang="en-US" altLang="ja-JP" sz="1200"/>
            <a:t>AL</a:t>
          </a:r>
          <a:r>
            <a:rPr kumimoji="1" lang="ja-JP" altLang="en-US" sz="1200"/>
            <a:t>（予備線）</a:t>
          </a:r>
          <a:endParaRPr kumimoji="1" lang="en-US" altLang="ja-JP" sz="12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1076325</xdr:colOff>
      <xdr:row>1</xdr:row>
      <xdr:rowOff>171450</xdr:rowOff>
    </xdr:from>
    <xdr:ext cx="2133600" cy="692690"/>
    <xdr:sp macro="" textlink="">
      <xdr:nvSpPr>
        <xdr:cNvPr id="2" name="テキスト ボックス 1"/>
        <xdr:cNvSpPr txBox="1"/>
      </xdr:nvSpPr>
      <xdr:spPr>
        <a:xfrm>
          <a:off x="10915650" y="847725"/>
          <a:ext cx="2133600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高圧自家発補給電力</a:t>
          </a:r>
          <a:r>
            <a:rPr kumimoji="1" lang="en-US" altLang="ja-JP" sz="1200"/>
            <a:t>AS</a:t>
          </a:r>
          <a:endParaRPr kumimoji="1" lang="ja-JP" altLang="en-US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38100</xdr:rowOff>
    </xdr:from>
    <xdr:to>
      <xdr:col>18</xdr:col>
      <xdr:colOff>314325</xdr:colOff>
      <xdr:row>32</xdr:row>
      <xdr:rowOff>219075</xdr:rowOff>
    </xdr:to>
    <xdr:sp macro="" textlink="">
      <xdr:nvSpPr>
        <xdr:cNvPr id="68387" name="Oval 1"/>
        <xdr:cNvSpPr>
          <a:spLocks noChangeArrowheads="1"/>
        </xdr:cNvSpPr>
      </xdr:nvSpPr>
      <xdr:spPr bwMode="auto">
        <a:xfrm>
          <a:off x="7324725" y="726757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34</xdr:row>
      <xdr:rowOff>161925</xdr:rowOff>
    </xdr:from>
    <xdr:to>
      <xdr:col>19</xdr:col>
      <xdr:colOff>9525</xdr:colOff>
      <xdr:row>35</xdr:row>
      <xdr:rowOff>66675</xdr:rowOff>
    </xdr:to>
    <xdr:sp macro="" textlink="">
      <xdr:nvSpPr>
        <xdr:cNvPr id="68388" name="Oval 4"/>
        <xdr:cNvSpPr>
          <a:spLocks noChangeArrowheads="1"/>
        </xdr:cNvSpPr>
      </xdr:nvSpPr>
      <xdr:spPr bwMode="auto">
        <a:xfrm>
          <a:off x="7343775" y="7905750"/>
          <a:ext cx="2952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30</xdr:row>
      <xdr:rowOff>38100</xdr:rowOff>
    </xdr:from>
    <xdr:to>
      <xdr:col>18</xdr:col>
      <xdr:colOff>314325</xdr:colOff>
      <xdr:row>30</xdr:row>
      <xdr:rowOff>219075</xdr:rowOff>
    </xdr:to>
    <xdr:sp macro="" textlink="">
      <xdr:nvSpPr>
        <xdr:cNvPr id="68389" name="Oval 5"/>
        <xdr:cNvSpPr>
          <a:spLocks noChangeArrowheads="1"/>
        </xdr:cNvSpPr>
      </xdr:nvSpPr>
      <xdr:spPr bwMode="auto">
        <a:xfrm>
          <a:off x="7324725" y="675322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15</xdr:row>
      <xdr:rowOff>9525</xdr:rowOff>
    </xdr:from>
    <xdr:to>
      <xdr:col>13</xdr:col>
      <xdr:colOff>66675</xdr:colOff>
      <xdr:row>15</xdr:row>
      <xdr:rowOff>228600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62800" y="318135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落札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1508125</xdr:colOff>
      <xdr:row>0</xdr:row>
      <xdr:rowOff>158749</xdr:rowOff>
    </xdr:from>
    <xdr:ext cx="822325" cy="365125"/>
    <xdr:sp macro="" textlink="">
      <xdr:nvSpPr>
        <xdr:cNvPr id="2" name="テキスト ボックス 1"/>
        <xdr:cNvSpPr txBox="1"/>
      </xdr:nvSpPr>
      <xdr:spPr>
        <a:xfrm>
          <a:off x="9017000" y="158749"/>
          <a:ext cx="822325" cy="3651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1498786</xdr:colOff>
      <xdr:row>1</xdr:row>
      <xdr:rowOff>143436</xdr:rowOff>
    </xdr:from>
    <xdr:ext cx="2171701" cy="692690"/>
    <xdr:sp macro="" textlink="">
      <xdr:nvSpPr>
        <xdr:cNvPr id="3" name="テキスト ボックス 2"/>
        <xdr:cNvSpPr txBox="1"/>
      </xdr:nvSpPr>
      <xdr:spPr>
        <a:xfrm>
          <a:off x="8278345" y="871818"/>
          <a:ext cx="217170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高圧電力</a:t>
          </a:r>
          <a:r>
            <a:rPr kumimoji="1" lang="en-US" altLang="ja-JP" sz="1200"/>
            <a:t>AS</a:t>
          </a:r>
          <a:endParaRPr kumimoji="1" lang="ja-JP" altLang="en-US" sz="12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231322</xdr:colOff>
      <xdr:row>1</xdr:row>
      <xdr:rowOff>220434</xdr:rowOff>
    </xdr:from>
    <xdr:ext cx="1809751" cy="704851"/>
    <xdr:sp macro="" textlink="">
      <xdr:nvSpPr>
        <xdr:cNvPr id="5" name="テキスト ボックス 4"/>
        <xdr:cNvSpPr txBox="1"/>
      </xdr:nvSpPr>
      <xdr:spPr>
        <a:xfrm>
          <a:off x="9674679" y="996041"/>
          <a:ext cx="1809751" cy="70485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高圧電力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BL</a:t>
          </a:r>
          <a:endParaRPr lang="ja-JP" altLang="ja-JP" sz="1200">
            <a:effectLst/>
          </a:endParaRPr>
        </a:p>
        <a:p>
          <a:endParaRPr kumimoji="1" lang="ja-JP" altLang="en-US" sz="12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1299883</xdr:colOff>
      <xdr:row>1</xdr:row>
      <xdr:rowOff>251012</xdr:rowOff>
    </xdr:from>
    <xdr:ext cx="1904999" cy="692690"/>
    <xdr:sp macro="" textlink="">
      <xdr:nvSpPr>
        <xdr:cNvPr id="2" name="テキスト ボックス 1"/>
        <xdr:cNvSpPr txBox="1"/>
      </xdr:nvSpPr>
      <xdr:spPr>
        <a:xfrm>
          <a:off x="8001001" y="1035424"/>
          <a:ext cx="1904999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特別高圧電力</a:t>
          </a:r>
          <a:r>
            <a:rPr kumimoji="1" lang="en-US" altLang="ja-JP" sz="1200"/>
            <a:t>B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1339665</xdr:colOff>
      <xdr:row>2</xdr:row>
      <xdr:rowOff>26894</xdr:rowOff>
    </xdr:from>
    <xdr:ext cx="2293442" cy="677173"/>
    <xdr:sp macro="" textlink="">
      <xdr:nvSpPr>
        <xdr:cNvPr id="2" name="テキスト ボックス 1"/>
        <xdr:cNvSpPr txBox="1"/>
      </xdr:nvSpPr>
      <xdr:spPr>
        <a:xfrm>
          <a:off x="9327058" y="924965"/>
          <a:ext cx="2293442" cy="6771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参考</a:t>
          </a:r>
          <a:endParaRPr kumimoji="1" lang="en-US" altLang="ja-JP" sz="1200"/>
        </a:p>
        <a:p>
          <a:pPr>
            <a:lnSpc>
              <a:spcPts val="1500"/>
            </a:lnSpc>
          </a:pPr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特別高圧予備電力（予備線）</a:t>
          </a:r>
          <a:endParaRPr kumimoji="1" lang="en-US" altLang="ja-JP" sz="12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231322</xdr:colOff>
      <xdr:row>1</xdr:row>
      <xdr:rowOff>179613</xdr:rowOff>
    </xdr:from>
    <xdr:ext cx="1809751" cy="704851"/>
    <xdr:sp macro="" textlink="">
      <xdr:nvSpPr>
        <xdr:cNvPr id="2" name="テキスト ボックス 1"/>
        <xdr:cNvSpPr txBox="1"/>
      </xdr:nvSpPr>
      <xdr:spPr>
        <a:xfrm>
          <a:off x="9674679" y="492577"/>
          <a:ext cx="1809751" cy="70485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高圧電力</a:t>
          </a:r>
          <a:r>
            <a:rPr kumimoji="1" lang="en-US" altLang="ja-JP" sz="1200"/>
            <a:t>BL</a:t>
          </a:r>
          <a:endParaRPr lang="ja-JP" altLang="ja-JP" sz="1200">
            <a:effectLst/>
          </a:endParaRPr>
        </a:p>
        <a:p>
          <a:endParaRPr kumimoji="1" lang="ja-JP" altLang="en-US" sz="12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1314448</xdr:colOff>
      <xdr:row>1</xdr:row>
      <xdr:rowOff>132230</xdr:rowOff>
    </xdr:from>
    <xdr:ext cx="2171701" cy="692690"/>
    <xdr:sp macro="" textlink="">
      <xdr:nvSpPr>
        <xdr:cNvPr id="2" name="テキスト ボックス 1"/>
        <xdr:cNvSpPr txBox="1"/>
      </xdr:nvSpPr>
      <xdr:spPr>
        <a:xfrm>
          <a:off x="9169772" y="445995"/>
          <a:ext cx="217170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高圧予備電力</a:t>
          </a:r>
          <a:r>
            <a:rPr kumimoji="1" lang="en-US" altLang="ja-JP" sz="1200"/>
            <a:t>BL</a:t>
          </a:r>
          <a:r>
            <a:rPr kumimoji="1" lang="ja-JP" altLang="en-US" sz="1200"/>
            <a:t>（予備電源）</a:t>
          </a:r>
          <a:endParaRPr kumimoji="1" lang="en-US" altLang="ja-JP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view="pageBreakPreview" topLeftCell="A4" zoomScaleNormal="100" workbookViewId="0">
      <selection activeCell="A15" sqref="A15:DA25"/>
    </sheetView>
  </sheetViews>
  <sheetFormatPr defaultColWidth="5" defaultRowHeight="15" customHeight="1"/>
  <cols>
    <col min="1" max="6" width="5.125" style="24" customWidth="1"/>
    <col min="7" max="7" width="5.125" style="25" customWidth="1"/>
    <col min="8" max="9" width="5.625" style="24" customWidth="1"/>
    <col min="10" max="10" width="5.125" style="24" customWidth="1"/>
    <col min="11" max="12" width="5.625" style="24" customWidth="1"/>
    <col min="13" max="13" width="5.125" style="24" customWidth="1"/>
    <col min="14" max="15" width="5.625" style="24" customWidth="1"/>
    <col min="16" max="17" width="5.125" style="24" customWidth="1"/>
    <col min="18" max="16384" width="5" style="24"/>
  </cols>
  <sheetData>
    <row r="1" spans="1:30" s="8" customFormat="1" ht="15" customHeight="1">
      <c r="A1" s="219" t="s">
        <v>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30" s="8" customFormat="1" ht="1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30" s="8" customFormat="1" ht="15" customHeight="1">
      <c r="A3" s="10"/>
      <c r="B3" s="220"/>
      <c r="C3" s="220"/>
      <c r="D3" s="220"/>
      <c r="E3" s="220"/>
      <c r="F3" s="220"/>
      <c r="G3" s="220"/>
      <c r="H3" s="220"/>
      <c r="I3" s="220"/>
      <c r="J3" s="10"/>
      <c r="K3" s="10"/>
      <c r="L3" s="10"/>
      <c r="M3" s="10"/>
      <c r="N3" s="10"/>
      <c r="O3" s="10"/>
      <c r="P3" s="10"/>
      <c r="Q3" s="10"/>
    </row>
    <row r="4" spans="1:30" s="8" customFormat="1" ht="15" customHeight="1">
      <c r="A4" s="10"/>
      <c r="B4" s="246"/>
      <c r="C4" s="246"/>
      <c r="D4" s="246"/>
      <c r="E4" s="246"/>
      <c r="F4" s="246"/>
      <c r="G4" s="246"/>
      <c r="H4" s="246"/>
      <c r="I4" s="246"/>
      <c r="J4" s="9" t="s">
        <v>2</v>
      </c>
      <c r="K4" s="26">
        <v>26</v>
      </c>
      <c r="L4" s="9" t="s">
        <v>3</v>
      </c>
      <c r="M4" s="9">
        <v>12</v>
      </c>
      <c r="N4" s="9" t="s">
        <v>0</v>
      </c>
      <c r="O4" s="9">
        <v>8</v>
      </c>
      <c r="P4" s="9" t="s">
        <v>13</v>
      </c>
      <c r="Q4" s="10" t="s">
        <v>30</v>
      </c>
    </row>
    <row r="5" spans="1:30" s="8" customFormat="1" ht="15" customHeight="1">
      <c r="A5" s="10"/>
      <c r="B5" s="246"/>
      <c r="C5" s="246"/>
      <c r="D5" s="246"/>
      <c r="E5" s="246"/>
      <c r="F5" s="246"/>
      <c r="G5" s="246"/>
      <c r="H5" s="246"/>
      <c r="I5" s="246"/>
      <c r="J5" s="9"/>
      <c r="K5" s="9"/>
      <c r="L5" s="9"/>
      <c r="M5" s="9"/>
      <c r="N5" s="9"/>
      <c r="O5" s="9"/>
      <c r="P5" s="9"/>
      <c r="Q5" s="9"/>
    </row>
    <row r="6" spans="1:30" s="8" customFormat="1" ht="15" customHeight="1">
      <c r="A6" s="211" t="s">
        <v>31</v>
      </c>
      <c r="B6" s="211"/>
      <c r="C6" s="236" t="e">
        <f>#REF!</f>
        <v>#REF!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1:30" s="8" customFormat="1" ht="15" customHeight="1">
      <c r="A7" s="211"/>
      <c r="B7" s="211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30" s="8" customFormat="1" ht="15" customHeight="1">
      <c r="A8" s="211"/>
      <c r="B8" s="211"/>
      <c r="C8" s="242" t="e">
        <f>#REF!</f>
        <v>#REF!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4"/>
    </row>
    <row r="9" spans="1:30" s="8" customFormat="1" ht="15" customHeight="1">
      <c r="A9" s="245" t="s">
        <v>32</v>
      </c>
      <c r="B9" s="245"/>
      <c r="C9" s="221" t="e">
        <f>#REF!</f>
        <v>#REF!</v>
      </c>
      <c r="D9" s="222"/>
      <c r="E9" s="222"/>
      <c r="F9" s="222"/>
      <c r="G9" s="222"/>
      <c r="H9" s="222"/>
      <c r="I9" s="223"/>
      <c r="J9" s="230" t="s">
        <v>33</v>
      </c>
      <c r="K9" s="231"/>
      <c r="L9" s="247" t="e">
        <f>#REF!</f>
        <v>#REF!</v>
      </c>
      <c r="M9" s="248"/>
      <c r="N9" s="248"/>
      <c r="O9" s="248"/>
      <c r="P9" s="248"/>
      <c r="Q9" s="249"/>
    </row>
    <row r="10" spans="1:30" s="8" customFormat="1" ht="15" customHeight="1">
      <c r="A10" s="245"/>
      <c r="B10" s="245"/>
      <c r="C10" s="224"/>
      <c r="D10" s="225"/>
      <c r="E10" s="225"/>
      <c r="F10" s="225"/>
      <c r="G10" s="225"/>
      <c r="H10" s="225"/>
      <c r="I10" s="226"/>
      <c r="J10" s="232"/>
      <c r="K10" s="233"/>
      <c r="L10" s="250"/>
      <c r="M10" s="220"/>
      <c r="N10" s="220"/>
      <c r="O10" s="220"/>
      <c r="P10" s="220"/>
      <c r="Q10" s="251"/>
    </row>
    <row r="11" spans="1:30" s="8" customFormat="1" ht="15" customHeight="1">
      <c r="A11" s="245"/>
      <c r="B11" s="245"/>
      <c r="C11" s="224"/>
      <c r="D11" s="225"/>
      <c r="E11" s="225"/>
      <c r="F11" s="225"/>
      <c r="G11" s="225"/>
      <c r="H11" s="225"/>
      <c r="I11" s="226"/>
      <c r="J11" s="232"/>
      <c r="K11" s="233"/>
      <c r="L11" s="250"/>
      <c r="M11" s="220"/>
      <c r="N11" s="220"/>
      <c r="O11" s="220"/>
      <c r="P11" s="220"/>
      <c r="Q11" s="251"/>
    </row>
    <row r="12" spans="1:30" s="8" customFormat="1" ht="15" customHeight="1">
      <c r="A12" s="245"/>
      <c r="B12" s="245"/>
      <c r="C12" s="227"/>
      <c r="D12" s="228"/>
      <c r="E12" s="228"/>
      <c r="F12" s="228"/>
      <c r="G12" s="228"/>
      <c r="H12" s="228"/>
      <c r="I12" s="229"/>
      <c r="J12" s="234"/>
      <c r="K12" s="235"/>
      <c r="L12" s="252"/>
      <c r="M12" s="253"/>
      <c r="N12" s="253"/>
      <c r="O12" s="253"/>
      <c r="P12" s="253"/>
      <c r="Q12" s="254"/>
    </row>
    <row r="13" spans="1:30" s="8" customFormat="1" ht="15" customHeight="1">
      <c r="A13" s="212" t="s">
        <v>34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30" s="8" customFormat="1" ht="1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W14" s="208" t="s">
        <v>63</v>
      </c>
      <c r="X14" s="209"/>
      <c r="Y14" s="209"/>
      <c r="Z14" s="209"/>
      <c r="AA14" s="209"/>
      <c r="AB14" s="209"/>
      <c r="AC14" s="209"/>
      <c r="AD14" s="210"/>
    </row>
    <row r="15" spans="1:30" s="8" customFormat="1" ht="15" customHeight="1">
      <c r="A15" s="14"/>
      <c r="B15" s="211" t="s">
        <v>35</v>
      </c>
      <c r="C15" s="211"/>
      <c r="D15" s="211"/>
      <c r="E15" s="211"/>
      <c r="F15" s="211"/>
      <c r="G15" s="13" t="s">
        <v>36</v>
      </c>
      <c r="H15" s="211" t="s">
        <v>37</v>
      </c>
      <c r="I15" s="211"/>
      <c r="J15" s="13" t="s">
        <v>36</v>
      </c>
      <c r="K15" s="211" t="s">
        <v>38</v>
      </c>
      <c r="L15" s="211"/>
      <c r="M15" s="13"/>
      <c r="N15" s="211"/>
      <c r="O15" s="211"/>
      <c r="P15" s="13"/>
      <c r="Q15" s="13"/>
    </row>
    <row r="16" spans="1:30" s="8" customFormat="1" ht="20.25" customHeight="1">
      <c r="A16" s="13">
        <v>1</v>
      </c>
      <c r="B16" s="215"/>
      <c r="C16" s="194"/>
      <c r="D16" s="194"/>
      <c r="E16" s="194"/>
      <c r="F16" s="195"/>
      <c r="G16" s="16"/>
      <c r="H16" s="196"/>
      <c r="I16" s="196"/>
      <c r="J16" s="216" t="s">
        <v>63</v>
      </c>
      <c r="K16" s="217"/>
      <c r="L16" s="217"/>
      <c r="M16" s="217"/>
      <c r="N16" s="217"/>
      <c r="O16" s="217"/>
      <c r="P16" s="217"/>
      <c r="Q16" s="218"/>
    </row>
    <row r="17" spans="1:27" s="8" customFormat="1" ht="20.25" customHeight="1">
      <c r="A17" s="13">
        <v>2</v>
      </c>
      <c r="B17" s="215"/>
      <c r="C17" s="194"/>
      <c r="D17" s="194"/>
      <c r="E17" s="194"/>
      <c r="F17" s="195"/>
      <c r="G17" s="16"/>
      <c r="H17" s="196"/>
      <c r="I17" s="196"/>
      <c r="J17" s="216" t="s">
        <v>66</v>
      </c>
      <c r="K17" s="217"/>
      <c r="L17" s="217"/>
      <c r="M17" s="217"/>
      <c r="N17" s="217"/>
      <c r="O17" s="217"/>
      <c r="P17" s="217"/>
      <c r="Q17" s="218"/>
    </row>
    <row r="18" spans="1:27" s="8" customFormat="1" ht="20.25" customHeight="1">
      <c r="A18" s="13">
        <v>3</v>
      </c>
      <c r="B18" s="215"/>
      <c r="C18" s="194"/>
      <c r="D18" s="194"/>
      <c r="E18" s="194"/>
      <c r="F18" s="195"/>
      <c r="G18" s="16"/>
      <c r="H18" s="196"/>
      <c r="I18" s="196"/>
      <c r="J18" s="30"/>
      <c r="K18" s="28"/>
      <c r="L18" s="29"/>
      <c r="M18" s="16"/>
      <c r="N18" s="196"/>
      <c r="O18" s="196"/>
      <c r="P18" s="14"/>
      <c r="Q18" s="14"/>
      <c r="S18" s="213" t="s">
        <v>39</v>
      </c>
      <c r="T18" s="214"/>
    </row>
    <row r="19" spans="1:27" s="8" customFormat="1" ht="20.25" customHeight="1">
      <c r="A19" s="13">
        <v>4</v>
      </c>
      <c r="B19" s="193"/>
      <c r="C19" s="194"/>
      <c r="D19" s="194"/>
      <c r="E19" s="194"/>
      <c r="F19" s="195"/>
      <c r="G19" s="16"/>
      <c r="H19" s="196"/>
      <c r="I19" s="196"/>
      <c r="J19" s="16"/>
      <c r="K19" s="185"/>
      <c r="L19" s="186"/>
      <c r="M19" s="16"/>
      <c r="N19" s="196"/>
      <c r="O19" s="196"/>
      <c r="P19" s="14"/>
      <c r="Q19" s="13"/>
    </row>
    <row r="20" spans="1:27" s="8" customFormat="1" ht="20.25" customHeight="1">
      <c r="A20" s="13">
        <v>5</v>
      </c>
      <c r="B20" s="193"/>
      <c r="C20" s="194"/>
      <c r="D20" s="194"/>
      <c r="E20" s="194"/>
      <c r="F20" s="195"/>
      <c r="G20" s="16"/>
      <c r="H20" s="196"/>
      <c r="I20" s="196"/>
      <c r="J20" s="16"/>
      <c r="K20" s="185"/>
      <c r="L20" s="186"/>
      <c r="M20" s="16"/>
      <c r="N20" s="196"/>
      <c r="O20" s="196"/>
      <c r="P20" s="14"/>
      <c r="Q20" s="27"/>
      <c r="S20" s="208" t="s">
        <v>40</v>
      </c>
      <c r="T20" s="209"/>
      <c r="U20" s="209"/>
      <c r="V20" s="209"/>
      <c r="W20" s="209"/>
      <c r="X20" s="209"/>
      <c r="Y20" s="209"/>
      <c r="Z20" s="210"/>
      <c r="AA20" s="7"/>
    </row>
    <row r="21" spans="1:27" s="8" customFormat="1" ht="20.25" customHeight="1">
      <c r="A21" s="13">
        <v>6</v>
      </c>
      <c r="B21" s="193"/>
      <c r="C21" s="194"/>
      <c r="D21" s="194"/>
      <c r="E21" s="194"/>
      <c r="F21" s="195"/>
      <c r="G21" s="16"/>
      <c r="H21" s="196"/>
      <c r="I21" s="196"/>
      <c r="J21" s="16"/>
      <c r="K21" s="185"/>
      <c r="L21" s="186"/>
      <c r="M21" s="16"/>
      <c r="N21" s="196"/>
      <c r="O21" s="196"/>
      <c r="P21" s="14"/>
      <c r="Q21" s="14"/>
      <c r="R21" s="7"/>
    </row>
    <row r="22" spans="1:27" s="8" customFormat="1" ht="20.25" customHeight="1">
      <c r="A22" s="13">
        <v>7</v>
      </c>
      <c r="B22" s="193"/>
      <c r="C22" s="194"/>
      <c r="D22" s="194"/>
      <c r="E22" s="194"/>
      <c r="F22" s="195"/>
      <c r="G22" s="16"/>
      <c r="H22" s="196"/>
      <c r="I22" s="196"/>
      <c r="J22" s="16"/>
      <c r="K22" s="185"/>
      <c r="L22" s="186"/>
      <c r="M22" s="16"/>
      <c r="N22" s="196"/>
      <c r="O22" s="196"/>
      <c r="P22" s="14"/>
      <c r="Q22" s="14"/>
      <c r="S22" s="30" t="s">
        <v>59</v>
      </c>
    </row>
    <row r="23" spans="1:27" s="8" customFormat="1" ht="20.25" customHeight="1">
      <c r="A23" s="13">
        <v>8</v>
      </c>
      <c r="B23" s="193"/>
      <c r="C23" s="194"/>
      <c r="D23" s="194"/>
      <c r="E23" s="194"/>
      <c r="F23" s="195"/>
      <c r="G23" s="16"/>
      <c r="H23" s="196"/>
      <c r="I23" s="196"/>
      <c r="J23" s="16"/>
      <c r="K23" s="185"/>
      <c r="L23" s="186"/>
      <c r="M23" s="16"/>
      <c r="N23" s="196"/>
      <c r="O23" s="196"/>
      <c r="P23" s="14"/>
      <c r="Q23" s="14"/>
      <c r="R23" s="7"/>
      <c r="S23" s="30" t="s">
        <v>60</v>
      </c>
    </row>
    <row r="24" spans="1:27" s="8" customFormat="1" ht="20.25" customHeight="1">
      <c r="A24" s="13">
        <v>9</v>
      </c>
      <c r="B24" s="193"/>
      <c r="C24" s="194"/>
      <c r="D24" s="194"/>
      <c r="E24" s="194"/>
      <c r="F24" s="195"/>
      <c r="G24" s="16"/>
      <c r="H24" s="196"/>
      <c r="I24" s="196"/>
      <c r="J24" s="16"/>
      <c r="K24" s="185"/>
      <c r="L24" s="186"/>
      <c r="M24" s="16"/>
      <c r="N24" s="196"/>
      <c r="O24" s="196"/>
      <c r="P24" s="14"/>
      <c r="Q24" s="14"/>
      <c r="S24" s="30" t="s">
        <v>61</v>
      </c>
    </row>
    <row r="25" spans="1:27" s="8" customFormat="1" ht="20.25" customHeight="1">
      <c r="A25" s="13">
        <v>10</v>
      </c>
      <c r="B25" s="193"/>
      <c r="C25" s="194"/>
      <c r="D25" s="194"/>
      <c r="E25" s="194"/>
      <c r="F25" s="195"/>
      <c r="G25" s="16"/>
      <c r="H25" s="196"/>
      <c r="I25" s="196"/>
      <c r="J25" s="16"/>
      <c r="K25" s="185"/>
      <c r="L25" s="186"/>
      <c r="M25" s="16"/>
      <c r="N25" s="196"/>
      <c r="O25" s="196"/>
      <c r="P25" s="14"/>
      <c r="Q25" s="14"/>
    </row>
    <row r="26" spans="1:27" s="8" customFormat="1" ht="20.25" customHeight="1">
      <c r="A26" s="13">
        <v>11</v>
      </c>
      <c r="B26" s="193"/>
      <c r="C26" s="194"/>
      <c r="D26" s="194"/>
      <c r="E26" s="194"/>
      <c r="F26" s="195"/>
      <c r="G26" s="16"/>
      <c r="H26" s="196"/>
      <c r="I26" s="196"/>
      <c r="J26" s="16"/>
      <c r="K26" s="185"/>
      <c r="L26" s="186"/>
      <c r="M26" s="16"/>
      <c r="N26" s="196"/>
      <c r="O26" s="196"/>
      <c r="P26" s="14"/>
      <c r="Q26" s="14"/>
      <c r="S26" s="30" t="s">
        <v>62</v>
      </c>
    </row>
    <row r="27" spans="1:27" s="8" customFormat="1" ht="20.25" customHeight="1">
      <c r="A27" s="13">
        <v>12</v>
      </c>
      <c r="B27" s="193"/>
      <c r="C27" s="194"/>
      <c r="D27" s="194"/>
      <c r="E27" s="194"/>
      <c r="F27" s="195"/>
      <c r="G27" s="16"/>
      <c r="H27" s="196"/>
      <c r="I27" s="196"/>
      <c r="J27" s="16"/>
      <c r="K27" s="185"/>
      <c r="L27" s="186"/>
      <c r="M27" s="16"/>
      <c r="N27" s="196"/>
      <c r="O27" s="196"/>
      <c r="P27" s="14"/>
      <c r="Q27" s="13"/>
    </row>
    <row r="28" spans="1:27" s="8" customFormat="1" ht="20.25" customHeight="1">
      <c r="A28" s="13">
        <v>13</v>
      </c>
      <c r="B28" s="193"/>
      <c r="C28" s="194"/>
      <c r="D28" s="194"/>
      <c r="E28" s="194"/>
      <c r="F28" s="195"/>
      <c r="G28" s="16"/>
      <c r="H28" s="196"/>
      <c r="I28" s="196"/>
      <c r="J28" s="16"/>
      <c r="K28" s="185"/>
      <c r="L28" s="186"/>
      <c r="M28" s="16"/>
      <c r="N28" s="196"/>
      <c r="O28" s="196"/>
      <c r="P28" s="14"/>
      <c r="Q28" s="13"/>
    </row>
    <row r="29" spans="1:27" s="8" customFormat="1" ht="20.25" customHeight="1">
      <c r="A29" s="13">
        <v>14</v>
      </c>
      <c r="B29" s="193"/>
      <c r="C29" s="194"/>
      <c r="D29" s="194"/>
      <c r="E29" s="194"/>
      <c r="F29" s="195"/>
      <c r="G29" s="16"/>
      <c r="H29" s="196"/>
      <c r="I29" s="196"/>
      <c r="J29" s="16"/>
      <c r="K29" s="185"/>
      <c r="L29" s="186"/>
      <c r="M29" s="16"/>
      <c r="N29" s="196"/>
      <c r="O29" s="196"/>
      <c r="P29" s="13"/>
      <c r="Q29" s="13"/>
    </row>
    <row r="30" spans="1:27" s="8" customFormat="1" ht="20.25" customHeight="1">
      <c r="A30" s="13">
        <v>15</v>
      </c>
      <c r="B30" s="193"/>
      <c r="C30" s="194"/>
      <c r="D30" s="194"/>
      <c r="E30" s="194"/>
      <c r="F30" s="195"/>
      <c r="G30" s="16"/>
      <c r="H30" s="196"/>
      <c r="I30" s="196"/>
      <c r="J30" s="16"/>
      <c r="K30" s="185"/>
      <c r="L30" s="186"/>
      <c r="M30" s="16"/>
      <c r="N30" s="196"/>
      <c r="O30" s="196"/>
      <c r="P30" s="14"/>
      <c r="Q30" s="14"/>
    </row>
    <row r="31" spans="1:27" s="8" customFormat="1" ht="20.25" customHeight="1">
      <c r="A31" s="13">
        <v>16</v>
      </c>
      <c r="B31" s="193"/>
      <c r="C31" s="194"/>
      <c r="D31" s="194"/>
      <c r="E31" s="194"/>
      <c r="F31" s="195"/>
      <c r="G31" s="16"/>
      <c r="H31" s="196"/>
      <c r="I31" s="196"/>
      <c r="J31" s="16"/>
      <c r="K31" s="185"/>
      <c r="L31" s="186"/>
      <c r="M31" s="16"/>
      <c r="N31" s="196"/>
      <c r="O31" s="196"/>
      <c r="P31" s="14"/>
      <c r="Q31" s="14"/>
    </row>
    <row r="32" spans="1:27" s="8" customFormat="1" ht="20.25" customHeight="1">
      <c r="A32" s="13">
        <v>17</v>
      </c>
      <c r="B32" s="193"/>
      <c r="C32" s="194"/>
      <c r="D32" s="194"/>
      <c r="E32" s="194"/>
      <c r="F32" s="195"/>
      <c r="G32" s="16"/>
      <c r="H32" s="196"/>
      <c r="I32" s="196"/>
      <c r="J32" s="16"/>
      <c r="K32" s="185"/>
      <c r="L32" s="186"/>
      <c r="M32" s="16"/>
      <c r="N32" s="196"/>
      <c r="O32" s="196"/>
      <c r="P32" s="14"/>
      <c r="Q32" s="14"/>
    </row>
    <row r="33" spans="1:17" s="8" customFormat="1" ht="20.25" customHeight="1">
      <c r="A33" s="13">
        <v>18</v>
      </c>
      <c r="B33" s="193"/>
      <c r="C33" s="194"/>
      <c r="D33" s="194"/>
      <c r="E33" s="194"/>
      <c r="F33" s="195"/>
      <c r="G33" s="16"/>
      <c r="H33" s="196"/>
      <c r="I33" s="196"/>
      <c r="J33" s="16"/>
      <c r="K33" s="185"/>
      <c r="L33" s="186"/>
      <c r="M33" s="16"/>
      <c r="N33" s="196"/>
      <c r="O33" s="196"/>
      <c r="P33" s="14"/>
      <c r="Q33" s="14"/>
    </row>
    <row r="34" spans="1:17" s="8" customFormat="1" ht="20.25" customHeight="1">
      <c r="A34" s="13">
        <v>19</v>
      </c>
      <c r="B34" s="193"/>
      <c r="C34" s="194"/>
      <c r="D34" s="194"/>
      <c r="E34" s="194"/>
      <c r="F34" s="195"/>
      <c r="G34" s="16"/>
      <c r="H34" s="196"/>
      <c r="I34" s="196"/>
      <c r="J34" s="16"/>
      <c r="K34" s="185"/>
      <c r="L34" s="186"/>
      <c r="M34" s="16"/>
      <c r="N34" s="196"/>
      <c r="O34" s="196"/>
      <c r="P34" s="13"/>
      <c r="Q34" s="13"/>
    </row>
    <row r="35" spans="1:17" s="8" customFormat="1" ht="20.25" customHeight="1">
      <c r="A35" s="13">
        <v>20</v>
      </c>
      <c r="B35" s="193"/>
      <c r="C35" s="194"/>
      <c r="D35" s="194"/>
      <c r="E35" s="194"/>
      <c r="F35" s="195"/>
      <c r="G35" s="16"/>
      <c r="H35" s="196"/>
      <c r="I35" s="196"/>
      <c r="J35" s="16"/>
      <c r="K35" s="185"/>
      <c r="L35" s="186"/>
      <c r="M35" s="16"/>
      <c r="N35" s="196"/>
      <c r="O35" s="196"/>
      <c r="P35" s="13"/>
      <c r="Q35" s="13"/>
    </row>
    <row r="36" spans="1:17" s="17" customFormat="1" ht="18.75" customHeight="1">
      <c r="A36" s="197" t="s">
        <v>41</v>
      </c>
      <c r="B36" s="198"/>
      <c r="C36" s="198"/>
      <c r="D36" s="199">
        <v>1821750</v>
      </c>
      <c r="E36" s="199"/>
      <c r="F36" s="199"/>
      <c r="G36" s="200" t="s">
        <v>54</v>
      </c>
      <c r="H36" s="201"/>
      <c r="I36" s="201"/>
      <c r="J36" s="199">
        <f>D36-ROUNDDOWN(D36*100/108,0)</f>
        <v>134945</v>
      </c>
      <c r="K36" s="199"/>
      <c r="L36" s="199"/>
      <c r="M36" s="200" t="s">
        <v>55</v>
      </c>
      <c r="N36" s="201"/>
      <c r="O36" s="201"/>
      <c r="P36" s="201"/>
      <c r="Q36" s="201"/>
    </row>
    <row r="37" spans="1:17" s="17" customFormat="1" ht="18.75" customHeight="1">
      <c r="A37" s="198"/>
      <c r="B37" s="198"/>
      <c r="C37" s="198"/>
      <c r="D37" s="199"/>
      <c r="E37" s="199"/>
      <c r="F37" s="199"/>
      <c r="G37" s="201"/>
      <c r="H37" s="201"/>
      <c r="I37" s="201"/>
      <c r="J37" s="199"/>
      <c r="K37" s="199"/>
      <c r="L37" s="199"/>
      <c r="M37" s="201"/>
      <c r="N37" s="201"/>
      <c r="O37" s="201"/>
      <c r="P37" s="201"/>
      <c r="Q37" s="201"/>
    </row>
    <row r="38" spans="1:17" s="18" customFormat="1" ht="18.75" customHeight="1">
      <c r="A38" s="200" t="s">
        <v>56</v>
      </c>
      <c r="B38" s="201"/>
      <c r="C38" s="201"/>
      <c r="D38" s="199">
        <f>D36</f>
        <v>1821750</v>
      </c>
      <c r="E38" s="199"/>
      <c r="F38" s="199"/>
      <c r="G38" s="205" t="s">
        <v>57</v>
      </c>
      <c r="H38" s="206"/>
      <c r="I38" s="206"/>
      <c r="J38" s="203"/>
      <c r="K38" s="203"/>
      <c r="L38" s="203"/>
      <c r="M38" s="203"/>
      <c r="N38" s="203"/>
      <c r="O38" s="203"/>
      <c r="P38" s="203"/>
      <c r="Q38" s="203"/>
    </row>
    <row r="39" spans="1:17" s="18" customFormat="1" ht="18.75" customHeight="1">
      <c r="A39" s="202"/>
      <c r="B39" s="202"/>
      <c r="C39" s="202"/>
      <c r="D39" s="204"/>
      <c r="E39" s="204"/>
      <c r="F39" s="204"/>
      <c r="G39" s="206"/>
      <c r="H39" s="206"/>
      <c r="I39" s="206"/>
      <c r="J39" s="203"/>
      <c r="K39" s="203"/>
      <c r="L39" s="203"/>
      <c r="M39" s="203"/>
      <c r="N39" s="203"/>
      <c r="O39" s="203"/>
      <c r="P39" s="203"/>
      <c r="Q39" s="203"/>
    </row>
    <row r="40" spans="1:17" s="18" customFormat="1" ht="18.75" customHeight="1">
      <c r="A40" s="19" t="s">
        <v>27</v>
      </c>
      <c r="B40" s="20"/>
      <c r="C40" s="20"/>
      <c r="D40" s="20"/>
      <c r="E40" s="20"/>
      <c r="F40" s="20"/>
      <c r="G40" s="21"/>
      <c r="H40" s="20"/>
      <c r="I40" s="20"/>
      <c r="J40" s="20"/>
      <c r="K40" s="22"/>
      <c r="L40" s="190" t="s">
        <v>42</v>
      </c>
      <c r="M40" s="191"/>
      <c r="N40" s="192">
        <f>H16</f>
        <v>0</v>
      </c>
      <c r="O40" s="188"/>
      <c r="P40" s="188"/>
      <c r="Q40" s="207" t="s">
        <v>1</v>
      </c>
    </row>
    <row r="41" spans="1:17" s="18" customFormat="1" ht="18.75" customHeight="1">
      <c r="A41" s="182" t="s">
        <v>67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4"/>
      <c r="L41" s="190"/>
      <c r="M41" s="191"/>
      <c r="N41" s="188"/>
      <c r="O41" s="188"/>
      <c r="P41" s="188"/>
      <c r="Q41" s="207"/>
    </row>
    <row r="42" spans="1:17" s="18" customFormat="1" ht="18.75" customHeight="1">
      <c r="A42" s="176" t="s">
        <v>43</v>
      </c>
      <c r="B42" s="177"/>
      <c r="C42" s="177"/>
      <c r="D42" s="178">
        <f>H16</f>
        <v>0</v>
      </c>
      <c r="E42" s="179"/>
      <c r="F42" s="180" t="s">
        <v>68</v>
      </c>
      <c r="G42" s="177"/>
      <c r="H42" s="177"/>
      <c r="I42" s="177"/>
      <c r="J42" s="177"/>
      <c r="K42" s="181"/>
      <c r="L42" s="187" t="s">
        <v>15</v>
      </c>
      <c r="M42" s="188"/>
      <c r="N42" s="189" t="e">
        <f>N40/I42</f>
        <v>#DIV/0!</v>
      </c>
      <c r="O42" s="189"/>
      <c r="P42" s="189"/>
      <c r="Q42" s="23" t="s">
        <v>58</v>
      </c>
    </row>
  </sheetData>
  <mergeCells count="121">
    <mergeCell ref="W14:AD14"/>
    <mergeCell ref="A1:Q2"/>
    <mergeCell ref="B3:C3"/>
    <mergeCell ref="D3:E3"/>
    <mergeCell ref="C9:I12"/>
    <mergeCell ref="J9:K12"/>
    <mergeCell ref="A6:B8"/>
    <mergeCell ref="C6:Q7"/>
    <mergeCell ref="C8:Q8"/>
    <mergeCell ref="A9:B12"/>
    <mergeCell ref="F3:G3"/>
    <mergeCell ref="H3:I3"/>
    <mergeCell ref="B4:C5"/>
    <mergeCell ref="D4:E5"/>
    <mergeCell ref="F4:G5"/>
    <mergeCell ref="H4:I5"/>
    <mergeCell ref="L9:Q12"/>
    <mergeCell ref="B15:F15"/>
    <mergeCell ref="H15:I15"/>
    <mergeCell ref="K15:L15"/>
    <mergeCell ref="N15:O15"/>
    <mergeCell ref="A13:Q14"/>
    <mergeCell ref="S18:T18"/>
    <mergeCell ref="B19:F19"/>
    <mergeCell ref="H19:I19"/>
    <mergeCell ref="K19:L19"/>
    <mergeCell ref="N19:O19"/>
    <mergeCell ref="B18:F18"/>
    <mergeCell ref="N18:O18"/>
    <mergeCell ref="J16:Q16"/>
    <mergeCell ref="J17:Q17"/>
    <mergeCell ref="H18:I18"/>
    <mergeCell ref="B17:F17"/>
    <mergeCell ref="B16:F16"/>
    <mergeCell ref="H16:I16"/>
    <mergeCell ref="H17:I17"/>
    <mergeCell ref="B23:F23"/>
    <mergeCell ref="H23:I23"/>
    <mergeCell ref="K23:L23"/>
    <mergeCell ref="N23:O23"/>
    <mergeCell ref="S20:Z20"/>
    <mergeCell ref="B21:F21"/>
    <mergeCell ref="H21:I21"/>
    <mergeCell ref="K21:L21"/>
    <mergeCell ref="N21:O21"/>
    <mergeCell ref="B20:F20"/>
    <mergeCell ref="H20:I20"/>
    <mergeCell ref="K20:L20"/>
    <mergeCell ref="N20:O20"/>
    <mergeCell ref="B22:F22"/>
    <mergeCell ref="H22:I22"/>
    <mergeCell ref="K22:L22"/>
    <mergeCell ref="N22:O22"/>
    <mergeCell ref="B26:F26"/>
    <mergeCell ref="H26:I26"/>
    <mergeCell ref="K26:L26"/>
    <mergeCell ref="N26:O26"/>
    <mergeCell ref="B25:F25"/>
    <mergeCell ref="H25:I25"/>
    <mergeCell ref="K25:L25"/>
    <mergeCell ref="N25:O25"/>
    <mergeCell ref="B24:F24"/>
    <mergeCell ref="H24:I24"/>
    <mergeCell ref="K24:L24"/>
    <mergeCell ref="N24:O24"/>
    <mergeCell ref="B29:F29"/>
    <mergeCell ref="H29:I29"/>
    <mergeCell ref="K29:L29"/>
    <mergeCell ref="N29:O29"/>
    <mergeCell ref="B28:F28"/>
    <mergeCell ref="H28:I28"/>
    <mergeCell ref="K28:L28"/>
    <mergeCell ref="N28:O28"/>
    <mergeCell ref="B27:F27"/>
    <mergeCell ref="H27:I27"/>
    <mergeCell ref="K27:L27"/>
    <mergeCell ref="N27:O27"/>
    <mergeCell ref="N35:O35"/>
    <mergeCell ref="B34:F34"/>
    <mergeCell ref="H34:I34"/>
    <mergeCell ref="K34:L34"/>
    <mergeCell ref="N34:O34"/>
    <mergeCell ref="B33:F33"/>
    <mergeCell ref="H33:I33"/>
    <mergeCell ref="Q40:Q41"/>
    <mergeCell ref="B30:F30"/>
    <mergeCell ref="H30:I30"/>
    <mergeCell ref="K30:L30"/>
    <mergeCell ref="N30:O30"/>
    <mergeCell ref="N31:O31"/>
    <mergeCell ref="B32:F32"/>
    <mergeCell ref="H32:I32"/>
    <mergeCell ref="K32:L32"/>
    <mergeCell ref="N32:O32"/>
    <mergeCell ref="B31:F31"/>
    <mergeCell ref="H31:I31"/>
    <mergeCell ref="K31:L31"/>
    <mergeCell ref="A42:C42"/>
    <mergeCell ref="D42:E42"/>
    <mergeCell ref="F42:H42"/>
    <mergeCell ref="I42:K42"/>
    <mergeCell ref="A41:K41"/>
    <mergeCell ref="K33:L33"/>
    <mergeCell ref="L42:M42"/>
    <mergeCell ref="N42:P42"/>
    <mergeCell ref="L40:M41"/>
    <mergeCell ref="N40:P41"/>
    <mergeCell ref="B35:F35"/>
    <mergeCell ref="H35:I35"/>
    <mergeCell ref="K35:L35"/>
    <mergeCell ref="A36:C37"/>
    <mergeCell ref="D36:F37"/>
    <mergeCell ref="M36:Q37"/>
    <mergeCell ref="A38:C39"/>
    <mergeCell ref="M38:Q39"/>
    <mergeCell ref="D38:F39"/>
    <mergeCell ref="G38:I39"/>
    <mergeCell ref="J38:L39"/>
    <mergeCell ref="G36:I37"/>
    <mergeCell ref="J36:L37"/>
    <mergeCell ref="N33:O33"/>
  </mergeCells>
  <phoneticPr fontId="2"/>
  <pageMargins left="0.59055118110236227" right="0.39370078740157483" top="0.59055118110236227" bottom="0.39370078740157483" header="0.31496062992125984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K32"/>
  <sheetViews>
    <sheetView view="pageBreakPreview" topLeftCell="A5" zoomScale="85" zoomScaleNormal="75" zoomScaleSheetLayoutView="85" workbookViewId="0">
      <selection activeCell="H19" sqref="H19"/>
    </sheetView>
  </sheetViews>
  <sheetFormatPr defaultRowHeight="13.5"/>
  <cols>
    <col min="1" max="1" width="15.375" style="3" customWidth="1"/>
    <col min="2" max="2" width="9.25" style="5" bestFit="1" customWidth="1"/>
    <col min="3" max="3" width="7.5" style="5" bestFit="1" customWidth="1"/>
    <col min="4" max="6" width="12.25" style="6" customWidth="1"/>
    <col min="7" max="7" width="3.625" style="6" hidden="1" customWidth="1"/>
    <col min="8" max="8" width="20.625" style="2" customWidth="1"/>
    <col min="9" max="9" width="30.625" style="5" customWidth="1"/>
    <col min="10" max="10" width="30.625" style="2" customWidth="1"/>
    <col min="11" max="11" width="7.5" style="6" bestFit="1" customWidth="1"/>
    <col min="12" max="16384" width="9" style="6"/>
  </cols>
  <sheetData>
    <row r="1" spans="1:11" s="1" customFormat="1" ht="24.95" customHeight="1">
      <c r="A1" s="318" t="s">
        <v>154</v>
      </c>
      <c r="B1" s="318"/>
      <c r="C1" s="318"/>
      <c r="D1" s="318"/>
      <c r="E1" s="318"/>
      <c r="F1" s="318"/>
      <c r="G1" s="318"/>
      <c r="H1" s="318"/>
      <c r="I1" s="318"/>
      <c r="J1" s="318"/>
      <c r="K1" s="38"/>
    </row>
    <row r="2" spans="1:11" s="1" customFormat="1" ht="24.95" customHeight="1">
      <c r="A2" s="95" t="s">
        <v>89</v>
      </c>
      <c r="B2" s="95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0"/>
      <c r="J3" s="40"/>
      <c r="K3" s="42"/>
    </row>
    <row r="4" spans="1:11" s="1" customFormat="1" ht="19.5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2"/>
    </row>
    <row r="5" spans="1:11" s="1" customFormat="1" ht="36" customHeight="1" thickBot="1">
      <c r="A5" s="45"/>
      <c r="B5" s="40"/>
      <c r="C5" s="81" t="s">
        <v>8</v>
      </c>
      <c r="D5" s="323" t="s">
        <v>9</v>
      </c>
      <c r="E5" s="324"/>
      <c r="F5" s="138">
        <f>'グループ(1)'!F5</f>
        <v>0</v>
      </c>
      <c r="G5" s="4" t="s">
        <v>10</v>
      </c>
      <c r="H5" s="50" t="s">
        <v>5</v>
      </c>
      <c r="I5" s="40"/>
      <c r="J5" s="40"/>
      <c r="K5" s="42"/>
    </row>
    <row r="6" spans="1:11" s="1" customFormat="1" ht="20.100000000000001" customHeight="1" thickBot="1">
      <c r="A6" s="45"/>
      <c r="B6" s="40"/>
      <c r="C6" s="330" t="s">
        <v>11</v>
      </c>
      <c r="D6" s="331" t="s">
        <v>69</v>
      </c>
      <c r="E6" s="332"/>
      <c r="F6" s="141">
        <f>'グループ(1)'!F6</f>
        <v>0</v>
      </c>
      <c r="G6" s="32" t="s">
        <v>6</v>
      </c>
      <c r="H6" s="51" t="s">
        <v>6</v>
      </c>
      <c r="I6" s="40"/>
      <c r="J6" s="40"/>
      <c r="K6" s="42"/>
    </row>
    <row r="7" spans="1:11" s="1" customFormat="1" ht="20.100000000000001" customHeight="1" thickBot="1">
      <c r="A7" s="45"/>
      <c r="B7" s="40"/>
      <c r="C7" s="330"/>
      <c r="D7" s="333" t="s">
        <v>70</v>
      </c>
      <c r="E7" s="334"/>
      <c r="F7" s="143">
        <f>'グループ(1)'!F7</f>
        <v>0</v>
      </c>
      <c r="G7" s="31" t="s">
        <v>6</v>
      </c>
      <c r="H7" s="52" t="s">
        <v>6</v>
      </c>
      <c r="I7" s="40"/>
      <c r="J7" s="40"/>
      <c r="K7" s="42"/>
    </row>
    <row r="8" spans="1:11" s="1" customFormat="1" ht="20.100000000000001" customHeight="1">
      <c r="A8" s="45"/>
      <c r="B8" s="40"/>
      <c r="C8" s="330"/>
      <c r="D8" s="335" t="s">
        <v>71</v>
      </c>
      <c r="E8" s="336"/>
      <c r="F8" s="48"/>
      <c r="G8" s="33" t="s">
        <v>6</v>
      </c>
      <c r="H8" s="53" t="s">
        <v>6</v>
      </c>
      <c r="I8" s="40"/>
      <c r="J8" s="40"/>
      <c r="K8" s="42"/>
    </row>
    <row r="9" spans="1:11" s="1" customFormat="1" ht="20.100000000000001" customHeight="1">
      <c r="A9" s="45"/>
      <c r="B9" s="40"/>
      <c r="C9" s="350" t="s">
        <v>161</v>
      </c>
      <c r="D9" s="350"/>
      <c r="E9" s="350"/>
      <c r="F9" s="350"/>
      <c r="G9" s="350"/>
      <c r="H9" s="350"/>
      <c r="I9" s="350"/>
      <c r="J9" s="40"/>
      <c r="K9" s="42"/>
    </row>
    <row r="10" spans="1:11" s="1" customFormat="1" ht="24" customHeight="1">
      <c r="A10" s="45"/>
      <c r="B10" s="40"/>
      <c r="C10" s="42"/>
      <c r="D10" s="46"/>
      <c r="E10" s="47"/>
      <c r="F10" s="49"/>
      <c r="H10" s="40"/>
      <c r="I10" s="40"/>
      <c r="J10" s="40"/>
      <c r="K10" s="42"/>
    </row>
    <row r="11" spans="1:11" ht="18" customHeight="1">
      <c r="A11" s="54"/>
      <c r="B11" s="55" t="s">
        <v>26</v>
      </c>
      <c r="C11" s="55" t="s">
        <v>17</v>
      </c>
      <c r="D11" s="55" t="s">
        <v>72</v>
      </c>
      <c r="E11" s="55" t="s">
        <v>73</v>
      </c>
      <c r="F11" s="55" t="s">
        <v>71</v>
      </c>
      <c r="G11" s="56" t="s">
        <v>18</v>
      </c>
      <c r="H11" s="82" t="s">
        <v>19</v>
      </c>
      <c r="I11" s="325" t="s">
        <v>20</v>
      </c>
      <c r="J11" s="326" t="s">
        <v>65</v>
      </c>
      <c r="K11" s="58"/>
    </row>
    <row r="12" spans="1:11" ht="18" customHeight="1">
      <c r="A12" s="59"/>
      <c r="B12" s="60" t="s">
        <v>21</v>
      </c>
      <c r="C12" s="60" t="s">
        <v>22</v>
      </c>
      <c r="D12" s="60" t="s">
        <v>23</v>
      </c>
      <c r="E12" s="60" t="s">
        <v>23</v>
      </c>
      <c r="F12" s="60" t="s">
        <v>23</v>
      </c>
      <c r="G12" s="61"/>
      <c r="H12" s="57" t="s">
        <v>74</v>
      </c>
      <c r="I12" s="325"/>
      <c r="J12" s="327"/>
      <c r="K12" s="58"/>
    </row>
    <row r="13" spans="1:11" ht="13.5" customHeight="1">
      <c r="A13" s="62" t="s">
        <v>137</v>
      </c>
      <c r="B13" s="116">
        <v>1295</v>
      </c>
      <c r="C13" s="60">
        <v>100</v>
      </c>
      <c r="D13" s="63"/>
      <c r="E13" s="122">
        <v>500189</v>
      </c>
      <c r="F13" s="65"/>
      <c r="G13" s="66">
        <v>1256</v>
      </c>
      <c r="H13" s="67">
        <f>IF(E13&gt;0,ROUNDDOWN($F$5*B13*(1.85-C13/100),2),ROUNDDOWN($F$5*B13*0.5,2))</f>
        <v>0</v>
      </c>
      <c r="I13" s="67">
        <f>ROUNDDOWN(D13*$F$6+E13*$F$7+F13*$F$8,2)</f>
        <v>0</v>
      </c>
      <c r="J13" s="68">
        <f>ROUNDDOWN(H13+I13,0)</f>
        <v>0</v>
      </c>
      <c r="K13" s="58"/>
    </row>
    <row r="14" spans="1:11" ht="13.5" customHeight="1">
      <c r="A14" s="62" t="s">
        <v>138</v>
      </c>
      <c r="B14" s="116">
        <v>1295</v>
      </c>
      <c r="C14" s="60">
        <v>100</v>
      </c>
      <c r="D14" s="63"/>
      <c r="E14" s="149">
        <v>452171</v>
      </c>
      <c r="F14" s="65"/>
      <c r="G14" s="66">
        <v>1275</v>
      </c>
      <c r="H14" s="67">
        <f t="shared" ref="H14:H20" si="0">IF(E14&gt;0,ROUNDDOWN($F$5*B14*(1.85-C14/100),2),ROUNDDOWN($F$5*B14*0.5,2))</f>
        <v>0</v>
      </c>
      <c r="I14" s="67">
        <f t="shared" ref="I14:I24" si="1">ROUNDDOWN(D14*$F$6+E14*$F$7+F14*$F$8,2)</f>
        <v>0</v>
      </c>
      <c r="J14" s="68">
        <f t="shared" ref="J14:J24" si="2">ROUNDDOWN(H14+I14,0)</f>
        <v>0</v>
      </c>
      <c r="K14" s="58"/>
    </row>
    <row r="15" spans="1:11" ht="13.5" customHeight="1">
      <c r="A15" s="62" t="s">
        <v>139</v>
      </c>
      <c r="B15" s="116">
        <v>1295</v>
      </c>
      <c r="C15" s="60">
        <v>100</v>
      </c>
      <c r="D15" s="63"/>
      <c r="E15" s="122">
        <v>468809</v>
      </c>
      <c r="F15" s="65"/>
      <c r="G15" s="66">
        <v>1307</v>
      </c>
      <c r="H15" s="67">
        <f t="shared" si="0"/>
        <v>0</v>
      </c>
      <c r="I15" s="67">
        <f t="shared" si="1"/>
        <v>0</v>
      </c>
      <c r="J15" s="68">
        <f t="shared" si="2"/>
        <v>0</v>
      </c>
      <c r="K15" s="58"/>
    </row>
    <row r="16" spans="1:11" ht="13.5" customHeight="1">
      <c r="A16" s="62" t="s">
        <v>140</v>
      </c>
      <c r="B16" s="116">
        <v>1295</v>
      </c>
      <c r="C16" s="60">
        <v>100</v>
      </c>
      <c r="D16" s="63"/>
      <c r="E16" s="150">
        <v>446017</v>
      </c>
      <c r="F16" s="65"/>
      <c r="G16" s="66"/>
      <c r="H16" s="67">
        <f t="shared" si="0"/>
        <v>0</v>
      </c>
      <c r="I16" s="67">
        <f t="shared" si="1"/>
        <v>0</v>
      </c>
      <c r="J16" s="68">
        <f t="shared" si="2"/>
        <v>0</v>
      </c>
      <c r="K16" s="58"/>
    </row>
    <row r="17" spans="1:11" ht="13.5" customHeight="1">
      <c r="A17" s="62" t="s">
        <v>141</v>
      </c>
      <c r="B17" s="116">
        <v>1295</v>
      </c>
      <c r="C17" s="60">
        <v>100</v>
      </c>
      <c r="D17" s="63"/>
      <c r="E17" s="150">
        <v>469822</v>
      </c>
      <c r="F17" s="65"/>
      <c r="G17" s="66">
        <v>1256</v>
      </c>
      <c r="H17" s="67">
        <f t="shared" si="0"/>
        <v>0</v>
      </c>
      <c r="I17" s="67">
        <f t="shared" si="1"/>
        <v>0</v>
      </c>
      <c r="J17" s="68">
        <f t="shared" si="2"/>
        <v>0</v>
      </c>
      <c r="K17" s="58"/>
    </row>
    <row r="18" spans="1:11" ht="13.5" customHeight="1">
      <c r="A18" s="62" t="s">
        <v>142</v>
      </c>
      <c r="B18" s="116">
        <v>1295</v>
      </c>
      <c r="C18" s="60">
        <v>100</v>
      </c>
      <c r="D18" s="63"/>
      <c r="E18" s="150">
        <v>513858</v>
      </c>
      <c r="F18" s="65"/>
      <c r="G18" s="66">
        <v>1275</v>
      </c>
      <c r="H18" s="67">
        <f t="shared" si="0"/>
        <v>0</v>
      </c>
      <c r="I18" s="67">
        <f t="shared" si="1"/>
        <v>0</v>
      </c>
      <c r="J18" s="68">
        <f t="shared" si="2"/>
        <v>0</v>
      </c>
      <c r="K18" s="58"/>
    </row>
    <row r="19" spans="1:11" ht="13.5" customHeight="1">
      <c r="A19" s="62" t="s">
        <v>143</v>
      </c>
      <c r="B19" s="116">
        <v>1295</v>
      </c>
      <c r="C19" s="60">
        <v>100</v>
      </c>
      <c r="D19" s="79">
        <v>534543</v>
      </c>
      <c r="E19" s="170"/>
      <c r="F19" s="65"/>
      <c r="G19" s="66">
        <v>1307</v>
      </c>
      <c r="H19" s="67">
        <f>IF(D19&gt;0,ROUNDDOWN($F$5*B19*(1.85-C19/100),2),ROUNDDOWN($F$5*B19*0.5,2))</f>
        <v>0</v>
      </c>
      <c r="I19" s="67">
        <f t="shared" si="1"/>
        <v>0</v>
      </c>
      <c r="J19" s="68">
        <f t="shared" si="2"/>
        <v>0</v>
      </c>
      <c r="K19" s="58"/>
    </row>
    <row r="20" spans="1:11" ht="13.5" customHeight="1">
      <c r="A20" s="62" t="s">
        <v>144</v>
      </c>
      <c r="B20" s="116">
        <v>1295</v>
      </c>
      <c r="C20" s="60">
        <v>100</v>
      </c>
      <c r="D20" s="79">
        <v>549283</v>
      </c>
      <c r="E20" s="170"/>
      <c r="F20" s="65"/>
      <c r="G20" s="66"/>
      <c r="H20" s="67">
        <f>IF(D20&gt;0,ROUNDDOWN($F$5*B20*(1.85-C20/100),2),ROUNDDOWN($F$5*B20*0.5,2))</f>
        <v>0</v>
      </c>
      <c r="I20" s="67">
        <f t="shared" si="1"/>
        <v>0</v>
      </c>
      <c r="J20" s="68">
        <f t="shared" si="2"/>
        <v>0</v>
      </c>
      <c r="K20" s="58"/>
    </row>
    <row r="21" spans="1:11" ht="13.5" customHeight="1">
      <c r="A21" s="62" t="s">
        <v>145</v>
      </c>
      <c r="B21" s="116">
        <v>1295</v>
      </c>
      <c r="C21" s="60">
        <v>100</v>
      </c>
      <c r="D21" s="79">
        <v>479387</v>
      </c>
      <c r="E21" s="170"/>
      <c r="F21" s="65"/>
      <c r="G21" s="66"/>
      <c r="H21" s="67">
        <f>IF(D21&gt;0,ROUNDDOWN($F$5*B21*(1.85-C21/100),2),ROUNDDOWN($F$5*B21*0.5,2))</f>
        <v>0</v>
      </c>
      <c r="I21" s="67">
        <f t="shared" si="1"/>
        <v>0</v>
      </c>
      <c r="J21" s="68">
        <f t="shared" si="2"/>
        <v>0</v>
      </c>
      <c r="K21" s="58"/>
    </row>
    <row r="22" spans="1:11" ht="13.5" customHeight="1">
      <c r="A22" s="62" t="s">
        <v>146</v>
      </c>
      <c r="B22" s="116">
        <v>1295</v>
      </c>
      <c r="C22" s="60">
        <v>100</v>
      </c>
      <c r="D22" s="171"/>
      <c r="E22" s="172">
        <v>465134</v>
      </c>
      <c r="F22" s="65"/>
      <c r="G22" s="66"/>
      <c r="H22" s="67">
        <f>IF(E22&gt;0,ROUNDDOWN($F$5*B22*(1.85-C22/100),2),ROUNDDOWN($F$5*B22*0.5,2))</f>
        <v>0</v>
      </c>
      <c r="I22" s="67">
        <f t="shared" si="1"/>
        <v>0</v>
      </c>
      <c r="J22" s="68">
        <f t="shared" si="2"/>
        <v>0</v>
      </c>
      <c r="K22" s="58"/>
    </row>
    <row r="23" spans="1:11" ht="13.5" customHeight="1">
      <c r="A23" s="62" t="s">
        <v>147</v>
      </c>
      <c r="B23" s="116">
        <v>1295</v>
      </c>
      <c r="C23" s="60">
        <v>100</v>
      </c>
      <c r="D23" s="171"/>
      <c r="E23" s="172">
        <v>448875</v>
      </c>
      <c r="F23" s="65"/>
      <c r="G23" s="66"/>
      <c r="H23" s="67">
        <f>IF(E23&gt;0,ROUNDDOWN($F$5*B23*(1.85-C23/100),2),ROUNDDOWN($F$5*B23*0.5,2))</f>
        <v>0</v>
      </c>
      <c r="I23" s="67">
        <f t="shared" si="1"/>
        <v>0</v>
      </c>
      <c r="J23" s="68">
        <f t="shared" si="2"/>
        <v>0</v>
      </c>
      <c r="K23" s="58"/>
    </row>
    <row r="24" spans="1:11" ht="13.5" customHeight="1">
      <c r="A24" s="62" t="s">
        <v>148</v>
      </c>
      <c r="B24" s="116">
        <v>1295</v>
      </c>
      <c r="C24" s="60">
        <v>100</v>
      </c>
      <c r="D24" s="171"/>
      <c r="E24" s="172">
        <v>485054</v>
      </c>
      <c r="F24" s="65"/>
      <c r="G24" s="66"/>
      <c r="H24" s="67">
        <f>IF(E24&gt;0,ROUNDDOWN($F$5*B24*(1.85-C24/100),2),ROUNDDOWN($F$5*B24*0.5,2))</f>
        <v>0</v>
      </c>
      <c r="I24" s="67">
        <f t="shared" si="1"/>
        <v>0</v>
      </c>
      <c r="J24" s="68">
        <f t="shared" si="2"/>
        <v>0</v>
      </c>
      <c r="K24" s="58"/>
    </row>
    <row r="25" spans="1:11" s="5" customFormat="1" ht="13.5" customHeight="1">
      <c r="A25" s="44"/>
      <c r="B25" s="74"/>
      <c r="C25" s="74" t="s">
        <v>24</v>
      </c>
      <c r="D25" s="68">
        <f>SUM(D13:D24)</f>
        <v>1563213</v>
      </c>
      <c r="E25" s="68">
        <f>SUM(E13:E24)</f>
        <v>4249929</v>
      </c>
      <c r="F25" s="68">
        <f>SUM(F13:F24)</f>
        <v>0</v>
      </c>
      <c r="G25" s="44" t="e">
        <v>#REF!</v>
      </c>
      <c r="H25" s="67">
        <f>SUM(H13:H24)</f>
        <v>0</v>
      </c>
      <c r="I25" s="67">
        <f>SUM(I13:I24)</f>
        <v>0</v>
      </c>
      <c r="J25" s="68">
        <f>SUM(J13:J24)</f>
        <v>0</v>
      </c>
      <c r="K25" s="74"/>
    </row>
    <row r="26" spans="1:11" ht="60" customHeight="1" thickBot="1">
      <c r="A26" s="75"/>
      <c r="B26" s="74"/>
      <c r="C26" s="74" t="s">
        <v>25</v>
      </c>
      <c r="D26" s="328">
        <f>SUM(D25:F25)</f>
        <v>5813142</v>
      </c>
      <c r="E26" s="329"/>
      <c r="F26" s="329"/>
      <c r="G26" s="58"/>
      <c r="H26" s="76"/>
      <c r="I26" s="77"/>
      <c r="J26" s="77"/>
      <c r="K26" s="58"/>
    </row>
    <row r="27" spans="1:11" ht="24.95" customHeight="1" thickBot="1">
      <c r="A27" s="45"/>
      <c r="B27" s="74"/>
      <c r="C27" s="74"/>
      <c r="D27" s="58"/>
      <c r="E27" s="58"/>
      <c r="F27" s="58"/>
      <c r="G27" s="58"/>
      <c r="H27" s="44"/>
      <c r="I27" s="101" t="s">
        <v>162</v>
      </c>
      <c r="J27" s="100">
        <f>ROUNDDOWN(J25*100/110,0)</f>
        <v>0</v>
      </c>
      <c r="K27" s="58"/>
    </row>
    <row r="28" spans="1:11" ht="41.25" customHeight="1">
      <c r="A28" s="45"/>
      <c r="B28" s="74"/>
      <c r="C28" s="74"/>
      <c r="D28" s="58"/>
      <c r="E28" s="58"/>
      <c r="F28" s="58"/>
      <c r="G28" s="58"/>
      <c r="H28" s="44"/>
      <c r="I28" s="316" t="s">
        <v>163</v>
      </c>
      <c r="J28" s="316"/>
      <c r="K28" s="58"/>
    </row>
    <row r="29" spans="1:11">
      <c r="A29" s="45"/>
      <c r="B29" s="74"/>
      <c r="C29" s="74"/>
      <c r="D29" s="58"/>
      <c r="E29" s="58"/>
      <c r="F29" s="58"/>
      <c r="G29" s="58"/>
      <c r="H29" s="44"/>
      <c r="I29" s="74"/>
      <c r="J29" s="44"/>
      <c r="K29" s="58"/>
    </row>
    <row r="30" spans="1:11">
      <c r="A30" s="45"/>
      <c r="B30" s="74"/>
      <c r="C30" s="74"/>
      <c r="D30" s="58"/>
      <c r="E30" s="58"/>
      <c r="F30" s="58"/>
      <c r="G30" s="58"/>
      <c r="H30" s="44"/>
      <c r="I30" s="74"/>
      <c r="J30" s="44"/>
      <c r="K30" s="58"/>
    </row>
    <row r="32" spans="1:11" ht="17.25">
      <c r="A32" s="317" t="s">
        <v>88</v>
      </c>
      <c r="B32" s="317"/>
      <c r="C32" s="317"/>
      <c r="D32" s="317"/>
      <c r="E32" s="317"/>
      <c r="F32" s="317"/>
    </row>
  </sheetData>
  <sheetProtection algorithmName="SHA-512" hashValue="vVfQp7PJjJzVXmD+kn/qdztjSLnrRSsGe0WySShx/xyi/bvcG+uA4ObSfj5cU6h7QMasb7PiwUL9wmY6vP9uTQ==" saltValue="NXx5kTRlad8fxXJ59Foi/A==" spinCount="100000" sheet="1" objects="1" scenarios="1"/>
  <mergeCells count="14">
    <mergeCell ref="D26:F26"/>
    <mergeCell ref="I28:J28"/>
    <mergeCell ref="A32:F32"/>
    <mergeCell ref="A1:J1"/>
    <mergeCell ref="C4:E4"/>
    <mergeCell ref="F4:H4"/>
    <mergeCell ref="D5:E5"/>
    <mergeCell ref="C6:C8"/>
    <mergeCell ref="D6:E6"/>
    <mergeCell ref="D7:E7"/>
    <mergeCell ref="D8:E8"/>
    <mergeCell ref="I11:I12"/>
    <mergeCell ref="J11:J12"/>
    <mergeCell ref="C9:I9"/>
  </mergeCells>
  <phoneticPr fontId="2"/>
  <dataValidations count="1">
    <dataValidation type="list" allowBlank="1" showInputMessage="1" showErrorMessage="1" sqref="L1: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89" orientation="landscape" r:id="rId1"/>
  <headerFooter alignWithMargins="0"/>
  <rowBreaks count="1" manualBreakCount="1">
    <brk id="33" max="12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W35"/>
  <sheetViews>
    <sheetView view="pageBreakPreview" topLeftCell="A11" zoomScale="85" zoomScaleNormal="75" zoomScaleSheetLayoutView="85" workbookViewId="0">
      <selection activeCell="F5" sqref="F5 B21"/>
    </sheetView>
  </sheetViews>
  <sheetFormatPr defaultRowHeight="13.5"/>
  <cols>
    <col min="1" max="1" width="16.625" style="3" customWidth="1"/>
    <col min="2" max="2" width="9.25" style="5" bestFit="1" customWidth="1"/>
    <col min="3" max="3" width="7.5" style="5" bestFit="1" customWidth="1"/>
    <col min="4" max="6" width="13" style="6" customWidth="1"/>
    <col min="7" max="7" width="3.625" style="6" hidden="1" customWidth="1"/>
    <col min="8" max="8" width="23.875" style="2" customWidth="1"/>
    <col min="9" max="9" width="29.625" style="5" customWidth="1"/>
    <col min="10" max="10" width="29.625" style="2" customWidth="1"/>
    <col min="11" max="11" width="4.75" style="6" customWidth="1"/>
    <col min="12" max="16384" width="9" style="6"/>
  </cols>
  <sheetData>
    <row r="1" spans="1:11" s="1" customFormat="1" ht="24.95" customHeight="1">
      <c r="A1" s="318" t="s">
        <v>155</v>
      </c>
      <c r="B1" s="318"/>
      <c r="C1" s="318"/>
      <c r="D1" s="318"/>
      <c r="E1" s="318"/>
      <c r="F1" s="318"/>
      <c r="G1" s="318"/>
      <c r="H1" s="318"/>
      <c r="I1" s="318"/>
      <c r="J1" s="318"/>
      <c r="K1" s="38"/>
    </row>
    <row r="2" spans="1:11" s="1" customFormat="1" ht="24.95" customHeight="1">
      <c r="A2" s="95" t="s">
        <v>109</v>
      </c>
      <c r="B2" s="95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0"/>
      <c r="J3" s="40"/>
      <c r="K3" s="42"/>
    </row>
    <row r="4" spans="1:11" s="1" customFormat="1" ht="19.5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2"/>
    </row>
    <row r="5" spans="1:11" s="1" customFormat="1" ht="36" customHeight="1" thickBot="1">
      <c r="A5" s="45"/>
      <c r="B5" s="40"/>
      <c r="C5" s="81" t="s">
        <v>8</v>
      </c>
      <c r="D5" s="346" t="s">
        <v>94</v>
      </c>
      <c r="E5" s="324"/>
      <c r="F5" s="34"/>
      <c r="G5" s="4" t="s">
        <v>10</v>
      </c>
      <c r="H5" s="50" t="s">
        <v>5</v>
      </c>
      <c r="I5" s="40"/>
      <c r="J5" s="40"/>
      <c r="K5" s="42"/>
    </row>
    <row r="6" spans="1:11" s="1" customFormat="1" ht="20.100000000000001" customHeight="1" thickBot="1">
      <c r="A6" s="45"/>
      <c r="B6" s="40"/>
      <c r="C6" s="330" t="s">
        <v>11</v>
      </c>
      <c r="D6" s="331" t="s">
        <v>69</v>
      </c>
      <c r="E6" s="332"/>
      <c r="F6" s="35"/>
      <c r="G6" s="32" t="s">
        <v>6</v>
      </c>
      <c r="H6" s="51" t="s">
        <v>6</v>
      </c>
      <c r="I6" s="40"/>
      <c r="J6" s="40"/>
      <c r="K6" s="42"/>
    </row>
    <row r="7" spans="1:11" s="1" customFormat="1" ht="20.100000000000001" customHeight="1" thickBot="1">
      <c r="A7" s="45"/>
      <c r="B7" s="40"/>
      <c r="C7" s="330"/>
      <c r="D7" s="333" t="s">
        <v>70</v>
      </c>
      <c r="E7" s="334"/>
      <c r="F7" s="36"/>
      <c r="G7" s="31" t="s">
        <v>6</v>
      </c>
      <c r="H7" s="52" t="s">
        <v>6</v>
      </c>
      <c r="I7" s="40"/>
      <c r="J7" s="40"/>
      <c r="K7" s="42"/>
    </row>
    <row r="8" spans="1:11" s="1" customFormat="1" ht="20.100000000000001" customHeight="1">
      <c r="A8" s="45"/>
      <c r="B8" s="40"/>
      <c r="C8" s="330"/>
      <c r="D8" s="341" t="s">
        <v>71</v>
      </c>
      <c r="E8" s="335"/>
      <c r="F8" s="48"/>
      <c r="G8" s="33" t="s">
        <v>6</v>
      </c>
      <c r="H8" s="53" t="s">
        <v>6</v>
      </c>
      <c r="I8" s="40"/>
      <c r="J8" s="40"/>
      <c r="K8" s="42"/>
    </row>
    <row r="9" spans="1:11" s="1" customFormat="1" ht="20.100000000000001" customHeight="1">
      <c r="A9" s="45"/>
      <c r="B9" s="40"/>
      <c r="C9" s="350"/>
      <c r="D9" s="350"/>
      <c r="E9" s="350"/>
      <c r="F9" s="350"/>
      <c r="G9" s="350"/>
      <c r="H9" s="350"/>
      <c r="I9" s="350"/>
      <c r="J9" s="40"/>
      <c r="K9" s="42"/>
    </row>
    <row r="10" spans="1:11" s="1" customFormat="1" ht="15" customHeight="1">
      <c r="A10" s="45"/>
      <c r="B10" s="40"/>
      <c r="C10" s="42"/>
      <c r="D10" s="46"/>
      <c r="E10" s="47"/>
      <c r="F10" s="49"/>
      <c r="H10" s="40"/>
      <c r="I10" s="40"/>
      <c r="J10" s="40"/>
      <c r="K10" s="42"/>
    </row>
    <row r="11" spans="1:11" ht="18" customHeight="1">
      <c r="A11" s="54"/>
      <c r="B11" s="55" t="s">
        <v>26</v>
      </c>
      <c r="C11" s="55" t="s">
        <v>17</v>
      </c>
      <c r="D11" s="55" t="s">
        <v>72</v>
      </c>
      <c r="E11" s="55" t="s">
        <v>73</v>
      </c>
      <c r="F11" s="55" t="s">
        <v>71</v>
      </c>
      <c r="G11" s="56" t="s">
        <v>18</v>
      </c>
      <c r="H11" s="82" t="s">
        <v>19</v>
      </c>
      <c r="I11" s="325" t="s">
        <v>20</v>
      </c>
      <c r="J11" s="326" t="s">
        <v>65</v>
      </c>
      <c r="K11" s="58"/>
    </row>
    <row r="12" spans="1:11" ht="18" customHeight="1">
      <c r="A12" s="59"/>
      <c r="B12" s="60" t="s">
        <v>21</v>
      </c>
      <c r="C12" s="60" t="s">
        <v>22</v>
      </c>
      <c r="D12" s="60" t="s">
        <v>23</v>
      </c>
      <c r="E12" s="60" t="s">
        <v>23</v>
      </c>
      <c r="F12" s="60" t="s">
        <v>23</v>
      </c>
      <c r="G12" s="61"/>
      <c r="H12" s="57" t="s">
        <v>75</v>
      </c>
      <c r="I12" s="325"/>
      <c r="J12" s="327"/>
      <c r="K12" s="58"/>
    </row>
    <row r="13" spans="1:11" ht="13.5" customHeight="1">
      <c r="A13" s="62" t="s">
        <v>137</v>
      </c>
      <c r="B13" s="94">
        <v>1295</v>
      </c>
      <c r="C13" s="117"/>
      <c r="D13" s="63"/>
      <c r="E13" s="64">
        <v>0</v>
      </c>
      <c r="F13" s="65"/>
      <c r="G13" s="66">
        <v>1256</v>
      </c>
      <c r="H13" s="67">
        <f>ROUNDDOWN($F$5*B13,2)</f>
        <v>0</v>
      </c>
      <c r="I13" s="67">
        <f>ROUNDDOWN(D13*$F$6+E13*$F$7+F13*$F$8,2)</f>
        <v>0</v>
      </c>
      <c r="J13" s="68">
        <f>ROUNDDOWN(H13+I13,0)</f>
        <v>0</v>
      </c>
      <c r="K13" s="58"/>
    </row>
    <row r="14" spans="1:11" ht="13.5" customHeight="1">
      <c r="A14" s="62" t="s">
        <v>138</v>
      </c>
      <c r="B14" s="94">
        <v>1295</v>
      </c>
      <c r="C14" s="118"/>
      <c r="D14" s="69"/>
      <c r="E14" s="64">
        <v>0</v>
      </c>
      <c r="F14" s="70"/>
      <c r="G14" s="66">
        <v>1275</v>
      </c>
      <c r="H14" s="67">
        <f>ROUNDDOWN($F$5*B14,2)</f>
        <v>0</v>
      </c>
      <c r="I14" s="67">
        <f t="shared" ref="I14:I24" si="0">ROUNDDOWN(D14*$F$6+E14*$F$7+F14*$F$8,2)</f>
        <v>0</v>
      </c>
      <c r="J14" s="68">
        <f>ROUNDDOWN(H14+I14,0)</f>
        <v>0</v>
      </c>
      <c r="K14" s="58"/>
    </row>
    <row r="15" spans="1:11" ht="13.5" customHeight="1">
      <c r="A15" s="62" t="s">
        <v>139</v>
      </c>
      <c r="B15" s="94">
        <v>1295</v>
      </c>
      <c r="C15" s="118"/>
      <c r="D15" s="69"/>
      <c r="E15" s="64">
        <v>0</v>
      </c>
      <c r="F15" s="70"/>
      <c r="G15" s="66">
        <v>1307</v>
      </c>
      <c r="H15" s="67">
        <f t="shared" ref="H15:H24" si="1">ROUNDDOWN($F$5*B15,2)</f>
        <v>0</v>
      </c>
      <c r="I15" s="67">
        <f t="shared" si="0"/>
        <v>0</v>
      </c>
      <c r="J15" s="68">
        <f t="shared" ref="J15:J24" si="2">ROUNDDOWN(H15+I15,0)</f>
        <v>0</v>
      </c>
      <c r="K15" s="58"/>
    </row>
    <row r="16" spans="1:11" ht="13.5" customHeight="1">
      <c r="A16" s="62" t="s">
        <v>140</v>
      </c>
      <c r="B16" s="94">
        <v>1295</v>
      </c>
      <c r="C16" s="118"/>
      <c r="D16" s="63"/>
      <c r="E16" s="64">
        <v>0</v>
      </c>
      <c r="F16" s="70"/>
      <c r="G16" s="66"/>
      <c r="H16" s="67">
        <f t="shared" si="1"/>
        <v>0</v>
      </c>
      <c r="I16" s="67">
        <f t="shared" si="0"/>
        <v>0</v>
      </c>
      <c r="J16" s="68">
        <f t="shared" si="2"/>
        <v>0</v>
      </c>
      <c r="K16" s="58"/>
    </row>
    <row r="17" spans="1:23" ht="13.5" customHeight="1">
      <c r="A17" s="62" t="s">
        <v>141</v>
      </c>
      <c r="B17" s="94">
        <v>1295</v>
      </c>
      <c r="C17" s="118"/>
      <c r="D17" s="69"/>
      <c r="E17" s="64">
        <v>0</v>
      </c>
      <c r="F17" s="70"/>
      <c r="G17" s="66">
        <v>1256</v>
      </c>
      <c r="H17" s="67">
        <f t="shared" si="1"/>
        <v>0</v>
      </c>
      <c r="I17" s="67">
        <f t="shared" si="0"/>
        <v>0</v>
      </c>
      <c r="J17" s="68">
        <f t="shared" si="2"/>
        <v>0</v>
      </c>
      <c r="K17" s="58"/>
    </row>
    <row r="18" spans="1:23" ht="13.5" customHeight="1">
      <c r="A18" s="62" t="s">
        <v>142</v>
      </c>
      <c r="B18" s="94">
        <v>1295</v>
      </c>
      <c r="C18" s="118"/>
      <c r="D18" s="69"/>
      <c r="E18" s="64">
        <v>0</v>
      </c>
      <c r="F18" s="70"/>
      <c r="G18" s="66">
        <v>1275</v>
      </c>
      <c r="H18" s="67">
        <f t="shared" si="1"/>
        <v>0</v>
      </c>
      <c r="I18" s="67">
        <f t="shared" si="0"/>
        <v>0</v>
      </c>
      <c r="J18" s="68">
        <f t="shared" si="2"/>
        <v>0</v>
      </c>
      <c r="K18" s="58"/>
    </row>
    <row r="19" spans="1:23" ht="13.5" customHeight="1">
      <c r="A19" s="62" t="s">
        <v>143</v>
      </c>
      <c r="B19" s="94">
        <v>1295</v>
      </c>
      <c r="C19" s="118"/>
      <c r="D19" s="79">
        <v>0</v>
      </c>
      <c r="E19" s="72"/>
      <c r="F19" s="70"/>
      <c r="G19" s="66">
        <v>1307</v>
      </c>
      <c r="H19" s="67">
        <f t="shared" si="1"/>
        <v>0</v>
      </c>
      <c r="I19" s="67">
        <f t="shared" si="0"/>
        <v>0</v>
      </c>
      <c r="J19" s="68">
        <f t="shared" si="2"/>
        <v>0</v>
      </c>
      <c r="K19" s="58"/>
    </row>
    <row r="20" spans="1:23" ht="13.5" customHeight="1">
      <c r="A20" s="62" t="s">
        <v>144</v>
      </c>
      <c r="B20" s="94">
        <v>1295</v>
      </c>
      <c r="C20" s="118"/>
      <c r="D20" s="71">
        <v>0</v>
      </c>
      <c r="E20" s="73"/>
      <c r="F20" s="70"/>
      <c r="G20" s="66"/>
      <c r="H20" s="67">
        <f t="shared" si="1"/>
        <v>0</v>
      </c>
      <c r="I20" s="67">
        <f t="shared" si="0"/>
        <v>0</v>
      </c>
      <c r="J20" s="68">
        <f t="shared" si="2"/>
        <v>0</v>
      </c>
      <c r="K20" s="58"/>
    </row>
    <row r="21" spans="1:23" ht="13.5" customHeight="1">
      <c r="A21" s="62" t="s">
        <v>145</v>
      </c>
      <c r="B21" s="94">
        <v>1295</v>
      </c>
      <c r="C21" s="118"/>
      <c r="D21" s="71">
        <v>0</v>
      </c>
      <c r="E21" s="73"/>
      <c r="F21" s="70"/>
      <c r="G21" s="66"/>
      <c r="H21" s="67">
        <f t="shared" si="1"/>
        <v>0</v>
      </c>
      <c r="I21" s="67">
        <f t="shared" si="0"/>
        <v>0</v>
      </c>
      <c r="J21" s="68">
        <f t="shared" si="2"/>
        <v>0</v>
      </c>
      <c r="K21" s="58"/>
    </row>
    <row r="22" spans="1:23" ht="13.5" customHeight="1">
      <c r="A22" s="62" t="s">
        <v>146</v>
      </c>
      <c r="B22" s="94">
        <v>1295</v>
      </c>
      <c r="C22" s="118"/>
      <c r="D22" s="63"/>
      <c r="E22" s="172">
        <v>0</v>
      </c>
      <c r="F22" s="70"/>
      <c r="G22" s="66"/>
      <c r="H22" s="67">
        <f t="shared" si="1"/>
        <v>0</v>
      </c>
      <c r="I22" s="67">
        <f t="shared" si="0"/>
        <v>0</v>
      </c>
      <c r="J22" s="68">
        <f t="shared" si="2"/>
        <v>0</v>
      </c>
      <c r="K22" s="5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8"/>
    </row>
    <row r="23" spans="1:23" ht="13.5" customHeight="1">
      <c r="A23" s="62" t="s">
        <v>147</v>
      </c>
      <c r="B23" s="94">
        <v>1295</v>
      </c>
      <c r="C23" s="118"/>
      <c r="D23" s="69"/>
      <c r="E23" s="64">
        <v>0</v>
      </c>
      <c r="F23" s="70"/>
      <c r="G23" s="66"/>
      <c r="H23" s="67">
        <f t="shared" si="1"/>
        <v>0</v>
      </c>
      <c r="I23" s="67">
        <f t="shared" si="0"/>
        <v>0</v>
      </c>
      <c r="J23" s="68">
        <f t="shared" si="2"/>
        <v>0</v>
      </c>
      <c r="K23" s="58"/>
    </row>
    <row r="24" spans="1:23" ht="13.5" customHeight="1">
      <c r="A24" s="62" t="s">
        <v>148</v>
      </c>
      <c r="B24" s="94">
        <v>1295</v>
      </c>
      <c r="C24" s="118"/>
      <c r="D24" s="69"/>
      <c r="E24" s="64">
        <v>0</v>
      </c>
      <c r="F24" s="70"/>
      <c r="G24" s="66"/>
      <c r="H24" s="67">
        <f t="shared" si="1"/>
        <v>0</v>
      </c>
      <c r="I24" s="67">
        <f t="shared" si="0"/>
        <v>0</v>
      </c>
      <c r="J24" s="68">
        <f t="shared" si="2"/>
        <v>0</v>
      </c>
      <c r="K24" s="58"/>
    </row>
    <row r="25" spans="1:23" s="5" customFormat="1" ht="13.5" customHeight="1">
      <c r="A25" s="44"/>
      <c r="B25" s="74"/>
      <c r="C25" s="74" t="s">
        <v>24</v>
      </c>
      <c r="D25" s="68">
        <f>SUM(D13:D24)</f>
        <v>0</v>
      </c>
      <c r="E25" s="68">
        <f>SUM(E13:E24)</f>
        <v>0</v>
      </c>
      <c r="F25" s="68">
        <f>SUM(F13:F24)</f>
        <v>0</v>
      </c>
      <c r="G25" s="44" t="e">
        <v>#REF!</v>
      </c>
      <c r="H25" s="67">
        <f>SUM(H13:H24)</f>
        <v>0</v>
      </c>
      <c r="I25" s="67">
        <f>SUM(I13:I24)</f>
        <v>0</v>
      </c>
      <c r="J25" s="68">
        <f>SUM(J13:J24)</f>
        <v>0</v>
      </c>
      <c r="K25" s="74"/>
    </row>
    <row r="26" spans="1:23" ht="33.75" customHeight="1" thickBot="1">
      <c r="A26" s="75"/>
      <c r="B26" s="74"/>
      <c r="C26" s="74" t="s">
        <v>25</v>
      </c>
      <c r="D26" s="328">
        <f>SUM(D25:F25)</f>
        <v>0</v>
      </c>
      <c r="E26" s="329"/>
      <c r="F26" s="329"/>
      <c r="G26" s="58"/>
      <c r="H26" s="76"/>
      <c r="I26" s="77"/>
      <c r="J26" s="77"/>
      <c r="K26" s="58"/>
    </row>
    <row r="27" spans="1:23" ht="24.95" customHeight="1" thickBot="1">
      <c r="A27" s="45"/>
      <c r="B27" s="74"/>
      <c r="C27" s="74"/>
      <c r="D27" s="58"/>
      <c r="E27" s="58"/>
      <c r="F27" s="58"/>
      <c r="G27" s="58"/>
      <c r="H27" s="44"/>
      <c r="I27" s="101" t="s">
        <v>164</v>
      </c>
      <c r="J27" s="100">
        <f>ROUNDDOWN(J25*100/110,0)</f>
        <v>0</v>
      </c>
      <c r="K27" s="58"/>
    </row>
    <row r="28" spans="1:23" ht="44.25" customHeight="1">
      <c r="A28" s="45"/>
      <c r="B28" s="74"/>
      <c r="C28" s="74"/>
      <c r="D28" s="58"/>
      <c r="E28" s="58"/>
      <c r="F28" s="58"/>
      <c r="G28" s="58"/>
      <c r="H28" s="44"/>
      <c r="I28" s="316" t="s">
        <v>165</v>
      </c>
      <c r="J28" s="316"/>
      <c r="K28" s="93"/>
      <c r="L28" s="93"/>
    </row>
    <row r="30" spans="1:23" ht="17.25">
      <c r="A30" s="104"/>
      <c r="B30" s="157"/>
      <c r="C30" s="156"/>
      <c r="D30" s="83"/>
      <c r="E30" s="83"/>
      <c r="F30" s="83"/>
      <c r="G30" s="83"/>
      <c r="H30" s="110"/>
      <c r="I30" s="77"/>
      <c r="J30" s="155"/>
    </row>
    <row r="31" spans="1:23" ht="25.5" customHeight="1">
      <c r="B31" s="156"/>
      <c r="C31" s="157"/>
      <c r="D31" s="351"/>
      <c r="E31" s="351"/>
      <c r="F31" s="351"/>
      <c r="G31" s="121"/>
      <c r="H31" s="123"/>
      <c r="I31" s="156"/>
      <c r="J31" s="155"/>
    </row>
    <row r="32" spans="1:23" ht="17.25">
      <c r="B32" s="156"/>
      <c r="C32" s="157"/>
      <c r="D32" s="125"/>
      <c r="E32" s="124"/>
      <c r="F32" s="124"/>
      <c r="G32" s="121"/>
      <c r="H32" s="123"/>
      <c r="I32" s="156"/>
      <c r="J32" s="155"/>
    </row>
    <row r="33" spans="1:10">
      <c r="B33" s="156"/>
      <c r="C33" s="156"/>
      <c r="D33" s="352"/>
      <c r="E33" s="352"/>
      <c r="F33" s="352"/>
      <c r="G33" s="352"/>
      <c r="H33" s="352"/>
      <c r="I33" s="156"/>
      <c r="J33" s="155"/>
    </row>
    <row r="34" spans="1:10" ht="17.25">
      <c r="A34" s="317" t="s">
        <v>131</v>
      </c>
      <c r="B34" s="317"/>
      <c r="C34" s="317"/>
      <c r="D34" s="317"/>
      <c r="E34" s="317"/>
      <c r="F34" s="317"/>
    </row>
    <row r="35" spans="1:10">
      <c r="C35" s="6"/>
      <c r="D35" s="5"/>
    </row>
  </sheetData>
  <sheetProtection algorithmName="SHA-512" hashValue="t6MNMzdIT3jGZINVJojGZbJ4e3ytjJCO6Lc1fs5PHAAg+2NA+CHZDEEENAItMwqWLLVYlZTlk7OfQvm6QPeV/w==" saltValue="lGgwrJKiVAIq4UKzikjebg==" spinCount="100000" sheet="1" objects="1" scenarios="1"/>
  <mergeCells count="16">
    <mergeCell ref="A34:F34"/>
    <mergeCell ref="I11:I12"/>
    <mergeCell ref="J11:J12"/>
    <mergeCell ref="D26:F26"/>
    <mergeCell ref="I28:J28"/>
    <mergeCell ref="D31:F31"/>
    <mergeCell ref="D33:H33"/>
    <mergeCell ref="C9:I9"/>
    <mergeCell ref="A1:J1"/>
    <mergeCell ref="C4:E4"/>
    <mergeCell ref="F4:H4"/>
    <mergeCell ref="D5:E5"/>
    <mergeCell ref="C6:C8"/>
    <mergeCell ref="D6:E6"/>
    <mergeCell ref="D7:E7"/>
    <mergeCell ref="D8:E8"/>
  </mergeCells>
  <phoneticPr fontId="2"/>
  <dataValidations count="1">
    <dataValidation type="list" allowBlank="1" showInputMessage="1" showErrorMessage="1" sqref="L1: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88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O40"/>
  <sheetViews>
    <sheetView view="pageBreakPreview" topLeftCell="A7" zoomScale="85" zoomScaleNormal="55" zoomScaleSheetLayoutView="85" workbookViewId="0">
      <selection activeCell="D32" sqref="D32"/>
    </sheetView>
  </sheetViews>
  <sheetFormatPr defaultRowHeight="13.5"/>
  <cols>
    <col min="1" max="1" width="13.5" customWidth="1"/>
    <col min="2" max="3" width="12" customWidth="1"/>
    <col min="4" max="6" width="10" customWidth="1"/>
    <col min="7" max="7" width="0" hidden="1" customWidth="1"/>
    <col min="8" max="10" width="10" customWidth="1"/>
    <col min="11" max="13" width="14.875" customWidth="1"/>
    <col min="14" max="14" width="16.625" customWidth="1"/>
  </cols>
  <sheetData>
    <row r="1" spans="1:15" ht="18.75">
      <c r="A1" s="95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</row>
    <row r="2" spans="1:15" ht="18.75">
      <c r="A2" s="95" t="s">
        <v>130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1"/>
      <c r="N2" s="1"/>
      <c r="O2" s="1"/>
    </row>
    <row r="3" spans="1:15" ht="24">
      <c r="A3" s="39"/>
      <c r="B3" s="40"/>
      <c r="C3" s="41"/>
      <c r="D3" s="42"/>
      <c r="E3" s="40"/>
      <c r="F3" s="43"/>
      <c r="G3" s="42"/>
      <c r="H3" s="43"/>
      <c r="I3" s="40"/>
      <c r="J3" s="40"/>
      <c r="K3" s="40"/>
      <c r="L3" s="42"/>
      <c r="M3" s="1"/>
      <c r="N3" s="1"/>
      <c r="O3" s="1"/>
    </row>
    <row r="4" spans="1:15" ht="14.25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0"/>
      <c r="L4" s="42"/>
      <c r="M4" s="1"/>
      <c r="N4" s="1"/>
      <c r="O4" s="1"/>
    </row>
    <row r="5" spans="1:15" ht="14.25" thickBot="1">
      <c r="A5" s="45"/>
      <c r="B5" s="40"/>
      <c r="C5" s="152" t="s">
        <v>121</v>
      </c>
      <c r="D5" s="346" t="s">
        <v>122</v>
      </c>
      <c r="E5" s="324"/>
      <c r="F5" s="34"/>
      <c r="G5" s="4" t="s">
        <v>10</v>
      </c>
      <c r="H5" s="128" t="s">
        <v>5</v>
      </c>
      <c r="I5" s="40"/>
      <c r="J5" s="40"/>
      <c r="K5" s="40"/>
      <c r="L5" s="42"/>
      <c r="M5" s="1"/>
      <c r="N5" s="1"/>
      <c r="O5" s="1"/>
    </row>
    <row r="6" spans="1:15" ht="14.25" thickBot="1">
      <c r="A6" s="45"/>
      <c r="B6" s="40"/>
      <c r="C6" s="353" t="s">
        <v>123</v>
      </c>
      <c r="D6" s="331" t="s">
        <v>69</v>
      </c>
      <c r="E6" s="332"/>
      <c r="F6" s="35"/>
      <c r="G6" s="32" t="s">
        <v>6</v>
      </c>
      <c r="H6" s="131" t="s">
        <v>6</v>
      </c>
      <c r="I6" s="40"/>
      <c r="J6" s="40"/>
      <c r="K6" s="40"/>
      <c r="L6" s="42"/>
      <c r="M6" s="1"/>
      <c r="N6" s="1"/>
      <c r="O6" s="1"/>
    </row>
    <row r="7" spans="1:15" ht="14.25" thickBot="1">
      <c r="A7" s="45"/>
      <c r="B7" s="40"/>
      <c r="C7" s="330"/>
      <c r="D7" s="333" t="s">
        <v>70</v>
      </c>
      <c r="E7" s="334"/>
      <c r="F7" s="36"/>
      <c r="G7" s="31" t="s">
        <v>6</v>
      </c>
      <c r="H7" s="132" t="s">
        <v>6</v>
      </c>
      <c r="I7" s="40"/>
      <c r="J7" s="40"/>
      <c r="K7" s="40"/>
      <c r="L7" s="42"/>
      <c r="M7" s="1"/>
      <c r="N7" s="1"/>
      <c r="O7" s="1"/>
    </row>
    <row r="8" spans="1:15" ht="14.25" thickBot="1">
      <c r="A8" s="45"/>
      <c r="B8" s="40"/>
      <c r="C8" s="330"/>
      <c r="D8" s="341" t="s">
        <v>71</v>
      </c>
      <c r="E8" s="335"/>
      <c r="F8" s="48"/>
      <c r="G8" s="33" t="s">
        <v>6</v>
      </c>
      <c r="H8" s="133" t="s">
        <v>6</v>
      </c>
      <c r="I8" s="40"/>
      <c r="J8" s="40"/>
      <c r="K8" s="40"/>
      <c r="L8" s="42"/>
      <c r="M8" s="1"/>
      <c r="N8" s="1"/>
      <c r="O8" s="1"/>
    </row>
    <row r="9" spans="1:15" ht="14.25" thickBot="1">
      <c r="A9" s="45"/>
      <c r="B9" s="40"/>
      <c r="C9" s="353" t="s">
        <v>124</v>
      </c>
      <c r="D9" s="331" t="s">
        <v>69</v>
      </c>
      <c r="E9" s="332"/>
      <c r="F9" s="35"/>
      <c r="G9" s="32" t="s">
        <v>6</v>
      </c>
      <c r="H9" s="131" t="s">
        <v>6</v>
      </c>
      <c r="I9" s="40"/>
      <c r="J9" s="40"/>
      <c r="K9" s="40"/>
      <c r="L9" s="42"/>
      <c r="M9" s="1"/>
      <c r="N9" s="1"/>
      <c r="O9" s="1"/>
    </row>
    <row r="10" spans="1:15" ht="14.25" thickBot="1">
      <c r="A10" s="45"/>
      <c r="B10" s="40"/>
      <c r="C10" s="330"/>
      <c r="D10" s="333" t="s">
        <v>70</v>
      </c>
      <c r="E10" s="334"/>
      <c r="F10" s="36"/>
      <c r="G10" s="31" t="s">
        <v>6</v>
      </c>
      <c r="H10" s="132" t="s">
        <v>6</v>
      </c>
      <c r="I10" s="40"/>
      <c r="J10" s="40"/>
      <c r="K10" s="40"/>
      <c r="L10" s="42"/>
      <c r="M10" s="1"/>
      <c r="N10" s="1"/>
      <c r="O10" s="1"/>
    </row>
    <row r="11" spans="1:15">
      <c r="A11" s="45"/>
      <c r="B11" s="40"/>
      <c r="C11" s="330"/>
      <c r="D11" s="341" t="s">
        <v>71</v>
      </c>
      <c r="E11" s="335"/>
      <c r="F11" s="48"/>
      <c r="G11" s="33" t="s">
        <v>6</v>
      </c>
      <c r="H11" s="133" t="s">
        <v>6</v>
      </c>
      <c r="I11" s="40"/>
      <c r="J11" s="40"/>
      <c r="K11" s="40"/>
      <c r="L11" s="42"/>
      <c r="M11" s="1"/>
      <c r="N11" s="1"/>
      <c r="O11" s="1"/>
    </row>
    <row r="12" spans="1:15">
      <c r="A12" s="45"/>
      <c r="B12" s="40"/>
      <c r="C12" s="42"/>
      <c r="D12" s="46"/>
      <c r="E12" s="47"/>
      <c r="F12" s="49"/>
      <c r="G12" s="1"/>
      <c r="H12" s="40"/>
      <c r="I12" s="40"/>
      <c r="J12" s="40"/>
      <c r="K12" s="40"/>
      <c r="L12" s="42"/>
      <c r="M12" s="1"/>
      <c r="N12" s="1"/>
      <c r="O12" s="1"/>
    </row>
    <row r="13" spans="1:15">
      <c r="A13" s="54"/>
      <c r="B13" s="354" t="s">
        <v>26</v>
      </c>
      <c r="C13" s="354" t="s">
        <v>17</v>
      </c>
      <c r="D13" s="356" t="s">
        <v>125</v>
      </c>
      <c r="E13" s="356"/>
      <c r="F13" s="356"/>
      <c r="G13" s="153"/>
      <c r="H13" s="356" t="s">
        <v>126</v>
      </c>
      <c r="I13" s="356"/>
      <c r="J13" s="356"/>
      <c r="K13" s="360" t="s">
        <v>19</v>
      </c>
      <c r="L13" s="362" t="s">
        <v>20</v>
      </c>
      <c r="M13" s="363"/>
      <c r="N13" s="326" t="s">
        <v>65</v>
      </c>
      <c r="O13" s="58"/>
    </row>
    <row r="14" spans="1:15">
      <c r="A14" s="154"/>
      <c r="B14" s="355"/>
      <c r="C14" s="355"/>
      <c r="D14" s="55" t="s">
        <v>72</v>
      </c>
      <c r="E14" s="55" t="s">
        <v>73</v>
      </c>
      <c r="F14" s="55" t="s">
        <v>71</v>
      </c>
      <c r="G14" s="56" t="s">
        <v>18</v>
      </c>
      <c r="H14" s="55" t="s">
        <v>72</v>
      </c>
      <c r="I14" s="55" t="s">
        <v>73</v>
      </c>
      <c r="J14" s="55" t="s">
        <v>71</v>
      </c>
      <c r="K14" s="361"/>
      <c r="L14" s="364"/>
      <c r="M14" s="365"/>
      <c r="N14" s="326"/>
      <c r="O14" s="58"/>
    </row>
    <row r="15" spans="1:15">
      <c r="A15" s="59"/>
      <c r="B15" s="60" t="s">
        <v>21</v>
      </c>
      <c r="C15" s="60" t="s">
        <v>22</v>
      </c>
      <c r="D15" s="60" t="s">
        <v>23</v>
      </c>
      <c r="E15" s="60" t="s">
        <v>23</v>
      </c>
      <c r="F15" s="60" t="s">
        <v>23</v>
      </c>
      <c r="G15" s="61"/>
      <c r="H15" s="60" t="s">
        <v>23</v>
      </c>
      <c r="I15" s="60" t="s">
        <v>23</v>
      </c>
      <c r="J15" s="60" t="s">
        <v>23</v>
      </c>
      <c r="K15" s="57" t="s">
        <v>127</v>
      </c>
      <c r="L15" s="151" t="s">
        <v>125</v>
      </c>
      <c r="M15" s="151" t="s">
        <v>126</v>
      </c>
      <c r="N15" s="327"/>
      <c r="O15" s="58"/>
    </row>
    <row r="16" spans="1:15">
      <c r="A16" s="62" t="s">
        <v>137</v>
      </c>
      <c r="B16" s="94">
        <v>105</v>
      </c>
      <c r="C16" s="60">
        <v>100</v>
      </c>
      <c r="D16" s="63"/>
      <c r="E16" s="64">
        <v>0</v>
      </c>
      <c r="F16" s="65"/>
      <c r="G16" s="66">
        <v>1256</v>
      </c>
      <c r="H16" s="63"/>
      <c r="I16" s="64">
        <v>0</v>
      </c>
      <c r="J16" s="65"/>
      <c r="K16" s="67">
        <f>IF(E16+I16&gt;0,ROUNDDOWN($F$5*B16*(1.85-C16/100),2),ROUNDDOWN($F$5*B16*0.2,2))</f>
        <v>0</v>
      </c>
      <c r="L16" s="67">
        <f>ROUNDDOWN(D16*$F$6+E16*$F$7+F16*$F$8,2)</f>
        <v>0</v>
      </c>
      <c r="M16" s="67">
        <f>ROUNDDOWN(H16*$F$9+I16*$F$10+J16*$F$11,2)</f>
        <v>0</v>
      </c>
      <c r="N16" s="68">
        <f>ROUNDDOWN(K16+L16+M16,0)</f>
        <v>0</v>
      </c>
      <c r="O16" s="58"/>
    </row>
    <row r="17" spans="1:15">
      <c r="A17" s="62" t="s">
        <v>138</v>
      </c>
      <c r="B17" s="94">
        <v>105</v>
      </c>
      <c r="C17" s="60">
        <v>100</v>
      </c>
      <c r="D17" s="69"/>
      <c r="E17" s="64">
        <v>0</v>
      </c>
      <c r="F17" s="70"/>
      <c r="G17" s="66">
        <v>1275</v>
      </c>
      <c r="H17" s="69"/>
      <c r="I17" s="64">
        <v>0</v>
      </c>
      <c r="J17" s="70"/>
      <c r="K17" s="67">
        <f t="shared" ref="K17:K24" si="0">IF(E17+I17&gt;0,ROUNDDOWN($F$5*B17*(1.85-C17/100),2),ROUNDDOWN($F$5*B17*0.2,2))</f>
        <v>0</v>
      </c>
      <c r="L17" s="67">
        <f>ROUNDDOWN(D17*$F$6+E17*$F$7+F17*$F$8,2)</f>
        <v>0</v>
      </c>
      <c r="M17" s="67">
        <f t="shared" ref="M17:M26" si="1">ROUNDDOWN(H17*$F$9+I17*$F$10+J17*$F$11,2)</f>
        <v>0</v>
      </c>
      <c r="N17" s="68">
        <f t="shared" ref="N17:N26" si="2">ROUNDDOWN(K17+L17+M17,0)</f>
        <v>0</v>
      </c>
      <c r="O17" s="58"/>
    </row>
    <row r="18" spans="1:15">
      <c r="A18" s="62" t="s">
        <v>139</v>
      </c>
      <c r="B18" s="94">
        <v>105</v>
      </c>
      <c r="C18" s="60">
        <v>100</v>
      </c>
      <c r="D18" s="69"/>
      <c r="E18" s="64">
        <v>0</v>
      </c>
      <c r="F18" s="70"/>
      <c r="G18" s="66">
        <v>1307</v>
      </c>
      <c r="H18" s="69"/>
      <c r="I18" s="64">
        <v>0</v>
      </c>
      <c r="J18" s="70"/>
      <c r="K18" s="67">
        <f t="shared" si="0"/>
        <v>0</v>
      </c>
      <c r="L18" s="67">
        <f>ROUNDDOWN(D18*$F$6+E18*$F$7+F18*$F$8,2)</f>
        <v>0</v>
      </c>
      <c r="M18" s="67">
        <f t="shared" si="1"/>
        <v>0</v>
      </c>
      <c r="N18" s="68">
        <f t="shared" si="2"/>
        <v>0</v>
      </c>
      <c r="O18" s="58"/>
    </row>
    <row r="19" spans="1:15">
      <c r="A19" s="62" t="s">
        <v>140</v>
      </c>
      <c r="B19" s="94">
        <v>105</v>
      </c>
      <c r="C19" s="60">
        <v>100</v>
      </c>
      <c r="D19" s="63"/>
      <c r="E19" s="64">
        <v>0</v>
      </c>
      <c r="F19" s="70"/>
      <c r="G19" s="66"/>
      <c r="H19" s="63"/>
      <c r="I19" s="64">
        <v>0</v>
      </c>
      <c r="J19" s="70"/>
      <c r="K19" s="67">
        <f t="shared" si="0"/>
        <v>0</v>
      </c>
      <c r="L19" s="67">
        <f t="shared" ref="L19:L27" si="3">ROUNDDOWN(D19*$F$6+E19*$F$7+F19*$F$8,2)</f>
        <v>0</v>
      </c>
      <c r="M19" s="67">
        <f t="shared" si="1"/>
        <v>0</v>
      </c>
      <c r="N19" s="68">
        <f t="shared" si="2"/>
        <v>0</v>
      </c>
      <c r="O19" s="58"/>
    </row>
    <row r="20" spans="1:15">
      <c r="A20" s="62" t="s">
        <v>141</v>
      </c>
      <c r="B20" s="94">
        <v>105</v>
      </c>
      <c r="C20" s="60">
        <v>100</v>
      </c>
      <c r="D20" s="69"/>
      <c r="E20" s="64">
        <v>0</v>
      </c>
      <c r="F20" s="70"/>
      <c r="G20" s="66">
        <v>1256</v>
      </c>
      <c r="H20" s="69"/>
      <c r="I20" s="64">
        <v>0</v>
      </c>
      <c r="J20" s="70"/>
      <c r="K20" s="67">
        <f t="shared" si="0"/>
        <v>0</v>
      </c>
      <c r="L20" s="67">
        <f t="shared" si="3"/>
        <v>0</v>
      </c>
      <c r="M20" s="67">
        <f t="shared" si="1"/>
        <v>0</v>
      </c>
      <c r="N20" s="68">
        <f t="shared" si="2"/>
        <v>0</v>
      </c>
      <c r="O20" s="58"/>
    </row>
    <row r="21" spans="1:15">
      <c r="A21" s="62" t="s">
        <v>142</v>
      </c>
      <c r="B21" s="94">
        <v>105</v>
      </c>
      <c r="C21" s="60">
        <v>100</v>
      </c>
      <c r="D21" s="69"/>
      <c r="E21" s="64">
        <v>0</v>
      </c>
      <c r="F21" s="70"/>
      <c r="G21" s="66">
        <v>1275</v>
      </c>
      <c r="H21" s="69"/>
      <c r="I21" s="64">
        <v>0</v>
      </c>
      <c r="J21" s="70"/>
      <c r="K21" s="67">
        <f t="shared" si="0"/>
        <v>0</v>
      </c>
      <c r="L21" s="67">
        <f t="shared" si="3"/>
        <v>0</v>
      </c>
      <c r="M21" s="67">
        <f t="shared" si="1"/>
        <v>0</v>
      </c>
      <c r="N21" s="68">
        <f t="shared" si="2"/>
        <v>0</v>
      </c>
      <c r="O21" s="58"/>
    </row>
    <row r="22" spans="1:15">
      <c r="A22" s="62" t="s">
        <v>143</v>
      </c>
      <c r="B22" s="94">
        <v>105</v>
      </c>
      <c r="C22" s="60">
        <v>100</v>
      </c>
      <c r="D22" s="79">
        <v>0</v>
      </c>
      <c r="E22" s="72"/>
      <c r="F22" s="70"/>
      <c r="G22" s="66">
        <v>1307</v>
      </c>
      <c r="H22" s="79">
        <v>0</v>
      </c>
      <c r="I22" s="72"/>
      <c r="J22" s="70"/>
      <c r="K22" s="67">
        <f>IF(D22+H22&gt;0,ROUNDDOWN($F$5*B22*(1.85-C22/100),2),ROUNDDOWN($F$5*B22*0.2,2))</f>
        <v>0</v>
      </c>
      <c r="L22" s="67">
        <f t="shared" si="3"/>
        <v>0</v>
      </c>
      <c r="M22" s="67">
        <f t="shared" si="1"/>
        <v>0</v>
      </c>
      <c r="N22" s="68">
        <f t="shared" si="2"/>
        <v>0</v>
      </c>
      <c r="O22" s="58"/>
    </row>
    <row r="23" spans="1:15">
      <c r="A23" s="62" t="s">
        <v>144</v>
      </c>
      <c r="B23" s="94">
        <v>105</v>
      </c>
      <c r="C23" s="60">
        <v>100</v>
      </c>
      <c r="D23" s="71">
        <v>0</v>
      </c>
      <c r="E23" s="73"/>
      <c r="F23" s="70"/>
      <c r="G23" s="66"/>
      <c r="H23" s="71">
        <v>0</v>
      </c>
      <c r="I23" s="73"/>
      <c r="J23" s="70"/>
      <c r="K23" s="67">
        <f>IF(D23+H23&gt;0,ROUNDDOWN($F$5*B23*(1.85-C23/100),2),ROUNDDOWN($F$5*B23*0.2,2))</f>
        <v>0</v>
      </c>
      <c r="L23" s="67">
        <f t="shared" si="3"/>
        <v>0</v>
      </c>
      <c r="M23" s="67">
        <f t="shared" si="1"/>
        <v>0</v>
      </c>
      <c r="N23" s="68">
        <f t="shared" si="2"/>
        <v>0</v>
      </c>
      <c r="O23" s="58"/>
    </row>
    <row r="24" spans="1:15">
      <c r="A24" s="62" t="s">
        <v>145</v>
      </c>
      <c r="B24" s="94">
        <v>105</v>
      </c>
      <c r="C24" s="60">
        <v>100</v>
      </c>
      <c r="D24" s="71">
        <v>0</v>
      </c>
      <c r="E24" s="73"/>
      <c r="F24" s="70"/>
      <c r="G24" s="66"/>
      <c r="H24" s="71">
        <v>0</v>
      </c>
      <c r="I24" s="73"/>
      <c r="J24" s="70"/>
      <c r="K24" s="67">
        <f>IF(D24+H24&gt;0,ROUNDDOWN($F$5*B24*(1.85-C24/100),2),ROUNDDOWN($F$5*B24*0.2,2))</f>
        <v>0</v>
      </c>
      <c r="L24" s="67">
        <f t="shared" si="3"/>
        <v>0</v>
      </c>
      <c r="M24" s="67">
        <f t="shared" si="1"/>
        <v>0</v>
      </c>
      <c r="N24" s="68">
        <f>ROUNDDOWN(K24+L24+M24,0)</f>
        <v>0</v>
      </c>
      <c r="O24" s="58"/>
    </row>
    <row r="25" spans="1:15">
      <c r="A25" s="62" t="s">
        <v>146</v>
      </c>
      <c r="B25" s="94">
        <v>105</v>
      </c>
      <c r="C25" s="60">
        <v>100</v>
      </c>
      <c r="D25" s="63"/>
      <c r="E25" s="172">
        <v>0</v>
      </c>
      <c r="F25" s="70"/>
      <c r="G25" s="66"/>
      <c r="H25" s="63"/>
      <c r="I25" s="172">
        <v>0</v>
      </c>
      <c r="J25" s="70"/>
      <c r="K25" s="67">
        <f>IF(E25+I25&gt;0,ROUNDDOWN($F$5*B25*(1.85-C25/100),2),ROUNDDOWN($F$5*B25*0.2,2))</f>
        <v>0</v>
      </c>
      <c r="L25" s="67">
        <f t="shared" si="3"/>
        <v>0</v>
      </c>
      <c r="M25" s="67">
        <f t="shared" si="1"/>
        <v>0</v>
      </c>
      <c r="N25" s="68">
        <f t="shared" si="2"/>
        <v>0</v>
      </c>
      <c r="O25" s="58"/>
    </row>
    <row r="26" spans="1:15">
      <c r="A26" s="62" t="s">
        <v>147</v>
      </c>
      <c r="B26" s="94">
        <v>105</v>
      </c>
      <c r="C26" s="60">
        <v>100</v>
      </c>
      <c r="D26" s="69"/>
      <c r="E26" s="64">
        <v>0</v>
      </c>
      <c r="F26" s="70"/>
      <c r="G26" s="66"/>
      <c r="H26" s="69"/>
      <c r="I26" s="64">
        <v>0</v>
      </c>
      <c r="J26" s="70"/>
      <c r="K26" s="67">
        <f>IF(E26+I26&gt;0,ROUNDDOWN($F$5*B26*(1.85-C26/100),2),ROUNDDOWN($F$5*B26*0.2,2))</f>
        <v>0</v>
      </c>
      <c r="L26" s="67">
        <f t="shared" si="3"/>
        <v>0</v>
      </c>
      <c r="M26" s="67">
        <f t="shared" si="1"/>
        <v>0</v>
      </c>
      <c r="N26" s="68">
        <f t="shared" si="2"/>
        <v>0</v>
      </c>
      <c r="O26" s="58"/>
    </row>
    <row r="27" spans="1:15">
      <c r="A27" s="62" t="s">
        <v>148</v>
      </c>
      <c r="B27" s="94">
        <v>105</v>
      </c>
      <c r="C27" s="60">
        <v>100</v>
      </c>
      <c r="D27" s="69"/>
      <c r="E27" s="64">
        <v>0</v>
      </c>
      <c r="F27" s="70"/>
      <c r="G27" s="66"/>
      <c r="H27" s="69"/>
      <c r="I27" s="64">
        <v>0</v>
      </c>
      <c r="J27" s="70"/>
      <c r="K27" s="67">
        <f>IF(E27+I27&gt;0,ROUNDDOWN($F$5*B27*(1.85-C27/100),2),ROUNDDOWN($F$5*B27*0.2,2))</f>
        <v>0</v>
      </c>
      <c r="L27" s="67">
        <f t="shared" si="3"/>
        <v>0</v>
      </c>
      <c r="M27" s="67">
        <f>ROUNDDOWN(H27*$F$9+I27*$F$10+J27*$F$11,2)</f>
        <v>0</v>
      </c>
      <c r="N27" s="68">
        <f>ROUNDDOWN(K27+L27+M27,0)</f>
        <v>0</v>
      </c>
      <c r="O27" s="58"/>
    </row>
    <row r="28" spans="1:15">
      <c r="A28" s="44"/>
      <c r="B28" s="74"/>
      <c r="C28" s="74" t="s">
        <v>24</v>
      </c>
      <c r="D28" s="68">
        <f>SUM(D16:D27)</f>
        <v>0</v>
      </c>
      <c r="E28" s="68">
        <f>SUM(E16:E27)</f>
        <v>0</v>
      </c>
      <c r="F28" s="68">
        <f>SUM(F16:F27)</f>
        <v>0</v>
      </c>
      <c r="G28" s="44" t="e">
        <v>#REF!</v>
      </c>
      <c r="H28" s="68">
        <f t="shared" ref="H28:N28" si="4">SUM(H16:H27)</f>
        <v>0</v>
      </c>
      <c r="I28" s="68">
        <f t="shared" si="4"/>
        <v>0</v>
      </c>
      <c r="J28" s="68">
        <f t="shared" si="4"/>
        <v>0</v>
      </c>
      <c r="K28" s="67">
        <f>SUM(K16:K27)</f>
        <v>0</v>
      </c>
      <c r="L28" s="67">
        <f>SUM(L16:L27)</f>
        <v>0</v>
      </c>
      <c r="M28" s="67">
        <f t="shared" si="4"/>
        <v>0</v>
      </c>
      <c r="N28" s="68">
        <f t="shared" si="4"/>
        <v>0</v>
      </c>
      <c r="O28" s="74"/>
    </row>
    <row r="29" spans="1:15">
      <c r="A29" s="75"/>
      <c r="B29" s="74"/>
      <c r="C29" s="74" t="s">
        <v>25</v>
      </c>
      <c r="D29" s="328">
        <f>SUM(D28:F28)</f>
        <v>0</v>
      </c>
      <c r="E29" s="329"/>
      <c r="F29" s="329"/>
      <c r="G29" s="58"/>
      <c r="H29" s="328">
        <f>SUM(H28:J28)</f>
        <v>0</v>
      </c>
      <c r="I29" s="329"/>
      <c r="J29" s="329"/>
      <c r="K29" s="76"/>
      <c r="L29" s="77"/>
      <c r="M29" s="77"/>
      <c r="N29" s="77"/>
      <c r="O29" s="58"/>
    </row>
    <row r="30" spans="1:15" ht="14.25" thickBot="1">
      <c r="A30" s="45"/>
      <c r="B30" s="74"/>
      <c r="C30" s="74"/>
      <c r="D30" s="58"/>
      <c r="E30" s="58"/>
      <c r="F30" s="58"/>
      <c r="G30" s="58"/>
      <c r="H30" s="44"/>
      <c r="I30" s="74"/>
      <c r="J30" s="74"/>
      <c r="K30" s="44"/>
      <c r="L30" s="58"/>
      <c r="M30" s="6"/>
      <c r="N30" s="6"/>
      <c r="O30" s="6"/>
    </row>
    <row r="31" spans="1:15" ht="18" thickBot="1">
      <c r="A31" s="45"/>
      <c r="B31" s="74"/>
      <c r="C31" s="74"/>
      <c r="D31" s="58"/>
      <c r="E31" s="58"/>
      <c r="F31" s="58"/>
      <c r="G31" s="58"/>
      <c r="H31" s="44"/>
      <c r="I31" s="74"/>
      <c r="J31" s="74"/>
      <c r="K31" s="346" t="s">
        <v>132</v>
      </c>
      <c r="L31" s="324"/>
      <c r="M31" s="357">
        <f>ROUNDDOWN(N28*100/110,0)</f>
        <v>0</v>
      </c>
      <c r="N31" s="358"/>
      <c r="O31" s="6"/>
    </row>
    <row r="32" spans="1:15" ht="13.5" customHeight="1">
      <c r="A32" s="45"/>
      <c r="B32" s="74"/>
      <c r="C32" s="74"/>
      <c r="D32" s="58"/>
      <c r="E32" s="58"/>
      <c r="F32" s="58"/>
      <c r="G32" s="58"/>
      <c r="H32" s="44"/>
      <c r="I32" s="5"/>
      <c r="J32" s="5"/>
      <c r="K32" s="359" t="s">
        <v>133</v>
      </c>
      <c r="L32" s="359"/>
      <c r="M32" s="359"/>
      <c r="N32" s="359"/>
      <c r="O32" s="6"/>
    </row>
    <row r="33" spans="1:15">
      <c r="A33" s="3"/>
      <c r="B33" s="5"/>
      <c r="C33" s="5"/>
      <c r="D33" s="6"/>
      <c r="E33" s="6"/>
      <c r="F33" s="6"/>
      <c r="G33" s="6"/>
      <c r="H33" s="2"/>
      <c r="I33" s="5"/>
      <c r="J33" s="5"/>
      <c r="K33" s="359"/>
      <c r="L33" s="359"/>
      <c r="M33" s="359"/>
      <c r="N33" s="359"/>
      <c r="O33" s="6"/>
    </row>
    <row r="34" spans="1:15" ht="14.25" thickBot="1">
      <c r="A34" s="3"/>
      <c r="B34" s="5"/>
      <c r="C34" s="5"/>
      <c r="D34" s="83"/>
      <c r="E34" s="83"/>
      <c r="F34" s="83"/>
      <c r="G34" s="83"/>
      <c r="H34" s="155"/>
      <c r="I34" s="156"/>
      <c r="J34" s="156"/>
      <c r="K34" s="2"/>
      <c r="L34" s="6"/>
      <c r="M34" s="6"/>
      <c r="N34" s="6"/>
      <c r="O34" s="6"/>
    </row>
    <row r="35" spans="1:15" s="6" customFormat="1" ht="14.25" thickTop="1">
      <c r="A35" s="3"/>
      <c r="B35" s="5"/>
      <c r="C35" s="105"/>
      <c r="D35" s="106"/>
      <c r="E35" s="106"/>
      <c r="F35" s="106"/>
      <c r="G35" s="106"/>
      <c r="H35" s="107"/>
      <c r="I35" s="163"/>
      <c r="J35" s="165"/>
      <c r="K35" s="44"/>
    </row>
    <row r="36" spans="1:15" s="6" customFormat="1" ht="8.25" customHeight="1" thickBot="1">
      <c r="A36" s="3"/>
      <c r="B36" s="5"/>
      <c r="C36" s="109"/>
      <c r="D36" s="83"/>
      <c r="E36" s="83"/>
      <c r="F36" s="83"/>
      <c r="G36" s="83"/>
      <c r="H36" s="110"/>
      <c r="I36" s="77"/>
      <c r="J36" s="166"/>
      <c r="K36" s="44"/>
    </row>
    <row r="37" spans="1:15" s="6" customFormat="1" ht="18" thickBot="1">
      <c r="A37" s="104"/>
      <c r="B37" s="104"/>
      <c r="C37" s="112"/>
      <c r="D37" s="348" t="s">
        <v>134</v>
      </c>
      <c r="E37" s="348"/>
      <c r="F37" s="348"/>
      <c r="G37" s="102"/>
      <c r="H37" s="366">
        <f>'グループ(1'''')その１'!J27+'グループ(1’’’’)その２'!J27+M31</f>
        <v>0</v>
      </c>
      <c r="I37" s="367"/>
      <c r="J37" s="167"/>
    </row>
    <row r="38" spans="1:15" s="6" customFormat="1" ht="36" customHeight="1" thickBot="1">
      <c r="A38" s="3"/>
      <c r="B38" s="5"/>
      <c r="C38" s="114"/>
      <c r="D38" s="347" t="s">
        <v>135</v>
      </c>
      <c r="E38" s="347"/>
      <c r="F38" s="347"/>
      <c r="G38" s="347"/>
      <c r="H38" s="347"/>
      <c r="I38" s="164"/>
      <c r="J38" s="168"/>
    </row>
    <row r="39" spans="1:15" ht="14.25" thickTop="1">
      <c r="A39" s="3"/>
      <c r="B39" s="5"/>
      <c r="C39" s="5"/>
      <c r="D39" s="83"/>
      <c r="E39" s="83"/>
      <c r="F39" s="83"/>
      <c r="G39" s="83"/>
      <c r="H39" s="155"/>
      <c r="I39" s="156"/>
      <c r="J39" s="156"/>
      <c r="K39" s="2"/>
      <c r="L39" s="6"/>
      <c r="M39" s="6"/>
      <c r="N39" s="6"/>
      <c r="O39" s="6"/>
    </row>
    <row r="40" spans="1:15">
      <c r="A40" s="3"/>
      <c r="B40" s="5"/>
      <c r="C40" s="5"/>
      <c r="D40" s="6"/>
      <c r="E40" s="6"/>
      <c r="F40" s="6"/>
      <c r="G40" s="6"/>
      <c r="H40" s="2"/>
      <c r="I40" s="5"/>
      <c r="J40" s="5"/>
      <c r="K40" s="2"/>
      <c r="L40" s="6"/>
      <c r="M40" s="6"/>
      <c r="N40" s="6"/>
      <c r="O40" s="6"/>
    </row>
  </sheetData>
  <sheetProtection algorithmName="SHA-512" hashValue="a5IGKO5YpF4p7gN36xo1gmSaSLz0Y5iJPhKnVXRK1B629WwlHt2HNNwamEJs6/CeNZ47Y2t6bngJiGcHyHvKOA==" saltValue="Mu2p/VMHtrlxx9o8eUVxoA==" spinCount="100000" sheet="1" objects="1" scenarios="1"/>
  <mergeCells count="26">
    <mergeCell ref="K32:N33"/>
    <mergeCell ref="D37:F37"/>
    <mergeCell ref="D38:H38"/>
    <mergeCell ref="H13:J13"/>
    <mergeCell ref="K13:K14"/>
    <mergeCell ref="L13:M14"/>
    <mergeCell ref="N13:N15"/>
    <mergeCell ref="D29:F29"/>
    <mergeCell ref="H37:I37"/>
    <mergeCell ref="B13:B14"/>
    <mergeCell ref="C13:C14"/>
    <mergeCell ref="D13:F13"/>
    <mergeCell ref="K31:L31"/>
    <mergeCell ref="M31:N31"/>
    <mergeCell ref="H29:J29"/>
    <mergeCell ref="C9:C11"/>
    <mergeCell ref="D9:E9"/>
    <mergeCell ref="D10:E10"/>
    <mergeCell ref="D11:E11"/>
    <mergeCell ref="C4:E4"/>
    <mergeCell ref="F4:H4"/>
    <mergeCell ref="D5:E5"/>
    <mergeCell ref="C6:C8"/>
    <mergeCell ref="D6:E6"/>
    <mergeCell ref="D7:E7"/>
    <mergeCell ref="D8:E8"/>
  </mergeCells>
  <phoneticPr fontId="2"/>
  <dataValidations count="1">
    <dataValidation type="list" allowBlank="1" showInputMessage="1" showErrorMessage="1" sqref="M2">
      <formula1>連番</formula1>
    </dataValidation>
  </dataValidation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Normal="100" workbookViewId="0">
      <selection activeCell="A15" sqref="A15:DA25"/>
    </sheetView>
  </sheetViews>
  <sheetFormatPr defaultColWidth="5" defaultRowHeight="15" customHeight="1"/>
  <cols>
    <col min="1" max="6" width="5.125" style="24" customWidth="1"/>
    <col min="7" max="7" width="5.125" style="25" customWidth="1"/>
    <col min="8" max="9" width="5.625" style="24" customWidth="1"/>
    <col min="10" max="10" width="5.125" style="24" customWidth="1"/>
    <col min="11" max="12" width="5.625" style="24" customWidth="1"/>
    <col min="13" max="13" width="5.125" style="24" customWidth="1"/>
    <col min="14" max="15" width="5.625" style="24" customWidth="1"/>
    <col min="16" max="17" width="5.125" style="24" customWidth="1"/>
    <col min="18" max="16384" width="5" style="24"/>
  </cols>
  <sheetData>
    <row r="1" spans="1:17" s="8" customFormat="1" ht="15" customHeight="1">
      <c r="A1" s="219" t="s">
        <v>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s="8" customFormat="1" ht="1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s="8" customFormat="1" ht="15" customHeight="1">
      <c r="G3" s="9" t="s">
        <v>2</v>
      </c>
      <c r="H3" s="9">
        <f>入札経過表!K4</f>
        <v>26</v>
      </c>
      <c r="I3" s="9" t="s">
        <v>3</v>
      </c>
      <c r="J3" s="9">
        <f>入札経過表!M4</f>
        <v>12</v>
      </c>
      <c r="K3" s="9" t="s">
        <v>28</v>
      </c>
      <c r="L3" s="9">
        <f>入札経過表!O4</f>
        <v>8</v>
      </c>
      <c r="M3" s="9" t="s">
        <v>4</v>
      </c>
      <c r="N3" s="10" t="s">
        <v>30</v>
      </c>
      <c r="O3" s="269" t="s">
        <v>44</v>
      </c>
      <c r="P3" s="269"/>
      <c r="Q3" s="269"/>
    </row>
    <row r="4" spans="1:17" s="8" customFormat="1" ht="15" customHeight="1">
      <c r="G4" s="9"/>
      <c r="H4" s="9"/>
      <c r="I4" s="9" t="s">
        <v>45</v>
      </c>
      <c r="J4" s="9">
        <v>10</v>
      </c>
      <c r="K4" s="9" t="s">
        <v>50</v>
      </c>
      <c r="L4" s="9">
        <v>0</v>
      </c>
      <c r="M4" s="9" t="s">
        <v>51</v>
      </c>
      <c r="N4" s="9"/>
      <c r="O4" s="270" t="s">
        <v>46</v>
      </c>
      <c r="P4" s="270"/>
      <c r="Q4" s="270"/>
    </row>
    <row r="5" spans="1:17" s="8" customFormat="1" ht="15" customHeight="1">
      <c r="G5" s="9"/>
      <c r="H5" s="9"/>
      <c r="I5" s="9" t="s">
        <v>16</v>
      </c>
      <c r="J5" s="9"/>
      <c r="K5" s="9" t="s">
        <v>50</v>
      </c>
      <c r="L5" s="11"/>
      <c r="M5" s="9" t="s">
        <v>51</v>
      </c>
      <c r="N5" s="9"/>
      <c r="O5" s="271" t="s">
        <v>47</v>
      </c>
      <c r="P5" s="271"/>
      <c r="Q5" s="12" t="e">
        <f>#REF!</f>
        <v>#REF!</v>
      </c>
    </row>
    <row r="6" spans="1:17" s="8" customFormat="1" ht="15" customHeight="1">
      <c r="A6" s="211" t="s">
        <v>31</v>
      </c>
      <c r="B6" s="211"/>
      <c r="C6" s="236" t="e">
        <f>入札経過表!C6</f>
        <v>#REF!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1:17" s="8" customFormat="1" ht="15" customHeight="1">
      <c r="A7" s="211"/>
      <c r="B7" s="211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8" customFormat="1" ht="15" customHeight="1">
      <c r="A8" s="211"/>
      <c r="B8" s="211"/>
      <c r="C8" s="272" t="e">
        <f>入札経過表!C8</f>
        <v>#REF!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4"/>
    </row>
    <row r="9" spans="1:17" s="8" customFormat="1" ht="15" customHeight="1">
      <c r="A9" s="245" t="s">
        <v>32</v>
      </c>
      <c r="B9" s="245"/>
      <c r="C9" s="230" t="e">
        <f>入札経過表!C9</f>
        <v>#REF!</v>
      </c>
      <c r="D9" s="275"/>
      <c r="E9" s="275"/>
      <c r="F9" s="275"/>
      <c r="G9" s="275"/>
      <c r="H9" s="275"/>
      <c r="I9" s="231"/>
      <c r="J9" s="230" t="s">
        <v>33</v>
      </c>
      <c r="K9" s="231"/>
      <c r="L9" s="248" t="e">
        <f>入札経過表!L9</f>
        <v>#REF!</v>
      </c>
      <c r="M9" s="248"/>
      <c r="N9" s="248"/>
      <c r="O9" s="248"/>
      <c r="P9" s="248"/>
      <c r="Q9" s="249"/>
    </row>
    <row r="10" spans="1:17" s="8" customFormat="1" ht="15" customHeight="1">
      <c r="A10" s="245"/>
      <c r="B10" s="245"/>
      <c r="C10" s="232"/>
      <c r="D10" s="276"/>
      <c r="E10" s="276"/>
      <c r="F10" s="276"/>
      <c r="G10" s="276"/>
      <c r="H10" s="276"/>
      <c r="I10" s="233"/>
      <c r="J10" s="232"/>
      <c r="K10" s="233"/>
      <c r="L10" s="220"/>
      <c r="M10" s="220"/>
      <c r="N10" s="220"/>
      <c r="O10" s="220"/>
      <c r="P10" s="220"/>
      <c r="Q10" s="251"/>
    </row>
    <row r="11" spans="1:17" s="8" customFormat="1" ht="15" customHeight="1">
      <c r="A11" s="245"/>
      <c r="B11" s="245"/>
      <c r="C11" s="232"/>
      <c r="D11" s="276"/>
      <c r="E11" s="276"/>
      <c r="F11" s="276"/>
      <c r="G11" s="276"/>
      <c r="H11" s="276"/>
      <c r="I11" s="233"/>
      <c r="J11" s="232"/>
      <c r="K11" s="233"/>
      <c r="L11" s="220"/>
      <c r="M11" s="220"/>
      <c r="N11" s="220"/>
      <c r="O11" s="220"/>
      <c r="P11" s="220"/>
      <c r="Q11" s="251"/>
    </row>
    <row r="12" spans="1:17" s="8" customFormat="1" ht="15" customHeight="1">
      <c r="A12" s="245"/>
      <c r="B12" s="245"/>
      <c r="C12" s="234"/>
      <c r="D12" s="277"/>
      <c r="E12" s="277"/>
      <c r="F12" s="277"/>
      <c r="G12" s="277"/>
      <c r="H12" s="277"/>
      <c r="I12" s="235"/>
      <c r="J12" s="234"/>
      <c r="K12" s="235"/>
      <c r="L12" s="253"/>
      <c r="M12" s="253"/>
      <c r="N12" s="253"/>
      <c r="O12" s="253"/>
      <c r="P12" s="253"/>
      <c r="Q12" s="254"/>
    </row>
    <row r="13" spans="1:17" s="8" customFormat="1" ht="15" customHeight="1">
      <c r="A13" s="212" t="s">
        <v>34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s="8" customFormat="1" ht="1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5" spans="1:17" s="8" customFormat="1" ht="15" customHeight="1">
      <c r="A15" s="14"/>
      <c r="B15" s="211" t="s">
        <v>35</v>
      </c>
      <c r="C15" s="211"/>
      <c r="D15" s="211"/>
      <c r="E15" s="211"/>
      <c r="F15" s="211"/>
      <c r="G15" s="13" t="s">
        <v>36</v>
      </c>
      <c r="H15" s="211" t="s">
        <v>37</v>
      </c>
      <c r="I15" s="211"/>
      <c r="J15" s="13" t="s">
        <v>36</v>
      </c>
      <c r="K15" s="211" t="s">
        <v>38</v>
      </c>
      <c r="L15" s="211"/>
      <c r="M15" s="13"/>
      <c r="N15" s="211"/>
      <c r="O15" s="211"/>
      <c r="P15" s="13"/>
      <c r="Q15" s="13"/>
    </row>
    <row r="16" spans="1:17" s="8" customFormat="1" ht="20.25" customHeight="1">
      <c r="A16" s="13">
        <v>1</v>
      </c>
      <c r="B16" s="260">
        <f>入札経過表!B16</f>
        <v>0</v>
      </c>
      <c r="C16" s="261"/>
      <c r="D16" s="261"/>
      <c r="E16" s="261"/>
      <c r="F16" s="262"/>
      <c r="G16" s="15">
        <f>入札経過表!G16</f>
        <v>0</v>
      </c>
      <c r="H16" s="263">
        <f>入札経過表!H16</f>
        <v>0</v>
      </c>
      <c r="I16" s="263"/>
      <c r="J16" s="266" t="str">
        <f>入札経過表!J16</f>
        <v>第1位落札候補者</v>
      </c>
      <c r="K16" s="267"/>
      <c r="L16" s="267"/>
      <c r="M16" s="267"/>
      <c r="N16" s="267"/>
      <c r="O16" s="267"/>
      <c r="P16" s="267"/>
      <c r="Q16" s="268"/>
    </row>
    <row r="17" spans="1:17" s="8" customFormat="1" ht="20.25" customHeight="1">
      <c r="A17" s="13">
        <v>2</v>
      </c>
      <c r="B17" s="260">
        <f>入札経過表!B17</f>
        <v>0</v>
      </c>
      <c r="C17" s="261"/>
      <c r="D17" s="261"/>
      <c r="E17" s="261"/>
      <c r="F17" s="262"/>
      <c r="G17" s="15">
        <f>入札経過表!G17</f>
        <v>0</v>
      </c>
      <c r="H17" s="263">
        <f>入札経過表!H17</f>
        <v>0</v>
      </c>
      <c r="I17" s="263"/>
      <c r="J17" s="266" t="str">
        <f>入札経過表!J17</f>
        <v>第2位落札候補者</v>
      </c>
      <c r="K17" s="267"/>
      <c r="L17" s="267"/>
      <c r="M17" s="267"/>
      <c r="N17" s="267"/>
      <c r="O17" s="267"/>
      <c r="P17" s="267"/>
      <c r="Q17" s="268"/>
    </row>
    <row r="18" spans="1:17" s="8" customFormat="1" ht="20.25" customHeight="1">
      <c r="A18" s="13">
        <v>3</v>
      </c>
      <c r="B18" s="260"/>
      <c r="C18" s="261"/>
      <c r="D18" s="261"/>
      <c r="E18" s="261"/>
      <c r="F18" s="262"/>
      <c r="G18" s="15"/>
      <c r="H18" s="263"/>
      <c r="I18" s="263"/>
      <c r="J18" s="15"/>
      <c r="K18" s="264"/>
      <c r="L18" s="265"/>
      <c r="M18" s="15"/>
      <c r="N18" s="263"/>
      <c r="O18" s="263"/>
      <c r="P18" s="14"/>
      <c r="Q18" s="14"/>
    </row>
    <row r="19" spans="1:17" s="8" customFormat="1" ht="20.25" customHeight="1">
      <c r="A19" s="13">
        <v>4</v>
      </c>
      <c r="B19" s="260"/>
      <c r="C19" s="261"/>
      <c r="D19" s="261"/>
      <c r="E19" s="261"/>
      <c r="F19" s="262"/>
      <c r="G19" s="15"/>
      <c r="H19" s="263"/>
      <c r="I19" s="263"/>
      <c r="J19" s="15"/>
      <c r="K19" s="264"/>
      <c r="L19" s="265"/>
      <c r="M19" s="15"/>
      <c r="N19" s="263"/>
      <c r="O19" s="263"/>
      <c r="P19" s="14"/>
      <c r="Q19" s="13"/>
    </row>
    <row r="20" spans="1:17" s="8" customFormat="1" ht="20.25" customHeight="1">
      <c r="A20" s="13">
        <v>5</v>
      </c>
      <c r="B20" s="260"/>
      <c r="C20" s="261"/>
      <c r="D20" s="261"/>
      <c r="E20" s="261"/>
      <c r="F20" s="262"/>
      <c r="G20" s="15"/>
      <c r="H20" s="263"/>
      <c r="I20" s="263"/>
      <c r="J20" s="15"/>
      <c r="K20" s="264"/>
      <c r="L20" s="265"/>
      <c r="M20" s="15"/>
      <c r="N20" s="263"/>
      <c r="O20" s="263"/>
      <c r="P20" s="14"/>
      <c r="Q20" s="13"/>
    </row>
    <row r="21" spans="1:17" s="8" customFormat="1" ht="20.25" customHeight="1">
      <c r="A21" s="13">
        <v>6</v>
      </c>
      <c r="B21" s="260"/>
      <c r="C21" s="261"/>
      <c r="D21" s="261"/>
      <c r="E21" s="261"/>
      <c r="F21" s="262"/>
      <c r="G21" s="15"/>
      <c r="H21" s="263"/>
      <c r="I21" s="263"/>
      <c r="J21" s="15"/>
      <c r="K21" s="264"/>
      <c r="L21" s="265"/>
      <c r="M21" s="15"/>
      <c r="N21" s="263"/>
      <c r="O21" s="263"/>
      <c r="P21" s="14"/>
      <c r="Q21" s="14"/>
    </row>
    <row r="22" spans="1:17" s="8" customFormat="1" ht="20.25" customHeight="1">
      <c r="A22" s="13">
        <v>7</v>
      </c>
      <c r="B22" s="260"/>
      <c r="C22" s="261"/>
      <c r="D22" s="261"/>
      <c r="E22" s="261"/>
      <c r="F22" s="262"/>
      <c r="G22" s="15"/>
      <c r="H22" s="263"/>
      <c r="I22" s="263"/>
      <c r="J22" s="15"/>
      <c r="K22" s="264"/>
      <c r="L22" s="265"/>
      <c r="M22" s="15"/>
      <c r="N22" s="263"/>
      <c r="O22" s="263"/>
      <c r="P22" s="14"/>
      <c r="Q22" s="14"/>
    </row>
    <row r="23" spans="1:17" s="8" customFormat="1" ht="20.25" customHeight="1">
      <c r="A23" s="13">
        <v>8</v>
      </c>
      <c r="B23" s="260"/>
      <c r="C23" s="261"/>
      <c r="D23" s="261"/>
      <c r="E23" s="261"/>
      <c r="F23" s="262"/>
      <c r="G23" s="15"/>
      <c r="H23" s="263"/>
      <c r="I23" s="263"/>
      <c r="J23" s="15"/>
      <c r="K23" s="264"/>
      <c r="L23" s="265"/>
      <c r="M23" s="15"/>
      <c r="N23" s="263"/>
      <c r="O23" s="263"/>
      <c r="P23" s="14"/>
      <c r="Q23" s="14"/>
    </row>
    <row r="24" spans="1:17" s="8" customFormat="1" ht="20.25" customHeight="1">
      <c r="A24" s="13">
        <v>9</v>
      </c>
      <c r="B24" s="260"/>
      <c r="C24" s="261"/>
      <c r="D24" s="261"/>
      <c r="E24" s="261"/>
      <c r="F24" s="262"/>
      <c r="G24" s="15"/>
      <c r="H24" s="263"/>
      <c r="I24" s="263"/>
      <c r="J24" s="15"/>
      <c r="K24" s="264"/>
      <c r="L24" s="265"/>
      <c r="M24" s="15"/>
      <c r="N24" s="263"/>
      <c r="O24" s="263"/>
      <c r="P24" s="14"/>
      <c r="Q24" s="14"/>
    </row>
    <row r="25" spans="1:17" s="8" customFormat="1" ht="20.25" customHeight="1">
      <c r="A25" s="13">
        <v>10</v>
      </c>
      <c r="B25" s="260"/>
      <c r="C25" s="261"/>
      <c r="D25" s="261"/>
      <c r="E25" s="261"/>
      <c r="F25" s="262"/>
      <c r="G25" s="15"/>
      <c r="H25" s="263"/>
      <c r="I25" s="263"/>
      <c r="J25" s="15"/>
      <c r="K25" s="264"/>
      <c r="L25" s="265"/>
      <c r="M25" s="15"/>
      <c r="N25" s="263"/>
      <c r="O25" s="263"/>
      <c r="P25" s="14"/>
      <c r="Q25" s="14"/>
    </row>
    <row r="26" spans="1:17" s="8" customFormat="1" ht="20.25" customHeight="1">
      <c r="A26" s="13">
        <v>11</v>
      </c>
      <c r="B26" s="260"/>
      <c r="C26" s="261"/>
      <c r="D26" s="261"/>
      <c r="E26" s="261"/>
      <c r="F26" s="262"/>
      <c r="G26" s="15"/>
      <c r="H26" s="263"/>
      <c r="I26" s="263"/>
      <c r="J26" s="15"/>
      <c r="K26" s="264"/>
      <c r="L26" s="265"/>
      <c r="M26" s="15"/>
      <c r="N26" s="263"/>
      <c r="O26" s="263"/>
      <c r="P26" s="13"/>
      <c r="Q26" s="14"/>
    </row>
    <row r="27" spans="1:17" s="8" customFormat="1" ht="20.25" customHeight="1">
      <c r="A27" s="13">
        <v>12</v>
      </c>
      <c r="B27" s="260"/>
      <c r="C27" s="261"/>
      <c r="D27" s="261"/>
      <c r="E27" s="261"/>
      <c r="F27" s="262"/>
      <c r="G27" s="15"/>
      <c r="H27" s="263"/>
      <c r="I27" s="263"/>
      <c r="J27" s="15"/>
      <c r="K27" s="264"/>
      <c r="L27" s="265"/>
      <c r="M27" s="15"/>
      <c r="N27" s="263"/>
      <c r="O27" s="263"/>
      <c r="P27" s="14"/>
      <c r="Q27" s="13"/>
    </row>
    <row r="28" spans="1:17" s="8" customFormat="1" ht="20.25" customHeight="1">
      <c r="A28" s="13">
        <v>13</v>
      </c>
      <c r="B28" s="260"/>
      <c r="C28" s="261"/>
      <c r="D28" s="261"/>
      <c r="E28" s="261"/>
      <c r="F28" s="262"/>
      <c r="G28" s="15"/>
      <c r="H28" s="263"/>
      <c r="I28" s="263"/>
      <c r="J28" s="15"/>
      <c r="K28" s="264"/>
      <c r="L28" s="265"/>
      <c r="M28" s="15"/>
      <c r="N28" s="263"/>
      <c r="O28" s="263"/>
      <c r="P28" s="14"/>
      <c r="Q28" s="13"/>
    </row>
    <row r="29" spans="1:17" s="8" customFormat="1" ht="20.25" customHeight="1">
      <c r="A29" s="13">
        <v>14</v>
      </c>
      <c r="B29" s="260"/>
      <c r="C29" s="261"/>
      <c r="D29" s="261"/>
      <c r="E29" s="261"/>
      <c r="F29" s="262"/>
      <c r="G29" s="15"/>
      <c r="H29" s="263"/>
      <c r="I29" s="263"/>
      <c r="J29" s="15"/>
      <c r="K29" s="264"/>
      <c r="L29" s="265"/>
      <c r="M29" s="15"/>
      <c r="N29" s="263"/>
      <c r="O29" s="263"/>
      <c r="P29" s="13"/>
      <c r="Q29" s="13"/>
    </row>
    <row r="30" spans="1:17" s="8" customFormat="1" ht="20.25" customHeight="1">
      <c r="A30" s="13">
        <v>15</v>
      </c>
      <c r="B30" s="260"/>
      <c r="C30" s="261"/>
      <c r="D30" s="261"/>
      <c r="E30" s="261"/>
      <c r="F30" s="262"/>
      <c r="G30" s="15"/>
      <c r="H30" s="263"/>
      <c r="I30" s="263"/>
      <c r="J30" s="15"/>
      <c r="K30" s="264"/>
      <c r="L30" s="265"/>
      <c r="M30" s="15"/>
      <c r="N30" s="263"/>
      <c r="O30" s="263"/>
      <c r="P30" s="14"/>
      <c r="Q30" s="14"/>
    </row>
    <row r="31" spans="1:17" s="8" customFormat="1" ht="20.25" customHeight="1">
      <c r="A31" s="13">
        <v>16</v>
      </c>
      <c r="B31" s="260"/>
      <c r="C31" s="261"/>
      <c r="D31" s="261"/>
      <c r="E31" s="261"/>
      <c r="F31" s="262"/>
      <c r="G31" s="15"/>
      <c r="H31" s="263"/>
      <c r="I31" s="263"/>
      <c r="J31" s="15"/>
      <c r="K31" s="264"/>
      <c r="L31" s="265"/>
      <c r="M31" s="15"/>
      <c r="N31" s="263"/>
      <c r="O31" s="263"/>
      <c r="P31" s="14"/>
      <c r="Q31" s="14"/>
    </row>
    <row r="32" spans="1:17" s="8" customFormat="1" ht="20.25" customHeight="1">
      <c r="A32" s="13">
        <v>17</v>
      </c>
      <c r="B32" s="260"/>
      <c r="C32" s="261"/>
      <c r="D32" s="261"/>
      <c r="E32" s="261"/>
      <c r="F32" s="262"/>
      <c r="G32" s="15"/>
      <c r="H32" s="263"/>
      <c r="I32" s="263"/>
      <c r="J32" s="15"/>
      <c r="K32" s="264"/>
      <c r="L32" s="265"/>
      <c r="M32" s="15"/>
      <c r="N32" s="263"/>
      <c r="O32" s="263"/>
      <c r="P32" s="14"/>
      <c r="Q32" s="14"/>
    </row>
    <row r="33" spans="1:17" s="8" customFormat="1" ht="20.25" customHeight="1">
      <c r="A33" s="13">
        <v>18</v>
      </c>
      <c r="B33" s="260"/>
      <c r="C33" s="261"/>
      <c r="D33" s="261"/>
      <c r="E33" s="261"/>
      <c r="F33" s="262"/>
      <c r="G33" s="15"/>
      <c r="H33" s="263"/>
      <c r="I33" s="263"/>
      <c r="J33" s="15"/>
      <c r="K33" s="264"/>
      <c r="L33" s="265"/>
      <c r="M33" s="15"/>
      <c r="N33" s="263"/>
      <c r="O33" s="263"/>
      <c r="P33" s="14"/>
      <c r="Q33" s="14"/>
    </row>
    <row r="34" spans="1:17" s="8" customFormat="1" ht="20.25" customHeight="1">
      <c r="A34" s="13">
        <v>19</v>
      </c>
      <c r="B34" s="260"/>
      <c r="C34" s="261"/>
      <c r="D34" s="261"/>
      <c r="E34" s="261"/>
      <c r="F34" s="262"/>
      <c r="G34" s="15"/>
      <c r="H34" s="263"/>
      <c r="I34" s="263"/>
      <c r="J34" s="15"/>
      <c r="K34" s="264"/>
      <c r="L34" s="265"/>
      <c r="M34" s="15"/>
      <c r="N34" s="263"/>
      <c r="O34" s="263"/>
      <c r="P34" s="13"/>
      <c r="Q34" s="13"/>
    </row>
    <row r="35" spans="1:17" s="8" customFormat="1" ht="20.25" customHeight="1">
      <c r="A35" s="13">
        <v>20</v>
      </c>
      <c r="B35" s="260"/>
      <c r="C35" s="261"/>
      <c r="D35" s="261"/>
      <c r="E35" s="261"/>
      <c r="F35" s="262"/>
      <c r="G35" s="15"/>
      <c r="H35" s="263"/>
      <c r="I35" s="263"/>
      <c r="J35" s="15"/>
      <c r="K35" s="264"/>
      <c r="L35" s="265"/>
      <c r="M35" s="15"/>
      <c r="N35" s="263"/>
      <c r="O35" s="263"/>
      <c r="P35" s="13"/>
      <c r="Q35" s="13"/>
    </row>
    <row r="36" spans="1:17" s="17" customFormat="1" ht="18.75" customHeight="1">
      <c r="A36" s="278" t="s">
        <v>14</v>
      </c>
      <c r="B36" s="279"/>
      <c r="C36" s="279"/>
      <c r="D36" s="279"/>
      <c r="E36" s="279"/>
      <c r="F36" s="280"/>
      <c r="G36" s="200" t="s">
        <v>48</v>
      </c>
      <c r="H36" s="198"/>
      <c r="I36" s="198"/>
      <c r="J36" s="199">
        <f>入札経過表!J36</f>
        <v>134945</v>
      </c>
      <c r="K36" s="199"/>
      <c r="L36" s="199"/>
      <c r="M36" s="284"/>
      <c r="N36" s="285"/>
      <c r="O36" s="285"/>
      <c r="P36" s="285"/>
      <c r="Q36" s="286"/>
    </row>
    <row r="37" spans="1:17" s="17" customFormat="1" ht="18.75" customHeight="1">
      <c r="A37" s="281"/>
      <c r="B37" s="282"/>
      <c r="C37" s="282"/>
      <c r="D37" s="282"/>
      <c r="E37" s="282"/>
      <c r="F37" s="283"/>
      <c r="G37" s="198"/>
      <c r="H37" s="198"/>
      <c r="I37" s="198"/>
      <c r="J37" s="199"/>
      <c r="K37" s="199"/>
      <c r="L37" s="199"/>
      <c r="M37" s="287"/>
      <c r="N37" s="288"/>
      <c r="O37" s="288"/>
      <c r="P37" s="288"/>
      <c r="Q37" s="289"/>
    </row>
    <row r="38" spans="1:17" s="18" customFormat="1" ht="18.75" customHeight="1">
      <c r="A38" s="296">
        <f>B16</f>
        <v>0</v>
      </c>
      <c r="B38" s="297"/>
      <c r="C38" s="297"/>
      <c r="D38" s="297"/>
      <c r="E38" s="297"/>
      <c r="F38" s="298"/>
      <c r="G38" s="205" t="s">
        <v>49</v>
      </c>
      <c r="H38" s="256"/>
      <c r="I38" s="256"/>
      <c r="J38" s="203"/>
      <c r="K38" s="257"/>
      <c r="L38" s="257"/>
      <c r="M38" s="290"/>
      <c r="N38" s="291"/>
      <c r="O38" s="291"/>
      <c r="P38" s="291"/>
      <c r="Q38" s="292"/>
    </row>
    <row r="39" spans="1:17" s="18" customFormat="1" ht="18.75" customHeight="1">
      <c r="A39" s="299"/>
      <c r="B39" s="300"/>
      <c r="C39" s="300"/>
      <c r="D39" s="300"/>
      <c r="E39" s="300"/>
      <c r="F39" s="301"/>
      <c r="G39" s="256"/>
      <c r="H39" s="256"/>
      <c r="I39" s="256"/>
      <c r="J39" s="257"/>
      <c r="K39" s="257"/>
      <c r="L39" s="257"/>
      <c r="M39" s="293"/>
      <c r="N39" s="294"/>
      <c r="O39" s="294"/>
      <c r="P39" s="294"/>
      <c r="Q39" s="295"/>
    </row>
    <row r="40" spans="1:17" s="18" customFormat="1" ht="18.75" customHeight="1">
      <c r="A40" s="19" t="s">
        <v>27</v>
      </c>
      <c r="B40" s="20"/>
      <c r="C40" s="20"/>
      <c r="D40" s="20"/>
      <c r="E40" s="20"/>
      <c r="F40" s="20"/>
      <c r="G40" s="21"/>
      <c r="H40" s="20"/>
      <c r="I40" s="20"/>
      <c r="J40" s="20"/>
      <c r="K40" s="22"/>
      <c r="L40" s="190" t="s">
        <v>42</v>
      </c>
      <c r="M40" s="191"/>
      <c r="N40" s="188">
        <f>入札経過表!N40</f>
        <v>0</v>
      </c>
      <c r="O40" s="188"/>
      <c r="P40" s="188"/>
      <c r="Q40" s="207" t="s">
        <v>1</v>
      </c>
    </row>
    <row r="41" spans="1:17" s="18" customFormat="1" ht="18.75" customHeight="1">
      <c r="A41" s="258" t="s">
        <v>52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190"/>
      <c r="M41" s="191"/>
      <c r="N41" s="188"/>
      <c r="O41" s="188"/>
      <c r="P41" s="188"/>
      <c r="Q41" s="302"/>
    </row>
    <row r="42" spans="1:17" s="18" customFormat="1" ht="18.75" customHeight="1">
      <c r="A42" s="176" t="s">
        <v>43</v>
      </c>
      <c r="B42" s="177"/>
      <c r="C42" s="177"/>
      <c r="D42" s="179">
        <f>入札経過表!D42</f>
        <v>0</v>
      </c>
      <c r="E42" s="179"/>
      <c r="F42" s="177" t="s">
        <v>53</v>
      </c>
      <c r="G42" s="177"/>
      <c r="H42" s="177"/>
      <c r="I42" s="177">
        <f>入札経過表!I42</f>
        <v>0</v>
      </c>
      <c r="J42" s="177"/>
      <c r="K42" s="181"/>
      <c r="L42" s="187"/>
      <c r="M42" s="304"/>
      <c r="N42" s="303"/>
      <c r="O42" s="303"/>
      <c r="P42" s="303"/>
      <c r="Q42" s="23"/>
    </row>
    <row r="43" spans="1:17" ht="15" customHeight="1">
      <c r="D43" s="255"/>
      <c r="E43" s="255"/>
      <c r="F43" s="255"/>
    </row>
  </sheetData>
  <mergeCells count="112">
    <mergeCell ref="N40:P41"/>
    <mergeCell ref="N34:O34"/>
    <mergeCell ref="B35:F35"/>
    <mergeCell ref="A36:F37"/>
    <mergeCell ref="L40:M41"/>
    <mergeCell ref="M36:Q39"/>
    <mergeCell ref="A38:F39"/>
    <mergeCell ref="Q40:Q41"/>
    <mergeCell ref="N42:P42"/>
    <mergeCell ref="A42:C42"/>
    <mergeCell ref="D42:E42"/>
    <mergeCell ref="F42:H42"/>
    <mergeCell ref="I42:K42"/>
    <mergeCell ref="L42:M42"/>
    <mergeCell ref="N32:O32"/>
    <mergeCell ref="H33:I33"/>
    <mergeCell ref="K33:L33"/>
    <mergeCell ref="N33:O33"/>
    <mergeCell ref="H35:I35"/>
    <mergeCell ref="K35:L35"/>
    <mergeCell ref="N35:O35"/>
    <mergeCell ref="K34:L34"/>
    <mergeCell ref="B33:F33"/>
    <mergeCell ref="B34:F34"/>
    <mergeCell ref="H34:I34"/>
    <mergeCell ref="N29:O29"/>
    <mergeCell ref="B30:F30"/>
    <mergeCell ref="H30:I30"/>
    <mergeCell ref="K30:L30"/>
    <mergeCell ref="N30:O30"/>
    <mergeCell ref="B31:F31"/>
    <mergeCell ref="H31:I31"/>
    <mergeCell ref="K31:L31"/>
    <mergeCell ref="N31:O31"/>
    <mergeCell ref="K18:L18"/>
    <mergeCell ref="H16:I16"/>
    <mergeCell ref="K25:L25"/>
    <mergeCell ref="N25:O25"/>
    <mergeCell ref="B28:F28"/>
    <mergeCell ref="H28:I28"/>
    <mergeCell ref="K28:L28"/>
    <mergeCell ref="N28:O28"/>
    <mergeCell ref="B27:F27"/>
    <mergeCell ref="H27:I27"/>
    <mergeCell ref="K27:L27"/>
    <mergeCell ref="N27:O27"/>
    <mergeCell ref="B25:F25"/>
    <mergeCell ref="H25:I25"/>
    <mergeCell ref="N22:O22"/>
    <mergeCell ref="N24:O24"/>
    <mergeCell ref="N23:O23"/>
    <mergeCell ref="N26:O26"/>
    <mergeCell ref="A1:Q2"/>
    <mergeCell ref="A13:Q14"/>
    <mergeCell ref="O3:Q3"/>
    <mergeCell ref="O4:Q4"/>
    <mergeCell ref="O5:P5"/>
    <mergeCell ref="A6:B8"/>
    <mergeCell ref="C6:Q7"/>
    <mergeCell ref="C8:Q8"/>
    <mergeCell ref="A9:B12"/>
    <mergeCell ref="C9:I12"/>
    <mergeCell ref="J9:K12"/>
    <mergeCell ref="L9:Q12"/>
    <mergeCell ref="H15:I15"/>
    <mergeCell ref="K15:L15"/>
    <mergeCell ref="N15:O15"/>
    <mergeCell ref="J16:Q16"/>
    <mergeCell ref="B15:F15"/>
    <mergeCell ref="B21:F21"/>
    <mergeCell ref="H21:I21"/>
    <mergeCell ref="B17:F17"/>
    <mergeCell ref="H17:I17"/>
    <mergeCell ref="H19:I19"/>
    <mergeCell ref="K19:L19"/>
    <mergeCell ref="B20:F20"/>
    <mergeCell ref="B16:F16"/>
    <mergeCell ref="H20:I20"/>
    <mergeCell ref="B19:F19"/>
    <mergeCell ref="B18:F18"/>
    <mergeCell ref="J17:Q17"/>
    <mergeCell ref="N18:O18"/>
    <mergeCell ref="N21:O21"/>
    <mergeCell ref="N20:O20"/>
    <mergeCell ref="K21:L21"/>
    <mergeCell ref="K20:L20"/>
    <mergeCell ref="H18:I18"/>
    <mergeCell ref="N19:O19"/>
    <mergeCell ref="D43:F43"/>
    <mergeCell ref="G38:I39"/>
    <mergeCell ref="J38:L39"/>
    <mergeCell ref="G36:I37"/>
    <mergeCell ref="J36:L37"/>
    <mergeCell ref="A41:K41"/>
    <mergeCell ref="B22:F22"/>
    <mergeCell ref="H22:I22"/>
    <mergeCell ref="K22:L22"/>
    <mergeCell ref="B24:F24"/>
    <mergeCell ref="H24:I24"/>
    <mergeCell ref="K24:L24"/>
    <mergeCell ref="H23:I23"/>
    <mergeCell ref="K23:L23"/>
    <mergeCell ref="B23:F23"/>
    <mergeCell ref="B26:F26"/>
    <mergeCell ref="H26:I26"/>
    <mergeCell ref="K26:L26"/>
    <mergeCell ref="B29:F29"/>
    <mergeCell ref="H29:I29"/>
    <mergeCell ref="K29:L29"/>
    <mergeCell ref="B32:F32"/>
    <mergeCell ref="H32:I32"/>
    <mergeCell ref="K32:L32"/>
  </mergeCells>
  <phoneticPr fontId="2"/>
  <pageMargins left="0.59055118110236227" right="0.39370078740157483" top="0.59055118110236227" bottom="0.39370078740157483" header="0.31496062992125984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view="pageBreakPreview" zoomScale="60" zoomScaleNormal="100" zoomScalePageLayoutView="55" workbookViewId="0">
      <selection activeCell="C4" sqref="C4"/>
    </sheetView>
  </sheetViews>
  <sheetFormatPr defaultRowHeight="13.5"/>
  <cols>
    <col min="1" max="1" width="28.375" customWidth="1"/>
    <col min="2" max="2" width="11.5" customWidth="1"/>
    <col min="3" max="3" width="39.75" customWidth="1"/>
    <col min="4" max="4" width="25.375" customWidth="1"/>
    <col min="5" max="5" width="33" customWidth="1"/>
  </cols>
  <sheetData>
    <row r="2" spans="1:7" ht="36" customHeight="1"/>
    <row r="3" spans="1:7" ht="36" customHeight="1">
      <c r="D3" s="305" t="s">
        <v>136</v>
      </c>
      <c r="E3" s="305"/>
    </row>
    <row r="4" spans="1:7" ht="38.25" customHeight="1"/>
    <row r="5" spans="1:7" ht="52.5" customHeight="1">
      <c r="A5" s="313" t="s">
        <v>77</v>
      </c>
      <c r="B5" s="313"/>
      <c r="C5" s="313"/>
      <c r="D5" s="313"/>
      <c r="E5" s="313"/>
    </row>
    <row r="6" spans="1:7" ht="39.75" customHeight="1"/>
    <row r="7" spans="1:7" ht="36" customHeight="1">
      <c r="A7" s="160" t="s">
        <v>85</v>
      </c>
    </row>
    <row r="8" spans="1:7" ht="32.25" customHeight="1"/>
    <row r="9" spans="1:7" ht="36" customHeight="1">
      <c r="C9" s="314" t="s">
        <v>79</v>
      </c>
      <c r="D9" s="314"/>
      <c r="E9" s="96"/>
    </row>
    <row r="10" spans="1:7" ht="36" customHeight="1">
      <c r="C10" s="314" t="s">
        <v>80</v>
      </c>
      <c r="D10" s="314"/>
      <c r="E10" s="96"/>
    </row>
    <row r="11" spans="1:7" ht="36" customHeight="1">
      <c r="C11" s="314" t="s">
        <v>118</v>
      </c>
      <c r="D11" s="314"/>
      <c r="E11" s="97" t="s">
        <v>78</v>
      </c>
    </row>
    <row r="12" spans="1:7" ht="34.5" customHeight="1"/>
    <row r="13" spans="1:7" ht="36" customHeight="1">
      <c r="A13" s="315" t="s">
        <v>157</v>
      </c>
      <c r="B13" s="315"/>
      <c r="C13" s="315"/>
      <c r="D13" s="315"/>
      <c r="E13" s="315"/>
    </row>
    <row r="14" spans="1:7" ht="36" customHeight="1">
      <c r="A14" s="86"/>
      <c r="B14" s="86"/>
      <c r="C14" s="86"/>
      <c r="D14" s="86"/>
      <c r="E14" s="86"/>
    </row>
    <row r="15" spans="1:7" ht="19.5" customHeight="1">
      <c r="B15" s="136" t="s">
        <v>158</v>
      </c>
      <c r="C15" s="87"/>
      <c r="D15" s="87"/>
      <c r="E15" s="85"/>
      <c r="F15" s="85"/>
      <c r="G15" s="85"/>
    </row>
    <row r="16" spans="1:7" ht="39.950000000000003" customHeight="1">
      <c r="B16" s="306" t="s">
        <v>86</v>
      </c>
      <c r="C16" s="306"/>
      <c r="D16" s="88">
        <f>'グループ(1)'!J26</f>
        <v>0</v>
      </c>
      <c r="E16" s="85"/>
      <c r="F16" s="85"/>
      <c r="G16" s="85"/>
    </row>
    <row r="17" spans="2:7" ht="39.950000000000003" customHeight="1">
      <c r="B17" s="306" t="s">
        <v>87</v>
      </c>
      <c r="C17" s="306"/>
      <c r="D17" s="89">
        <f>'グループ(2)'!K27</f>
        <v>0</v>
      </c>
      <c r="E17" s="85"/>
      <c r="F17" s="85"/>
      <c r="G17" s="85"/>
    </row>
    <row r="18" spans="2:7" ht="39.950000000000003" customHeight="1">
      <c r="B18" s="306" t="s">
        <v>101</v>
      </c>
      <c r="C18" s="306"/>
      <c r="D18" s="89">
        <f>'グループ(3)その２'!H32</f>
        <v>0</v>
      </c>
      <c r="E18" s="85"/>
      <c r="F18" s="85"/>
      <c r="G18" s="85"/>
    </row>
    <row r="19" spans="2:7" ht="39.950000000000003" customHeight="1">
      <c r="B19" s="306" t="s">
        <v>110</v>
      </c>
      <c r="C19" s="306"/>
      <c r="D19" s="89">
        <f>SUM(D16:D18)</f>
        <v>0</v>
      </c>
      <c r="E19" s="85"/>
      <c r="F19" s="85"/>
      <c r="G19" s="85"/>
    </row>
    <row r="20" spans="2:7" ht="51.75" customHeight="1">
      <c r="B20" s="307" t="s">
        <v>82</v>
      </c>
      <c r="C20" s="307"/>
      <c r="D20" s="307"/>
    </row>
    <row r="21" spans="2:7" ht="13.5" customHeight="1">
      <c r="B21" s="126"/>
      <c r="C21" s="126"/>
      <c r="D21" s="126"/>
    </row>
    <row r="22" spans="2:7" ht="18.75">
      <c r="B22" s="136" t="s">
        <v>159</v>
      </c>
      <c r="C22" s="126"/>
      <c r="D22" s="126"/>
    </row>
    <row r="23" spans="2:7" ht="40.5" customHeight="1">
      <c r="B23" s="306" t="s">
        <v>108</v>
      </c>
      <c r="C23" s="308"/>
      <c r="D23" s="89">
        <f>'グループ(1'')その２'!H30</f>
        <v>0</v>
      </c>
    </row>
    <row r="24" spans="2:7" ht="40.5" customHeight="1">
      <c r="B24" s="306" t="s">
        <v>110</v>
      </c>
      <c r="C24" s="306"/>
      <c r="D24" s="89">
        <f>SUM(D23:D23)</f>
        <v>0</v>
      </c>
    </row>
    <row r="25" spans="2:7" ht="51.75" customHeight="1">
      <c r="B25" s="307" t="s">
        <v>82</v>
      </c>
      <c r="C25" s="307"/>
      <c r="D25" s="307"/>
    </row>
    <row r="26" spans="2:7" ht="13.5" customHeight="1">
      <c r="B26" s="80"/>
    </row>
    <row r="27" spans="2:7" ht="18.75">
      <c r="B27" s="136" t="s">
        <v>128</v>
      </c>
      <c r="C27" s="126"/>
      <c r="D27" s="126"/>
    </row>
    <row r="28" spans="2:7" ht="40.5" customHeight="1">
      <c r="B28" s="306" t="s">
        <v>129</v>
      </c>
      <c r="C28" s="308"/>
      <c r="D28" s="89">
        <f>'グループ(1’’’’)その３'!H37</f>
        <v>0</v>
      </c>
    </row>
    <row r="29" spans="2:7" ht="40.5" customHeight="1">
      <c r="B29" s="306" t="s">
        <v>110</v>
      </c>
      <c r="C29" s="306"/>
      <c r="D29" s="89">
        <f>SUM(D28:D28)</f>
        <v>0</v>
      </c>
    </row>
    <row r="30" spans="2:7" ht="51.75" customHeight="1">
      <c r="B30" s="307" t="s">
        <v>82</v>
      </c>
      <c r="C30" s="307"/>
      <c r="D30" s="307"/>
    </row>
    <row r="31" spans="2:7" ht="13.5" customHeight="1" thickBot="1">
      <c r="B31" s="158"/>
      <c r="C31" s="158"/>
      <c r="D31" s="126"/>
    </row>
    <row r="32" spans="2:7" ht="37.5" customHeight="1" thickBot="1">
      <c r="B32" s="310" t="s">
        <v>76</v>
      </c>
      <c r="C32" s="311"/>
      <c r="D32" s="90">
        <f>D19+D24+D29</f>
        <v>0</v>
      </c>
    </row>
    <row r="33" spans="1:5" ht="83.25" customHeight="1">
      <c r="B33" s="312" t="s">
        <v>83</v>
      </c>
      <c r="C33" s="312"/>
      <c r="D33" s="312"/>
    </row>
    <row r="34" spans="1:5" ht="60" customHeight="1">
      <c r="A34" s="309" t="s">
        <v>84</v>
      </c>
      <c r="B34" s="309"/>
      <c r="C34" s="309"/>
      <c r="D34" s="309"/>
      <c r="E34" s="309"/>
    </row>
  </sheetData>
  <sheetProtection algorithmName="SHA-512" hashValue="PSrqo9FSp5oJ8pfFmcPDPU+7DSsiko5KLuCecBY92wX6c2zi12c1IcbehKlNkpNEinNEry++p3+iN/oy8Mwc5g==" saltValue="bvu/acgFKsk0Z2dsDaRfHA==" spinCount="100000" sheet="1" objects="1" scenarios="1"/>
  <protectedRanges>
    <protectedRange sqref="C9:E11" name="範囲2"/>
    <protectedRange sqref="D3" name="範囲1"/>
  </protectedRanges>
  <mergeCells count="20">
    <mergeCell ref="A34:E34"/>
    <mergeCell ref="B32:C32"/>
    <mergeCell ref="B33:D33"/>
    <mergeCell ref="B17:C17"/>
    <mergeCell ref="A5:E5"/>
    <mergeCell ref="C9:D9"/>
    <mergeCell ref="C10:D10"/>
    <mergeCell ref="C11:D11"/>
    <mergeCell ref="A13:E13"/>
    <mergeCell ref="B25:D25"/>
    <mergeCell ref="B28:C28"/>
    <mergeCell ref="B29:C29"/>
    <mergeCell ref="B30:D30"/>
    <mergeCell ref="B24:C24"/>
    <mergeCell ref="D3:E3"/>
    <mergeCell ref="B16:C16"/>
    <mergeCell ref="B20:D20"/>
    <mergeCell ref="B18:C18"/>
    <mergeCell ref="B23:C23"/>
    <mergeCell ref="B19:C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1:L31"/>
  <sheetViews>
    <sheetView view="pageBreakPreview" zoomScale="85" zoomScaleNormal="75" zoomScaleSheetLayoutView="85" workbookViewId="0">
      <selection activeCell="I22" sqref="I22"/>
    </sheetView>
  </sheetViews>
  <sheetFormatPr defaultRowHeight="13.5"/>
  <cols>
    <col min="1" max="1" width="15.375" style="3" customWidth="1"/>
    <col min="2" max="2" width="9.25" style="5" bestFit="1" customWidth="1"/>
    <col min="3" max="3" width="7.5" style="5" bestFit="1" customWidth="1"/>
    <col min="4" max="6" width="12.25" style="6" customWidth="1"/>
    <col min="7" max="7" width="3.625" style="6" hidden="1" customWidth="1"/>
    <col min="8" max="8" width="20.625" style="2" customWidth="1"/>
    <col min="9" max="9" width="30.625" style="5" customWidth="1"/>
    <col min="10" max="10" width="30.625" style="2" customWidth="1"/>
    <col min="11" max="11" width="7.5" style="6" bestFit="1" customWidth="1"/>
    <col min="12" max="16384" width="9" style="6"/>
  </cols>
  <sheetData>
    <row r="1" spans="1:12" s="1" customFormat="1" ht="24.95" customHeight="1">
      <c r="A1" s="318" t="s">
        <v>156</v>
      </c>
      <c r="B1" s="318"/>
      <c r="C1" s="318"/>
      <c r="D1" s="318"/>
      <c r="E1" s="318"/>
      <c r="F1" s="318"/>
      <c r="G1" s="318"/>
      <c r="H1" s="318"/>
      <c r="I1" s="318"/>
      <c r="J1" s="318"/>
      <c r="K1" s="38"/>
    </row>
    <row r="2" spans="1:12" s="1" customFormat="1" ht="24.95" customHeight="1">
      <c r="A2" s="95" t="s">
        <v>89</v>
      </c>
      <c r="B2" s="95"/>
      <c r="C2" s="37"/>
      <c r="D2" s="37"/>
      <c r="E2" s="37"/>
      <c r="F2" s="37"/>
      <c r="G2" s="37"/>
      <c r="H2" s="37"/>
      <c r="I2" s="37"/>
      <c r="J2" s="37"/>
      <c r="K2" s="38"/>
    </row>
    <row r="3" spans="1:12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0"/>
      <c r="J3" s="40"/>
      <c r="K3" s="42"/>
    </row>
    <row r="4" spans="1:12" s="1" customFormat="1" ht="19.5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2"/>
    </row>
    <row r="5" spans="1:12" s="1" customFormat="1" ht="36" customHeight="1" thickBot="1">
      <c r="A5" s="45"/>
      <c r="B5" s="40"/>
      <c r="C5" s="81" t="s">
        <v>8</v>
      </c>
      <c r="D5" s="323" t="s">
        <v>9</v>
      </c>
      <c r="E5" s="324"/>
      <c r="F5" s="34"/>
      <c r="G5" s="4" t="s">
        <v>10</v>
      </c>
      <c r="H5" s="50" t="s">
        <v>5</v>
      </c>
      <c r="I5" s="40"/>
      <c r="J5" s="40"/>
      <c r="K5" s="42"/>
      <c r="L5" s="159"/>
    </row>
    <row r="6" spans="1:12" s="1" customFormat="1" ht="20.100000000000001" customHeight="1" thickBot="1">
      <c r="A6" s="45"/>
      <c r="B6" s="40"/>
      <c r="C6" s="330" t="s">
        <v>11</v>
      </c>
      <c r="D6" s="331" t="s">
        <v>69</v>
      </c>
      <c r="E6" s="332"/>
      <c r="F6" s="35"/>
      <c r="G6" s="32" t="s">
        <v>6</v>
      </c>
      <c r="H6" s="51" t="s">
        <v>6</v>
      </c>
      <c r="I6" s="40"/>
      <c r="J6" s="40"/>
      <c r="K6" s="42"/>
      <c r="L6" s="159"/>
    </row>
    <row r="7" spans="1:12" s="1" customFormat="1" ht="20.100000000000001" customHeight="1" thickBot="1">
      <c r="A7" s="45"/>
      <c r="B7" s="40"/>
      <c r="C7" s="330"/>
      <c r="D7" s="333" t="s">
        <v>70</v>
      </c>
      <c r="E7" s="334"/>
      <c r="F7" s="162"/>
      <c r="G7" s="31" t="s">
        <v>6</v>
      </c>
      <c r="H7" s="52" t="s">
        <v>6</v>
      </c>
      <c r="I7" s="40"/>
      <c r="J7" s="40"/>
      <c r="K7" s="42"/>
      <c r="L7" s="159"/>
    </row>
    <row r="8" spans="1:12" s="1" customFormat="1" ht="20.100000000000001" customHeight="1">
      <c r="A8" s="45"/>
      <c r="B8" s="40"/>
      <c r="C8" s="330"/>
      <c r="D8" s="335" t="s">
        <v>71</v>
      </c>
      <c r="E8" s="336"/>
      <c r="F8" s="48"/>
      <c r="G8" s="33" t="s">
        <v>6</v>
      </c>
      <c r="H8" s="53" t="s">
        <v>6</v>
      </c>
      <c r="I8" s="40"/>
      <c r="J8" s="40"/>
      <c r="K8" s="42"/>
      <c r="L8" s="159"/>
    </row>
    <row r="9" spans="1:12" s="1" customFormat="1" ht="15" customHeight="1">
      <c r="A9" s="45"/>
      <c r="B9" s="40"/>
      <c r="C9" s="42"/>
      <c r="D9" s="46"/>
      <c r="E9" s="47"/>
      <c r="F9" s="49"/>
      <c r="H9" s="40"/>
      <c r="I9" s="40"/>
      <c r="J9" s="40"/>
      <c r="K9" s="42"/>
      <c r="L9" s="159"/>
    </row>
    <row r="10" spans="1:12" ht="18" customHeight="1">
      <c r="A10" s="54"/>
      <c r="B10" s="55" t="s">
        <v>26</v>
      </c>
      <c r="C10" s="55" t="s">
        <v>17</v>
      </c>
      <c r="D10" s="55" t="s">
        <v>72</v>
      </c>
      <c r="E10" s="55" t="s">
        <v>73</v>
      </c>
      <c r="F10" s="55" t="s">
        <v>71</v>
      </c>
      <c r="G10" s="56" t="s">
        <v>18</v>
      </c>
      <c r="H10" s="82" t="s">
        <v>19</v>
      </c>
      <c r="I10" s="325" t="s">
        <v>20</v>
      </c>
      <c r="J10" s="326" t="s">
        <v>65</v>
      </c>
      <c r="K10" s="58"/>
      <c r="L10" s="159"/>
    </row>
    <row r="11" spans="1:12" ht="18" customHeight="1">
      <c r="A11" s="59"/>
      <c r="B11" s="60" t="s">
        <v>21</v>
      </c>
      <c r="C11" s="60" t="s">
        <v>22</v>
      </c>
      <c r="D11" s="60" t="s">
        <v>23</v>
      </c>
      <c r="E11" s="60" t="s">
        <v>23</v>
      </c>
      <c r="F11" s="60" t="s">
        <v>23</v>
      </c>
      <c r="G11" s="61"/>
      <c r="H11" s="57" t="s">
        <v>74</v>
      </c>
      <c r="I11" s="325"/>
      <c r="J11" s="327"/>
      <c r="K11" s="58"/>
      <c r="L11" s="159"/>
    </row>
    <row r="12" spans="1:12" ht="13.5" customHeight="1">
      <c r="A12" s="62" t="s">
        <v>137</v>
      </c>
      <c r="B12" s="116">
        <v>424</v>
      </c>
      <c r="C12" s="60">
        <v>100</v>
      </c>
      <c r="D12" s="63"/>
      <c r="E12" s="122">
        <v>178118</v>
      </c>
      <c r="F12" s="65"/>
      <c r="G12" s="66">
        <v>1256</v>
      </c>
      <c r="H12" s="67">
        <f>IF(E12&gt;0,ROUNDDOWN($F$5*B12*(1.85-C12/100),2),ROUNDDOWN($F$5*B12*0.5,2))</f>
        <v>0</v>
      </c>
      <c r="I12" s="67">
        <f>ROUNDDOWN(D12*$F$6+E12*$F$7+F12*$F$8,2)</f>
        <v>0</v>
      </c>
      <c r="J12" s="68">
        <f>ROUNDDOWN(H12+I12,0)</f>
        <v>0</v>
      </c>
      <c r="K12" s="58"/>
      <c r="L12" s="159"/>
    </row>
    <row r="13" spans="1:12" ht="13.5" customHeight="1">
      <c r="A13" s="62" t="s">
        <v>138</v>
      </c>
      <c r="B13" s="116">
        <v>424</v>
      </c>
      <c r="C13" s="60">
        <v>100</v>
      </c>
      <c r="D13" s="63"/>
      <c r="E13" s="149">
        <v>161924</v>
      </c>
      <c r="F13" s="65"/>
      <c r="G13" s="66">
        <v>1275</v>
      </c>
      <c r="H13" s="67">
        <f t="shared" ref="H13:H19" si="0">IF(E13&gt;0,ROUNDDOWN($F$5*B13*(1.85-C13/100),2),ROUNDDOWN($F$5*B13*0.5,2))</f>
        <v>0</v>
      </c>
      <c r="I13" s="67">
        <f t="shared" ref="I13:I23" si="1">ROUNDDOWN(D13*$F$6+E13*$F$7+F13*$F$8,2)</f>
        <v>0</v>
      </c>
      <c r="J13" s="68">
        <f t="shared" ref="J13:J23" si="2">ROUNDDOWN(H13+I13,0)</f>
        <v>0</v>
      </c>
      <c r="K13" s="58"/>
      <c r="L13" s="159"/>
    </row>
    <row r="14" spans="1:12" ht="13.5" customHeight="1">
      <c r="A14" s="62" t="s">
        <v>139</v>
      </c>
      <c r="B14" s="169">
        <v>424</v>
      </c>
      <c r="C14" s="60">
        <v>100</v>
      </c>
      <c r="D14" s="63"/>
      <c r="E14" s="122">
        <v>161046</v>
      </c>
      <c r="F14" s="65"/>
      <c r="G14" s="66">
        <v>1307</v>
      </c>
      <c r="H14" s="67">
        <f t="shared" si="0"/>
        <v>0</v>
      </c>
      <c r="I14" s="67">
        <f t="shared" si="1"/>
        <v>0</v>
      </c>
      <c r="J14" s="68">
        <f t="shared" si="2"/>
        <v>0</v>
      </c>
      <c r="K14" s="58"/>
      <c r="L14" s="159"/>
    </row>
    <row r="15" spans="1:12" ht="13.5" customHeight="1">
      <c r="A15" s="62" t="s">
        <v>140</v>
      </c>
      <c r="B15" s="169">
        <v>387</v>
      </c>
      <c r="C15" s="60">
        <v>100</v>
      </c>
      <c r="D15" s="63"/>
      <c r="E15" s="150">
        <v>131084</v>
      </c>
      <c r="F15" s="65"/>
      <c r="G15" s="66"/>
      <c r="H15" s="67">
        <f t="shared" si="0"/>
        <v>0</v>
      </c>
      <c r="I15" s="67">
        <f t="shared" si="1"/>
        <v>0</v>
      </c>
      <c r="J15" s="68">
        <f t="shared" si="2"/>
        <v>0</v>
      </c>
      <c r="K15" s="58"/>
      <c r="L15" s="159"/>
    </row>
    <row r="16" spans="1:12" ht="13.5" customHeight="1">
      <c r="A16" s="62" t="s">
        <v>141</v>
      </c>
      <c r="B16" s="169">
        <v>387</v>
      </c>
      <c r="C16" s="60">
        <v>100</v>
      </c>
      <c r="D16" s="63"/>
      <c r="E16" s="150">
        <v>132121</v>
      </c>
      <c r="F16" s="65"/>
      <c r="G16" s="66">
        <v>1256</v>
      </c>
      <c r="H16" s="67">
        <f t="shared" si="0"/>
        <v>0</v>
      </c>
      <c r="I16" s="67">
        <f t="shared" si="1"/>
        <v>0</v>
      </c>
      <c r="J16" s="68">
        <f t="shared" si="2"/>
        <v>0</v>
      </c>
      <c r="K16" s="58"/>
      <c r="L16" s="159"/>
    </row>
    <row r="17" spans="1:11" ht="13.5" customHeight="1">
      <c r="A17" s="62" t="s">
        <v>142</v>
      </c>
      <c r="B17" s="169">
        <v>387</v>
      </c>
      <c r="C17" s="60">
        <v>100</v>
      </c>
      <c r="D17" s="63"/>
      <c r="E17" s="150">
        <v>148519</v>
      </c>
      <c r="F17" s="65"/>
      <c r="G17" s="66">
        <v>1275</v>
      </c>
      <c r="H17" s="67">
        <f t="shared" si="0"/>
        <v>0</v>
      </c>
      <c r="I17" s="67">
        <f t="shared" si="1"/>
        <v>0</v>
      </c>
      <c r="J17" s="68">
        <f t="shared" si="2"/>
        <v>0</v>
      </c>
      <c r="K17" s="58"/>
    </row>
    <row r="18" spans="1:11" ht="13.5" customHeight="1">
      <c r="A18" s="62" t="s">
        <v>143</v>
      </c>
      <c r="B18" s="169">
        <v>387</v>
      </c>
      <c r="C18" s="60">
        <v>100</v>
      </c>
      <c r="D18" s="79">
        <v>167595</v>
      </c>
      <c r="E18" s="170"/>
      <c r="F18" s="65"/>
      <c r="G18" s="66">
        <v>1307</v>
      </c>
      <c r="H18" s="67">
        <f>IF(D18&gt;0,ROUNDDOWN($F$5*B18*(1.85-C18/100),2),ROUNDDOWN($F$5*B18*0.5,2))</f>
        <v>0</v>
      </c>
      <c r="I18" s="67">
        <f t="shared" si="1"/>
        <v>0</v>
      </c>
      <c r="J18" s="68">
        <f t="shared" si="2"/>
        <v>0</v>
      </c>
      <c r="K18" s="58"/>
    </row>
    <row r="19" spans="1:11" ht="13.5" customHeight="1">
      <c r="A19" s="62" t="s">
        <v>144</v>
      </c>
      <c r="B19" s="169">
        <v>387</v>
      </c>
      <c r="C19" s="60">
        <v>100</v>
      </c>
      <c r="D19" s="79">
        <v>174127</v>
      </c>
      <c r="E19" s="170"/>
      <c r="F19" s="65"/>
      <c r="G19" s="66"/>
      <c r="H19" s="67">
        <f>IF(D19&gt;0,ROUNDDOWN($F$5*B19*(1.85-C19/100),2),ROUNDDOWN($F$5*B19*0.5,2))</f>
        <v>0</v>
      </c>
      <c r="I19" s="67">
        <f t="shared" si="1"/>
        <v>0</v>
      </c>
      <c r="J19" s="68">
        <f t="shared" si="2"/>
        <v>0</v>
      </c>
      <c r="K19" s="58"/>
    </row>
    <row r="20" spans="1:11" ht="13.5" customHeight="1">
      <c r="A20" s="62" t="s">
        <v>145</v>
      </c>
      <c r="B20" s="169">
        <v>387</v>
      </c>
      <c r="C20" s="60">
        <v>100</v>
      </c>
      <c r="D20" s="79">
        <v>154968</v>
      </c>
      <c r="E20" s="170"/>
      <c r="F20" s="65"/>
      <c r="G20" s="66"/>
      <c r="H20" s="67">
        <f>IF(D20&gt;0,ROUNDDOWN($F$5*B20*(1.85-C20/100),2),ROUNDDOWN($F$5*B20*0.5,2))</f>
        <v>0</v>
      </c>
      <c r="I20" s="67">
        <f t="shared" si="1"/>
        <v>0</v>
      </c>
      <c r="J20" s="68">
        <f t="shared" si="2"/>
        <v>0</v>
      </c>
      <c r="K20" s="58"/>
    </row>
    <row r="21" spans="1:11" ht="13.5" customHeight="1">
      <c r="A21" s="62" t="s">
        <v>146</v>
      </c>
      <c r="B21" s="169">
        <v>387</v>
      </c>
      <c r="C21" s="60">
        <v>100</v>
      </c>
      <c r="D21" s="171"/>
      <c r="E21" s="172">
        <v>143993</v>
      </c>
      <c r="F21" s="65"/>
      <c r="G21" s="66"/>
      <c r="H21" s="67">
        <f>IF(E21&gt;0,ROUNDDOWN($F$5*B21*(1.85-C21/100),2),ROUNDDOWN($F$5*B21*0.5,2))</f>
        <v>0</v>
      </c>
      <c r="I21" s="67">
        <f t="shared" si="1"/>
        <v>0</v>
      </c>
      <c r="J21" s="68">
        <f t="shared" si="2"/>
        <v>0</v>
      </c>
      <c r="K21" s="58"/>
    </row>
    <row r="22" spans="1:11" ht="13.5" customHeight="1">
      <c r="A22" s="62" t="s">
        <v>147</v>
      </c>
      <c r="B22" s="169">
        <v>387</v>
      </c>
      <c r="C22" s="60">
        <v>100</v>
      </c>
      <c r="D22" s="171"/>
      <c r="E22" s="172">
        <v>134888</v>
      </c>
      <c r="F22" s="65"/>
      <c r="G22" s="66"/>
      <c r="H22" s="67">
        <f>IF(E22&gt;0,ROUNDDOWN($F$5*B22*(1.85-C22/100),2),ROUNDDOWN($F$5*B22*0.5,2))</f>
        <v>0</v>
      </c>
      <c r="I22" s="67">
        <f t="shared" si="1"/>
        <v>0</v>
      </c>
      <c r="J22" s="68">
        <f t="shared" si="2"/>
        <v>0</v>
      </c>
      <c r="K22" s="58"/>
    </row>
    <row r="23" spans="1:11" ht="13.5" customHeight="1">
      <c r="A23" s="62" t="s">
        <v>148</v>
      </c>
      <c r="B23" s="169">
        <v>387</v>
      </c>
      <c r="C23" s="60">
        <v>100</v>
      </c>
      <c r="D23" s="171"/>
      <c r="E23" s="172">
        <v>151117</v>
      </c>
      <c r="F23" s="65"/>
      <c r="G23" s="66"/>
      <c r="H23" s="67">
        <f>IF(E23&gt;0,ROUNDDOWN($F$5*B23*(1.85-C23/100),2),ROUNDDOWN($F$5*B23*0.5,2))</f>
        <v>0</v>
      </c>
      <c r="I23" s="67">
        <f t="shared" si="1"/>
        <v>0</v>
      </c>
      <c r="J23" s="68">
        <f t="shared" si="2"/>
        <v>0</v>
      </c>
      <c r="K23" s="58"/>
    </row>
    <row r="24" spans="1:11" s="5" customFormat="1" ht="13.5" customHeight="1">
      <c r="A24" s="44"/>
      <c r="B24" s="74"/>
      <c r="C24" s="74" t="s">
        <v>24</v>
      </c>
      <c r="D24" s="68">
        <f>SUM(D12:D23)</f>
        <v>496690</v>
      </c>
      <c r="E24" s="68">
        <f>SUM(E12:E23)</f>
        <v>1342810</v>
      </c>
      <c r="F24" s="68">
        <f>SUM(F12:F23)</f>
        <v>0</v>
      </c>
      <c r="G24" s="44" t="e">
        <v>#REF!</v>
      </c>
      <c r="H24" s="67">
        <f>SUM(H12:H23)</f>
        <v>0</v>
      </c>
      <c r="I24" s="67">
        <f>SUM(I12:I23)</f>
        <v>0</v>
      </c>
      <c r="J24" s="68">
        <f>SUM(J12:J23)</f>
        <v>0</v>
      </c>
      <c r="K24" s="74"/>
    </row>
    <row r="25" spans="1:11" ht="60" customHeight="1" thickBot="1">
      <c r="A25" s="75"/>
      <c r="B25" s="74"/>
      <c r="C25" s="74" t="s">
        <v>25</v>
      </c>
      <c r="D25" s="328">
        <f>SUM(D24:F24)</f>
        <v>1839500</v>
      </c>
      <c r="E25" s="329"/>
      <c r="F25" s="329"/>
      <c r="G25" s="58"/>
      <c r="H25" s="76"/>
      <c r="I25" s="77"/>
      <c r="J25" s="77"/>
      <c r="K25" s="58"/>
    </row>
    <row r="26" spans="1:11" ht="24.95" customHeight="1" thickBot="1">
      <c r="A26" s="45"/>
      <c r="B26" s="74"/>
      <c r="C26" s="74"/>
      <c r="D26" s="58"/>
      <c r="E26" s="58"/>
      <c r="F26" s="58"/>
      <c r="G26" s="58"/>
      <c r="H26" s="44"/>
      <c r="I26" s="101" t="s">
        <v>150</v>
      </c>
      <c r="J26" s="100">
        <f>ROUNDDOWN(J24*100/110,0)</f>
        <v>0</v>
      </c>
      <c r="K26" s="58"/>
    </row>
    <row r="27" spans="1:11" ht="41.25" customHeight="1">
      <c r="A27" s="45"/>
      <c r="B27" s="74"/>
      <c r="C27" s="74"/>
      <c r="D27" s="58"/>
      <c r="E27" s="58"/>
      <c r="F27" s="58"/>
      <c r="G27" s="58"/>
      <c r="H27" s="44"/>
      <c r="I27" s="316" t="s">
        <v>149</v>
      </c>
      <c r="J27" s="316"/>
      <c r="K27" s="58"/>
    </row>
    <row r="28" spans="1:11">
      <c r="A28" s="45"/>
      <c r="B28" s="74"/>
      <c r="C28" s="74"/>
      <c r="D28" s="58"/>
      <c r="E28" s="58"/>
      <c r="F28" s="58"/>
      <c r="G28" s="58"/>
      <c r="H28" s="44"/>
      <c r="I28" s="74"/>
      <c r="J28" s="44"/>
      <c r="K28" s="58"/>
    </row>
    <row r="29" spans="1:11">
      <c r="A29" s="45"/>
      <c r="B29" s="74"/>
      <c r="C29" s="74"/>
      <c r="D29" s="58"/>
      <c r="E29" s="58"/>
      <c r="F29" s="58"/>
      <c r="G29" s="58"/>
      <c r="H29" s="44"/>
      <c r="I29" s="74"/>
      <c r="J29" s="44"/>
      <c r="K29" s="58"/>
    </row>
    <row r="31" spans="1:11" ht="17.25">
      <c r="A31" s="317"/>
      <c r="B31" s="317"/>
      <c r="C31" s="317"/>
      <c r="D31" s="317"/>
      <c r="E31" s="317"/>
      <c r="F31" s="317"/>
    </row>
  </sheetData>
  <sheetProtection algorithmName="SHA-512" hashValue="egD+dYxCzJXit51fl10OEed2tTrHUzivo5LiE3V/sv/c5GK5xPSbCG1ZFplM+WvYP7YFEpSsxQ/r9icY2wYZpA==" saltValue="WZ0uYvc6lD++MglFq9K8Mg==" spinCount="100000" sheet="1" objects="1" scenarios="1"/>
  <mergeCells count="13">
    <mergeCell ref="I27:J27"/>
    <mergeCell ref="A31:F31"/>
    <mergeCell ref="A1:J1"/>
    <mergeCell ref="C4:E4"/>
    <mergeCell ref="F4:H4"/>
    <mergeCell ref="D5:E5"/>
    <mergeCell ref="I10:I11"/>
    <mergeCell ref="J10:J11"/>
    <mergeCell ref="D25:F25"/>
    <mergeCell ref="C6:C8"/>
    <mergeCell ref="D6:E6"/>
    <mergeCell ref="D7:E7"/>
    <mergeCell ref="D8:E8"/>
  </mergeCells>
  <phoneticPr fontId="2"/>
  <dataValidations count="1">
    <dataValidation type="list" allowBlank="1" showInputMessage="1" showErrorMessage="1" sqref="L1: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89" orientation="landscape" r:id="rId1"/>
  <headerFooter alignWithMargins="0"/>
  <rowBreaks count="1" manualBreakCount="1">
    <brk id="32" max="12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M45"/>
  <sheetViews>
    <sheetView view="pageBreakPreview" topLeftCell="A4" zoomScale="85" zoomScaleNormal="75" zoomScaleSheetLayoutView="85" workbookViewId="0">
      <selection activeCell="F5" sqref="F5 B21:D21"/>
    </sheetView>
  </sheetViews>
  <sheetFormatPr defaultRowHeight="13.5"/>
  <cols>
    <col min="1" max="1" width="15.5" style="3" customWidth="1"/>
    <col min="2" max="2" width="9.25" style="5" bestFit="1" customWidth="1"/>
    <col min="3" max="3" width="7.5" style="5" bestFit="1" customWidth="1"/>
    <col min="4" max="6" width="12.375" style="6" customWidth="1"/>
    <col min="7" max="7" width="13.625" style="6" hidden="1" customWidth="1"/>
    <col min="8" max="8" width="17.5" style="2" customWidth="1"/>
    <col min="9" max="9" width="18.25" style="5" customWidth="1"/>
    <col min="10" max="10" width="18.875" style="2" customWidth="1"/>
    <col min="11" max="12" width="18.875" style="6" customWidth="1"/>
    <col min="13" max="13" width="12.75" style="6" customWidth="1"/>
    <col min="14" max="16384" width="9" style="6"/>
  </cols>
  <sheetData>
    <row r="1" spans="1:13" s="1" customFormat="1" ht="24.95" customHeight="1">
      <c r="A1" s="318" t="s">
        <v>152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8"/>
    </row>
    <row r="2" spans="1:13" s="1" customFormat="1" ht="24.95" customHeight="1">
      <c r="A2" s="95" t="s">
        <v>96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38"/>
    </row>
    <row r="3" spans="1:13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4"/>
      <c r="J3" s="44"/>
      <c r="K3" s="40"/>
      <c r="L3" s="40"/>
      <c r="M3" s="42"/>
    </row>
    <row r="4" spans="1:13" s="1" customFormat="1" ht="20.100000000000001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127"/>
      <c r="J4" s="42"/>
      <c r="K4" s="40"/>
      <c r="L4" s="40"/>
      <c r="M4" s="42"/>
    </row>
    <row r="5" spans="1:13" s="1" customFormat="1" ht="34.5" customHeight="1" thickBot="1">
      <c r="A5" s="45"/>
      <c r="B5" s="40"/>
      <c r="C5" s="339" t="s">
        <v>8</v>
      </c>
      <c r="D5" s="323" t="s">
        <v>9</v>
      </c>
      <c r="E5" s="324"/>
      <c r="F5" s="34"/>
      <c r="G5" s="4" t="s">
        <v>10</v>
      </c>
      <c r="H5" s="128" t="s">
        <v>5</v>
      </c>
      <c r="I5" s="44"/>
      <c r="J5" s="44"/>
      <c r="K5" s="40"/>
      <c r="L5" s="40"/>
      <c r="M5" s="42"/>
    </row>
    <row r="6" spans="1:13" s="1" customFormat="1" ht="20.100000000000001" customHeight="1" thickBot="1">
      <c r="A6" s="45"/>
      <c r="B6" s="40"/>
      <c r="C6" s="340"/>
      <c r="D6" s="346" t="s">
        <v>97</v>
      </c>
      <c r="E6" s="323"/>
      <c r="F6" s="129"/>
      <c r="G6" s="130" t="s">
        <v>10</v>
      </c>
      <c r="H6" s="128" t="s">
        <v>5</v>
      </c>
      <c r="I6" s="44"/>
      <c r="J6" s="44"/>
      <c r="K6" s="40"/>
      <c r="L6" s="40"/>
      <c r="M6" s="42"/>
    </row>
    <row r="7" spans="1:13" s="1" customFormat="1" ht="20.100000000000001" customHeight="1" thickBot="1">
      <c r="A7" s="45"/>
      <c r="B7" s="40"/>
      <c r="C7" s="330" t="s">
        <v>11</v>
      </c>
      <c r="D7" s="331" t="s">
        <v>69</v>
      </c>
      <c r="E7" s="332"/>
      <c r="F7" s="35"/>
      <c r="G7" s="32" t="s">
        <v>6</v>
      </c>
      <c r="H7" s="131" t="s">
        <v>6</v>
      </c>
      <c r="I7" s="44"/>
      <c r="J7" s="44"/>
      <c r="K7" s="40"/>
      <c r="L7" s="40"/>
      <c r="M7" s="42"/>
    </row>
    <row r="8" spans="1:13" s="1" customFormat="1" ht="20.100000000000001" customHeight="1" thickBot="1">
      <c r="A8" s="45"/>
      <c r="B8" s="40"/>
      <c r="C8" s="330"/>
      <c r="D8" s="333" t="s">
        <v>70</v>
      </c>
      <c r="E8" s="334"/>
      <c r="F8" s="36"/>
      <c r="G8" s="31" t="s">
        <v>6</v>
      </c>
      <c r="H8" s="132" t="s">
        <v>6</v>
      </c>
      <c r="I8" s="44"/>
      <c r="J8" s="44"/>
      <c r="K8" s="40"/>
      <c r="L8" s="40"/>
      <c r="M8" s="42"/>
    </row>
    <row r="9" spans="1:13" s="1" customFormat="1" ht="15" customHeight="1">
      <c r="A9" s="45"/>
      <c r="B9" s="40"/>
      <c r="C9" s="330"/>
      <c r="D9" s="341" t="s">
        <v>71</v>
      </c>
      <c r="E9" s="335"/>
      <c r="F9" s="48"/>
      <c r="G9" s="33" t="s">
        <v>6</v>
      </c>
      <c r="H9" s="133" t="s">
        <v>6</v>
      </c>
      <c r="I9" s="44"/>
      <c r="J9" s="44"/>
      <c r="K9" s="40"/>
      <c r="L9" s="40"/>
      <c r="M9" s="42"/>
    </row>
    <row r="10" spans="1:13" ht="18" customHeight="1">
      <c r="A10" s="45"/>
      <c r="B10" s="40"/>
      <c r="C10" s="42"/>
      <c r="D10" s="46"/>
      <c r="E10" s="47"/>
      <c r="F10" s="49"/>
      <c r="G10" s="1"/>
      <c r="H10" s="40"/>
      <c r="I10" s="44"/>
      <c r="J10" s="44"/>
      <c r="K10" s="40"/>
      <c r="L10" s="40"/>
      <c r="M10" s="42"/>
    </row>
    <row r="11" spans="1:13" ht="18" customHeight="1">
      <c r="A11" s="54"/>
      <c r="B11" s="55" t="s">
        <v>26</v>
      </c>
      <c r="C11" s="55" t="s">
        <v>17</v>
      </c>
      <c r="D11" s="55" t="s">
        <v>72</v>
      </c>
      <c r="E11" s="55" t="s">
        <v>73</v>
      </c>
      <c r="F11" s="55" t="s">
        <v>71</v>
      </c>
      <c r="G11" s="56" t="s">
        <v>18</v>
      </c>
      <c r="H11" s="342" t="s">
        <v>19</v>
      </c>
      <c r="I11" s="343"/>
      <c r="J11" s="344" t="s">
        <v>98</v>
      </c>
      <c r="K11" s="325" t="s">
        <v>20</v>
      </c>
      <c r="L11" s="326" t="s">
        <v>65</v>
      </c>
      <c r="M11" s="58"/>
    </row>
    <row r="12" spans="1:13" ht="13.5" customHeight="1">
      <c r="A12" s="59"/>
      <c r="B12" s="60" t="s">
        <v>105</v>
      </c>
      <c r="C12" s="60" t="s">
        <v>106</v>
      </c>
      <c r="D12" s="60" t="s">
        <v>23</v>
      </c>
      <c r="E12" s="60" t="s">
        <v>107</v>
      </c>
      <c r="F12" s="60" t="s">
        <v>107</v>
      </c>
      <c r="G12" s="61"/>
      <c r="H12" s="57" t="s">
        <v>74</v>
      </c>
      <c r="I12" s="57" t="s">
        <v>75</v>
      </c>
      <c r="J12" s="345"/>
      <c r="K12" s="325"/>
      <c r="L12" s="327"/>
      <c r="M12" s="58"/>
    </row>
    <row r="13" spans="1:13" ht="13.5" customHeight="1">
      <c r="A13" s="62" t="s">
        <v>137</v>
      </c>
      <c r="B13" s="60">
        <v>600</v>
      </c>
      <c r="C13" s="60">
        <v>100</v>
      </c>
      <c r="D13" s="63"/>
      <c r="E13" s="122">
        <v>260151</v>
      </c>
      <c r="F13" s="65"/>
      <c r="G13" s="66">
        <v>1256</v>
      </c>
      <c r="H13" s="67">
        <f>IF(E13&gt;0,ROUNDDOWN($F$5*B13*(1.85-C13/100),2),ROUNDDOWN($F$5*B13*0.5,2))</f>
        <v>0</v>
      </c>
      <c r="I13" s="134"/>
      <c r="J13" s="135">
        <f>H13+I13</f>
        <v>0</v>
      </c>
      <c r="K13" s="67">
        <f>ROUNDDOWN(D13*$F$7+E13*$F$8+F13*$F$9,2)</f>
        <v>0</v>
      </c>
      <c r="L13" s="68">
        <f>ROUNDDOWN(J13+K13,0)</f>
        <v>0</v>
      </c>
      <c r="M13" s="58"/>
    </row>
    <row r="14" spans="1:13" ht="13.5" customHeight="1">
      <c r="A14" s="62" t="s">
        <v>138</v>
      </c>
      <c r="B14" s="60">
        <v>600</v>
      </c>
      <c r="C14" s="60">
        <v>100</v>
      </c>
      <c r="D14" s="63"/>
      <c r="E14" s="149">
        <v>237626</v>
      </c>
      <c r="F14" s="65"/>
      <c r="G14" s="66">
        <v>1275</v>
      </c>
      <c r="H14" s="67">
        <f t="shared" ref="H14:H21" si="0">IF(E14&gt;0,ROUNDDOWN($F$5*B14*(1.85-C14/100),2),ROUNDDOWN($F$5*B14*0.5,2))</f>
        <v>0</v>
      </c>
      <c r="I14" s="134"/>
      <c r="J14" s="135">
        <f t="shared" ref="J14:J24" si="1">H14+I14</f>
        <v>0</v>
      </c>
      <c r="K14" s="67">
        <f>ROUNDDOWN(D14*$F$7+E14*$F$8+F14*$F$9,2)</f>
        <v>0</v>
      </c>
      <c r="L14" s="68">
        <f>ROUNDDOWN(J14+K14,0)</f>
        <v>0</v>
      </c>
      <c r="M14" s="58"/>
    </row>
    <row r="15" spans="1:13" ht="13.5" customHeight="1">
      <c r="A15" s="62" t="s">
        <v>139</v>
      </c>
      <c r="B15" s="60">
        <v>600</v>
      </c>
      <c r="C15" s="60">
        <v>100</v>
      </c>
      <c r="D15" s="63"/>
      <c r="E15" s="122">
        <v>264755</v>
      </c>
      <c r="F15" s="65"/>
      <c r="G15" s="66">
        <v>1307</v>
      </c>
      <c r="H15" s="67">
        <f t="shared" si="0"/>
        <v>0</v>
      </c>
      <c r="I15" s="134"/>
      <c r="J15" s="135">
        <f t="shared" si="1"/>
        <v>0</v>
      </c>
      <c r="K15" s="67">
        <f>ROUNDDOWN(D15*$F$7+E15*$F$8+F15*$F$9,2)</f>
        <v>0</v>
      </c>
      <c r="L15" s="68">
        <f>ROUNDDOWN(J15+K15,0)</f>
        <v>0</v>
      </c>
      <c r="M15" s="58"/>
    </row>
    <row r="16" spans="1:13" ht="13.5" customHeight="1">
      <c r="A16" s="62" t="s">
        <v>140</v>
      </c>
      <c r="B16" s="60">
        <v>600</v>
      </c>
      <c r="C16" s="60">
        <v>100</v>
      </c>
      <c r="D16" s="63"/>
      <c r="E16" s="150">
        <v>253087</v>
      </c>
      <c r="F16" s="65"/>
      <c r="G16" s="66"/>
      <c r="H16" s="67">
        <f t="shared" si="0"/>
        <v>0</v>
      </c>
      <c r="I16" s="134"/>
      <c r="J16" s="135">
        <f t="shared" si="1"/>
        <v>0</v>
      </c>
      <c r="K16" s="67">
        <f t="shared" ref="K16:K24" si="2">ROUNDDOWN(D16*$F$7+E16*$F$8+F16*$F$9,2)</f>
        <v>0</v>
      </c>
      <c r="L16" s="68">
        <f t="shared" ref="L16:L24" si="3">ROUNDDOWN(J16+K16,0)</f>
        <v>0</v>
      </c>
      <c r="M16" s="58"/>
    </row>
    <row r="17" spans="1:13" ht="13.5" customHeight="1">
      <c r="A17" s="62" t="s">
        <v>141</v>
      </c>
      <c r="B17" s="60">
        <v>600</v>
      </c>
      <c r="C17" s="60">
        <v>100</v>
      </c>
      <c r="D17" s="63"/>
      <c r="E17" s="150">
        <v>260600</v>
      </c>
      <c r="F17" s="65"/>
      <c r="G17" s="66">
        <v>1256</v>
      </c>
      <c r="H17" s="67">
        <f t="shared" si="0"/>
        <v>0</v>
      </c>
      <c r="I17" s="134"/>
      <c r="J17" s="135">
        <f>H17+I17</f>
        <v>0</v>
      </c>
      <c r="K17" s="67">
        <f t="shared" si="2"/>
        <v>0</v>
      </c>
      <c r="L17" s="68">
        <f>ROUNDDOWN(J17+K17,0)</f>
        <v>0</v>
      </c>
      <c r="M17" s="58"/>
    </row>
    <row r="18" spans="1:13" ht="13.5" customHeight="1">
      <c r="A18" s="62" t="s">
        <v>142</v>
      </c>
      <c r="B18" s="60">
        <v>600</v>
      </c>
      <c r="C18" s="60">
        <v>100</v>
      </c>
      <c r="D18" s="63"/>
      <c r="E18" s="150">
        <v>259730</v>
      </c>
      <c r="F18" s="65"/>
      <c r="G18" s="66">
        <v>1275</v>
      </c>
      <c r="H18" s="67">
        <f t="shared" si="0"/>
        <v>0</v>
      </c>
      <c r="I18" s="134"/>
      <c r="J18" s="135">
        <f>H18+I18</f>
        <v>0</v>
      </c>
      <c r="K18" s="67">
        <f t="shared" si="2"/>
        <v>0</v>
      </c>
      <c r="L18" s="68">
        <f>ROUNDDOWN(J18+K18,0)</f>
        <v>0</v>
      </c>
      <c r="M18" s="58"/>
    </row>
    <row r="19" spans="1:13" ht="13.5" customHeight="1">
      <c r="A19" s="62" t="s">
        <v>143</v>
      </c>
      <c r="B19" s="60">
        <v>600</v>
      </c>
      <c r="C19" s="60">
        <v>100</v>
      </c>
      <c r="D19" s="79">
        <v>273530</v>
      </c>
      <c r="E19" s="170"/>
      <c r="F19" s="65"/>
      <c r="G19" s="66">
        <v>1307</v>
      </c>
      <c r="H19" s="67">
        <f>IF(D19&gt;0,ROUNDDOWN($F$5*B19*(1.85-C19/100),2),ROUNDDOWN($F$5*B19*0.5,2))</f>
        <v>0</v>
      </c>
      <c r="I19" s="134"/>
      <c r="J19" s="135">
        <f>H19+I19</f>
        <v>0</v>
      </c>
      <c r="K19" s="67">
        <f t="shared" si="2"/>
        <v>0</v>
      </c>
      <c r="L19" s="68">
        <f>ROUNDDOWN(J19+K19,0)</f>
        <v>0</v>
      </c>
      <c r="M19" s="58"/>
    </row>
    <row r="20" spans="1:13" ht="13.5" customHeight="1">
      <c r="A20" s="62" t="s">
        <v>144</v>
      </c>
      <c r="B20" s="60">
        <v>600</v>
      </c>
      <c r="C20" s="60">
        <v>100</v>
      </c>
      <c r="D20" s="79">
        <v>274887</v>
      </c>
      <c r="E20" s="170"/>
      <c r="F20" s="65"/>
      <c r="G20" s="66"/>
      <c r="H20" s="67">
        <f>IF(D20&gt;0,ROUNDDOWN($F$5*B20*(1.85-C20/100),2),ROUNDDOWN($F$5*B20*0.5,2))</f>
        <v>0</v>
      </c>
      <c r="I20" s="134"/>
      <c r="J20" s="135">
        <f>H20+I20</f>
        <v>0</v>
      </c>
      <c r="K20" s="67">
        <f>ROUNDDOWN(D20*$F$7+E20*$F$8+F20*$F$9,2)</f>
        <v>0</v>
      </c>
      <c r="L20" s="68">
        <f>ROUNDDOWN(J20+K20,0)</f>
        <v>0</v>
      </c>
      <c r="M20" s="58"/>
    </row>
    <row r="21" spans="1:13" ht="13.5" customHeight="1">
      <c r="A21" s="62" t="s">
        <v>145</v>
      </c>
      <c r="B21" s="60">
        <v>600</v>
      </c>
      <c r="C21" s="60">
        <v>100</v>
      </c>
      <c r="D21" s="79">
        <v>264120</v>
      </c>
      <c r="E21" s="170"/>
      <c r="F21" s="65"/>
      <c r="G21" s="66"/>
      <c r="H21" s="67">
        <f>IF(D21&gt;0,ROUNDDOWN($F$5*B21*(1.85-C21/100),2),ROUNDDOWN($F$5*B21*0.5,2))</f>
        <v>0</v>
      </c>
      <c r="I21" s="134"/>
      <c r="J21" s="135">
        <f>H21+I21</f>
        <v>0</v>
      </c>
      <c r="K21" s="67">
        <f>ROUNDDOWN(D21*$F$7+E21*$F$8+F21*$F$9,2)</f>
        <v>0</v>
      </c>
      <c r="L21" s="68">
        <f>ROUNDDOWN(J21+K21,0)</f>
        <v>0</v>
      </c>
      <c r="M21" s="58"/>
    </row>
    <row r="22" spans="1:13" ht="13.5" customHeight="1">
      <c r="A22" s="62" t="s">
        <v>146</v>
      </c>
      <c r="B22" s="60">
        <v>600</v>
      </c>
      <c r="C22" s="60">
        <v>100</v>
      </c>
      <c r="D22" s="171"/>
      <c r="E22" s="172">
        <v>270532</v>
      </c>
      <c r="F22" s="65"/>
      <c r="G22" s="66"/>
      <c r="H22" s="67">
        <f>IF(E22&gt;0,ROUNDDOWN($F$5*B22*(1.85-C22/100),2),ROUNDDOWN($F$5*B22*0.5,2))</f>
        <v>0</v>
      </c>
      <c r="I22" s="134"/>
      <c r="J22" s="135">
        <f t="shared" si="1"/>
        <v>0</v>
      </c>
      <c r="K22" s="67">
        <f t="shared" si="2"/>
        <v>0</v>
      </c>
      <c r="L22" s="68">
        <f t="shared" si="3"/>
        <v>0</v>
      </c>
      <c r="M22" s="58"/>
    </row>
    <row r="23" spans="1:13" ht="13.5" customHeight="1">
      <c r="A23" s="62" t="s">
        <v>147</v>
      </c>
      <c r="B23" s="60">
        <v>600</v>
      </c>
      <c r="C23" s="60">
        <v>100</v>
      </c>
      <c r="D23" s="171"/>
      <c r="E23" s="172">
        <v>255754</v>
      </c>
      <c r="F23" s="65"/>
      <c r="G23" s="66"/>
      <c r="H23" s="67">
        <f>IF(E23&gt;0,ROUNDDOWN($F$5*B23*(1.85-C23/100),2),ROUNDDOWN($F$5*B23*0.5,2))</f>
        <v>0</v>
      </c>
      <c r="I23" s="134"/>
      <c r="J23" s="135">
        <f t="shared" si="1"/>
        <v>0</v>
      </c>
      <c r="K23" s="67">
        <f t="shared" si="2"/>
        <v>0</v>
      </c>
      <c r="L23" s="68">
        <f t="shared" si="3"/>
        <v>0</v>
      </c>
      <c r="M23" s="58"/>
    </row>
    <row r="24" spans="1:13" s="5" customFormat="1" ht="13.5" customHeight="1">
      <c r="A24" s="62" t="s">
        <v>148</v>
      </c>
      <c r="B24" s="60">
        <v>600</v>
      </c>
      <c r="C24" s="60">
        <v>100</v>
      </c>
      <c r="D24" s="171"/>
      <c r="E24" s="172">
        <v>270178</v>
      </c>
      <c r="F24" s="65"/>
      <c r="G24" s="66"/>
      <c r="H24" s="67">
        <f>IF(E24&gt;0,ROUNDDOWN($F$5*B24*(1.85-C24/100),2),ROUNDDOWN($F$5*B24*0.5,2))</f>
        <v>0</v>
      </c>
      <c r="I24" s="134"/>
      <c r="J24" s="135">
        <f t="shared" si="1"/>
        <v>0</v>
      </c>
      <c r="K24" s="67">
        <f t="shared" si="2"/>
        <v>0</v>
      </c>
      <c r="L24" s="68">
        <f t="shared" si="3"/>
        <v>0</v>
      </c>
      <c r="M24" s="58"/>
    </row>
    <row r="25" spans="1:13" ht="13.5" customHeight="1">
      <c r="A25" s="44"/>
      <c r="B25" s="74"/>
      <c r="C25" s="74" t="s">
        <v>24</v>
      </c>
      <c r="D25" s="68">
        <f>SUM(D13:D24)</f>
        <v>812537</v>
      </c>
      <c r="E25" s="68">
        <f>SUM(E13:E24)</f>
        <v>2332413</v>
      </c>
      <c r="F25" s="68">
        <f>SUM(F13:F24)</f>
        <v>0</v>
      </c>
      <c r="G25" s="44" t="e">
        <v>#REF!</v>
      </c>
      <c r="H25" s="67">
        <f>SUM(H13:H24)</f>
        <v>0</v>
      </c>
      <c r="I25" s="134"/>
      <c r="J25" s="67">
        <f>SUM(J13:J24)</f>
        <v>0</v>
      </c>
      <c r="K25" s="67">
        <f>SUM(K13:K24)</f>
        <v>0</v>
      </c>
      <c r="L25" s="68">
        <f>SUM(L13:L24)</f>
        <v>0</v>
      </c>
      <c r="M25" s="74"/>
    </row>
    <row r="26" spans="1:13" ht="14.25" thickBot="1">
      <c r="A26" s="137"/>
      <c r="B26" s="74"/>
      <c r="C26" s="74" t="s">
        <v>25</v>
      </c>
      <c r="D26" s="328">
        <f>SUM(D25:F25)</f>
        <v>3144950</v>
      </c>
      <c r="E26" s="329"/>
      <c r="F26" s="329"/>
      <c r="G26" s="58"/>
      <c r="H26" s="76"/>
      <c r="I26" s="77"/>
      <c r="J26" s="77"/>
      <c r="K26" s="77"/>
      <c r="L26" s="77"/>
      <c r="M26" s="58"/>
    </row>
    <row r="27" spans="1:13" ht="30" customHeight="1" thickBot="1">
      <c r="A27" s="45"/>
      <c r="B27" s="74"/>
      <c r="C27" s="74"/>
      <c r="D27" s="58"/>
      <c r="E27" s="58"/>
      <c r="F27" s="58"/>
      <c r="G27" s="58"/>
      <c r="H27" s="44"/>
      <c r="I27" s="346" t="s">
        <v>87</v>
      </c>
      <c r="J27" s="324"/>
      <c r="K27" s="337">
        <f>ROUNDDOWN(L25*100/110,0)</f>
        <v>0</v>
      </c>
      <c r="L27" s="338"/>
      <c r="M27" s="58"/>
    </row>
    <row r="28" spans="1:13" ht="30" customHeight="1">
      <c r="A28" s="45"/>
      <c r="B28" s="74"/>
      <c r="C28" s="74"/>
      <c r="D28" s="58"/>
      <c r="E28" s="58"/>
      <c r="F28" s="58"/>
      <c r="G28" s="58"/>
      <c r="H28" s="44"/>
      <c r="I28" s="316" t="s">
        <v>116</v>
      </c>
      <c r="J28" s="316"/>
      <c r="K28" s="316"/>
      <c r="L28" s="316"/>
      <c r="M28" s="58"/>
    </row>
    <row r="29" spans="1:13">
      <c r="A29" s="45"/>
      <c r="B29" s="74"/>
      <c r="C29" s="74"/>
      <c r="D29" s="58"/>
      <c r="E29" s="58"/>
      <c r="F29" s="58"/>
      <c r="G29" s="58"/>
      <c r="H29" s="44"/>
      <c r="I29" s="78"/>
      <c r="J29" s="44"/>
      <c r="K29" s="74"/>
      <c r="L29" s="44"/>
      <c r="M29" s="58"/>
    </row>
    <row r="30" spans="1:13">
      <c r="H30" s="78"/>
      <c r="I30" s="44"/>
      <c r="J30" s="74"/>
      <c r="K30" s="44"/>
    </row>
    <row r="31" spans="1:13" ht="17.25">
      <c r="A31" s="317"/>
      <c r="B31" s="317"/>
      <c r="C31" s="317"/>
      <c r="D31" s="317"/>
      <c r="E31" s="317"/>
      <c r="F31" s="317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</sheetData>
  <sheetProtection algorithmName="SHA-512" hashValue="5hkEfCyaXUnKqehOxTrk7xk7SGVV7LnZAKpr4sjTjoWbyedtKX9nvNzelDF3qQ0A+DOhwnL6AbGiDhKUx5ll4w==" saltValue="bO4pXWfWwDriThvfDW94Fg==" spinCount="100000" sheet="1" objects="1" scenarios="1"/>
  <mergeCells count="19">
    <mergeCell ref="A31:F31"/>
    <mergeCell ref="D26:F26"/>
    <mergeCell ref="I27:J27"/>
    <mergeCell ref="C4:E4"/>
    <mergeCell ref="F4:H4"/>
    <mergeCell ref="D5:E5"/>
    <mergeCell ref="D6:E6"/>
    <mergeCell ref="D7:E7"/>
    <mergeCell ref="D8:E8"/>
    <mergeCell ref="K27:L27"/>
    <mergeCell ref="I28:L28"/>
    <mergeCell ref="A1:L1"/>
    <mergeCell ref="C5:C6"/>
    <mergeCell ref="C7:C9"/>
    <mergeCell ref="D9:E9"/>
    <mergeCell ref="H11:I11"/>
    <mergeCell ref="J11:J12"/>
    <mergeCell ref="K11:K12"/>
    <mergeCell ref="L11:L12"/>
  </mergeCells>
  <phoneticPr fontId="2"/>
  <printOptions horizontalCentered="1"/>
  <pageMargins left="0.39370078740157483" right="0.39370078740157483" top="0.78740157480314965" bottom="0.39370078740157483" header="0.35433070866141736" footer="0"/>
  <pageSetup paperSize="9" scale="87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5"/>
  <sheetViews>
    <sheetView view="pageBreakPreview" topLeftCell="A4" zoomScale="85" zoomScaleNormal="75" zoomScaleSheetLayoutView="85" workbookViewId="0">
      <selection activeCell="F5" sqref="F5 B19:D19"/>
    </sheetView>
  </sheetViews>
  <sheetFormatPr defaultRowHeight="13.5"/>
  <cols>
    <col min="1" max="1" width="15.5" style="3" customWidth="1"/>
    <col min="2" max="2" width="9.25" style="5" bestFit="1" customWidth="1"/>
    <col min="3" max="3" width="7.5" style="5" bestFit="1" customWidth="1"/>
    <col min="4" max="6" width="15.375" style="6" customWidth="1"/>
    <col min="7" max="7" width="13.625" style="6" hidden="1" customWidth="1"/>
    <col min="8" max="8" width="17.5" style="2" customWidth="1"/>
    <col min="9" max="9" width="24.625" style="5" customWidth="1"/>
    <col min="10" max="10" width="24.625" style="2" customWidth="1"/>
    <col min="11" max="11" width="3.125" style="6" customWidth="1"/>
    <col min="12" max="13" width="12.75" style="6" customWidth="1"/>
    <col min="14" max="16384" width="9" style="6"/>
  </cols>
  <sheetData>
    <row r="1" spans="1:12" s="1" customFormat="1" ht="24.95" customHeight="1">
      <c r="A1" s="95" t="s">
        <v>153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4.95" customHeight="1">
      <c r="A2" s="95" t="s">
        <v>93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2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0"/>
      <c r="J3" s="40"/>
      <c r="K3" s="42"/>
    </row>
    <row r="4" spans="1:12" s="1" customFormat="1" ht="20.100000000000001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2"/>
    </row>
    <row r="5" spans="1:12" s="1" customFormat="1" ht="34.5" customHeight="1" thickBot="1">
      <c r="A5" s="45"/>
      <c r="B5" s="40"/>
      <c r="C5" s="81" t="s">
        <v>8</v>
      </c>
      <c r="D5" s="323" t="s">
        <v>9</v>
      </c>
      <c r="E5" s="324"/>
      <c r="F5" s="34"/>
      <c r="G5" s="4" t="s">
        <v>10</v>
      </c>
      <c r="H5" s="50" t="s">
        <v>5</v>
      </c>
      <c r="I5" s="40"/>
      <c r="J5" s="40"/>
      <c r="K5" s="42"/>
    </row>
    <row r="6" spans="1:12" s="1" customFormat="1" ht="20.100000000000001" customHeight="1" thickBot="1">
      <c r="A6" s="45"/>
      <c r="B6" s="40"/>
      <c r="C6" s="330" t="s">
        <v>11</v>
      </c>
      <c r="D6" s="331" t="s">
        <v>69</v>
      </c>
      <c r="E6" s="332"/>
      <c r="F6" s="35"/>
      <c r="G6" s="32" t="s">
        <v>6</v>
      </c>
      <c r="H6" s="51" t="s">
        <v>6</v>
      </c>
      <c r="I6" s="40"/>
      <c r="J6" s="40"/>
      <c r="K6" s="42"/>
    </row>
    <row r="7" spans="1:12" s="1" customFormat="1" ht="20.100000000000001" customHeight="1" thickBot="1">
      <c r="A7" s="45"/>
      <c r="B7" s="40"/>
      <c r="C7" s="330"/>
      <c r="D7" s="333" t="s">
        <v>70</v>
      </c>
      <c r="E7" s="334"/>
      <c r="F7" s="36"/>
      <c r="G7" s="31" t="s">
        <v>6</v>
      </c>
      <c r="H7" s="52" t="s">
        <v>6</v>
      </c>
      <c r="I7" s="40"/>
      <c r="J7" s="40"/>
      <c r="K7" s="42"/>
    </row>
    <row r="8" spans="1:12" s="1" customFormat="1" ht="20.100000000000001" customHeight="1">
      <c r="A8" s="45"/>
      <c r="B8" s="40"/>
      <c r="C8" s="330"/>
      <c r="D8" s="341" t="s">
        <v>71</v>
      </c>
      <c r="E8" s="335"/>
      <c r="F8" s="48"/>
      <c r="G8" s="33" t="s">
        <v>6</v>
      </c>
      <c r="H8" s="53" t="s">
        <v>6</v>
      </c>
      <c r="I8" s="40"/>
      <c r="J8" s="40"/>
      <c r="K8" s="42"/>
    </row>
    <row r="9" spans="1:12" s="1" customFormat="1" ht="15" customHeight="1">
      <c r="A9" s="45"/>
      <c r="B9" s="40"/>
      <c r="C9" s="42"/>
      <c r="D9" s="46"/>
      <c r="E9" s="47"/>
      <c r="F9" s="49"/>
      <c r="H9" s="40"/>
      <c r="I9" s="40"/>
      <c r="J9" s="40"/>
      <c r="K9" s="42"/>
    </row>
    <row r="10" spans="1:12" ht="18" customHeight="1">
      <c r="A10" s="54"/>
      <c r="B10" s="55" t="s">
        <v>26</v>
      </c>
      <c r="C10" s="55" t="s">
        <v>81</v>
      </c>
      <c r="D10" s="55" t="s">
        <v>72</v>
      </c>
      <c r="E10" s="55" t="s">
        <v>73</v>
      </c>
      <c r="F10" s="55" t="s">
        <v>71</v>
      </c>
      <c r="G10" s="56" t="s">
        <v>18</v>
      </c>
      <c r="H10" s="82" t="s">
        <v>19</v>
      </c>
      <c r="I10" s="325" t="s">
        <v>20</v>
      </c>
      <c r="J10" s="326" t="s">
        <v>65</v>
      </c>
      <c r="K10" s="58"/>
    </row>
    <row r="11" spans="1:12" ht="18" customHeight="1">
      <c r="A11" s="59"/>
      <c r="B11" s="60" t="s">
        <v>90</v>
      </c>
      <c r="C11" s="60" t="s">
        <v>91</v>
      </c>
      <c r="D11" s="120" t="s">
        <v>92</v>
      </c>
      <c r="E11" s="120" t="s">
        <v>92</v>
      </c>
      <c r="F11" s="120" t="s">
        <v>92</v>
      </c>
      <c r="G11" s="61"/>
      <c r="H11" s="57" t="s">
        <v>74</v>
      </c>
      <c r="I11" s="325"/>
      <c r="J11" s="327"/>
      <c r="K11" s="58"/>
    </row>
    <row r="12" spans="1:12" ht="13.5" customHeight="1">
      <c r="A12" s="62" t="s">
        <v>137</v>
      </c>
      <c r="B12" s="94">
        <v>1600</v>
      </c>
      <c r="C12" s="60">
        <v>100</v>
      </c>
      <c r="D12" s="63"/>
      <c r="E12" s="122">
        <v>676930</v>
      </c>
      <c r="F12" s="65"/>
      <c r="G12" s="66">
        <v>1256</v>
      </c>
      <c r="H12" s="67">
        <f>IF(E12&gt;0,ROUNDDOWN($F$5*B12*(1.85-C12/100),2),ROUNDDOWN($F$5*B12*0.5,2))</f>
        <v>0</v>
      </c>
      <c r="I12" s="67">
        <f>ROUNDDOWN(D12*$F$6+E12*$F$7+F12*$F$8,2)</f>
        <v>0</v>
      </c>
      <c r="J12" s="68">
        <f>ROUNDDOWN(H12+I12,0)</f>
        <v>0</v>
      </c>
      <c r="K12" s="58"/>
    </row>
    <row r="13" spans="1:12" ht="13.5" customHeight="1">
      <c r="A13" s="62" t="s">
        <v>138</v>
      </c>
      <c r="B13" s="94">
        <v>1600</v>
      </c>
      <c r="C13" s="60">
        <v>100</v>
      </c>
      <c r="D13" s="63"/>
      <c r="E13" s="149">
        <v>543837</v>
      </c>
      <c r="F13" s="65"/>
      <c r="G13" s="66">
        <v>1275</v>
      </c>
      <c r="H13" s="67">
        <f t="shared" ref="H13:H20" si="0">IF(E13&gt;0,ROUNDDOWN($F$5*B13*(1.85-C13/100),2),ROUNDDOWN($F$5*B13*0.5,2))</f>
        <v>0</v>
      </c>
      <c r="I13" s="67">
        <f t="shared" ref="I13:I23" si="1">ROUNDDOWN(D13*$F$6+E13*$F$7+F13*$F$8,2)</f>
        <v>0</v>
      </c>
      <c r="J13" s="68">
        <f t="shared" ref="J13:J22" si="2">ROUNDDOWN(H13+I13,0)</f>
        <v>0</v>
      </c>
      <c r="K13" s="58"/>
    </row>
    <row r="14" spans="1:12" ht="13.5" customHeight="1">
      <c r="A14" s="62" t="s">
        <v>139</v>
      </c>
      <c r="B14" s="94">
        <v>1600</v>
      </c>
      <c r="C14" s="60">
        <v>100</v>
      </c>
      <c r="D14" s="63"/>
      <c r="E14" s="122">
        <v>654636</v>
      </c>
      <c r="F14" s="65"/>
      <c r="G14" s="66">
        <v>1307</v>
      </c>
      <c r="H14" s="67">
        <f t="shared" si="0"/>
        <v>0</v>
      </c>
      <c r="I14" s="67">
        <f t="shared" si="1"/>
        <v>0</v>
      </c>
      <c r="J14" s="68">
        <f t="shared" si="2"/>
        <v>0</v>
      </c>
      <c r="K14" s="58"/>
    </row>
    <row r="15" spans="1:12" ht="13.5" customHeight="1">
      <c r="A15" s="62" t="s">
        <v>140</v>
      </c>
      <c r="B15" s="94">
        <v>1600</v>
      </c>
      <c r="C15" s="60">
        <v>100</v>
      </c>
      <c r="D15" s="63"/>
      <c r="E15" s="150">
        <v>632773</v>
      </c>
      <c r="F15" s="65"/>
      <c r="G15" s="66"/>
      <c r="H15" s="67">
        <f t="shared" si="0"/>
        <v>0</v>
      </c>
      <c r="I15" s="67">
        <f t="shared" si="1"/>
        <v>0</v>
      </c>
      <c r="J15" s="68">
        <f t="shared" si="2"/>
        <v>0</v>
      </c>
      <c r="K15" s="58"/>
    </row>
    <row r="16" spans="1:12" ht="13.5" customHeight="1">
      <c r="A16" s="62" t="s">
        <v>141</v>
      </c>
      <c r="B16" s="94">
        <v>1600</v>
      </c>
      <c r="C16" s="60">
        <v>100</v>
      </c>
      <c r="D16" s="63"/>
      <c r="E16" s="150">
        <v>652467</v>
      </c>
      <c r="F16" s="65"/>
      <c r="G16" s="66">
        <v>1256</v>
      </c>
      <c r="H16" s="67">
        <f t="shared" si="0"/>
        <v>0</v>
      </c>
      <c r="I16" s="67">
        <f t="shared" si="1"/>
        <v>0</v>
      </c>
      <c r="J16" s="68">
        <f t="shared" si="2"/>
        <v>0</v>
      </c>
      <c r="K16" s="58"/>
    </row>
    <row r="17" spans="1:12" ht="13.5" customHeight="1">
      <c r="A17" s="62" t="s">
        <v>142</v>
      </c>
      <c r="B17" s="94">
        <v>1600</v>
      </c>
      <c r="C17" s="60">
        <v>100</v>
      </c>
      <c r="D17" s="63"/>
      <c r="E17" s="150">
        <v>677893</v>
      </c>
      <c r="F17" s="65"/>
      <c r="G17" s="66">
        <v>1275</v>
      </c>
      <c r="H17" s="67">
        <f t="shared" si="0"/>
        <v>0</v>
      </c>
      <c r="I17" s="67">
        <f t="shared" si="1"/>
        <v>0</v>
      </c>
      <c r="J17" s="68">
        <f t="shared" si="2"/>
        <v>0</v>
      </c>
      <c r="K17" s="58"/>
    </row>
    <row r="18" spans="1:12" ht="13.5" customHeight="1">
      <c r="A18" s="62" t="s">
        <v>143</v>
      </c>
      <c r="B18" s="94">
        <v>1600</v>
      </c>
      <c r="C18" s="60">
        <v>100</v>
      </c>
      <c r="D18" s="79">
        <v>712766</v>
      </c>
      <c r="E18" s="170"/>
      <c r="F18" s="65"/>
      <c r="G18" s="66">
        <v>1307</v>
      </c>
      <c r="H18" s="67">
        <f>IF(D18&gt;0,ROUNDDOWN($F$5*B18*(1.85-C18/100),2),ROUNDDOWN($F$5*B18*0.5,2))</f>
        <v>0</v>
      </c>
      <c r="I18" s="67">
        <f t="shared" si="1"/>
        <v>0</v>
      </c>
      <c r="J18" s="68">
        <f t="shared" si="2"/>
        <v>0</v>
      </c>
      <c r="K18" s="58"/>
    </row>
    <row r="19" spans="1:12" ht="13.5" customHeight="1">
      <c r="A19" s="62" t="s">
        <v>144</v>
      </c>
      <c r="B19" s="94">
        <v>1600</v>
      </c>
      <c r="C19" s="60">
        <v>100</v>
      </c>
      <c r="D19" s="79">
        <v>708873</v>
      </c>
      <c r="E19" s="170"/>
      <c r="F19" s="65"/>
      <c r="G19" s="66"/>
      <c r="H19" s="67">
        <f>IF(D19&gt;0,ROUNDDOWN($F$5*B19*(1.85-C19/100),2),ROUNDDOWN($F$5*B19*0.5,2))</f>
        <v>0</v>
      </c>
      <c r="I19" s="67">
        <f t="shared" si="1"/>
        <v>0</v>
      </c>
      <c r="J19" s="68">
        <f t="shared" si="2"/>
        <v>0</v>
      </c>
      <c r="K19" s="58"/>
    </row>
    <row r="20" spans="1:12" ht="13.5" customHeight="1">
      <c r="A20" s="62" t="s">
        <v>145</v>
      </c>
      <c r="B20" s="94">
        <v>1600</v>
      </c>
      <c r="C20" s="60">
        <v>100</v>
      </c>
      <c r="D20" s="79">
        <v>656313</v>
      </c>
      <c r="E20" s="170"/>
      <c r="F20" s="65"/>
      <c r="G20" s="66"/>
      <c r="H20" s="67">
        <f>IF(D20&gt;0,ROUNDDOWN($F$5*B20*(1.85-C20/100),2),ROUNDDOWN($F$5*B20*0.5,2))</f>
        <v>0</v>
      </c>
      <c r="I20" s="67">
        <f t="shared" si="1"/>
        <v>0</v>
      </c>
      <c r="J20" s="68">
        <f t="shared" si="2"/>
        <v>0</v>
      </c>
      <c r="K20" s="58"/>
    </row>
    <row r="21" spans="1:12" ht="13.5" customHeight="1">
      <c r="A21" s="62" t="s">
        <v>146</v>
      </c>
      <c r="B21" s="94">
        <v>1600</v>
      </c>
      <c r="C21" s="60">
        <v>100</v>
      </c>
      <c r="D21" s="171"/>
      <c r="E21" s="172">
        <v>659504</v>
      </c>
      <c r="F21" s="65"/>
      <c r="G21" s="66"/>
      <c r="H21" s="67">
        <f>IF(E21&gt;0,ROUNDDOWN($F$5*B21*(1.85-C21/100),2),ROUNDDOWN($F$5*B21*0.5,2))</f>
        <v>0</v>
      </c>
      <c r="I21" s="67">
        <f t="shared" si="1"/>
        <v>0</v>
      </c>
      <c r="J21" s="68">
        <f t="shared" si="2"/>
        <v>0</v>
      </c>
      <c r="K21" s="58"/>
    </row>
    <row r="22" spans="1:12" ht="13.5" customHeight="1">
      <c r="A22" s="62" t="s">
        <v>147</v>
      </c>
      <c r="B22" s="94">
        <v>1600</v>
      </c>
      <c r="C22" s="60">
        <v>100</v>
      </c>
      <c r="D22" s="171"/>
      <c r="E22" s="172">
        <v>589458</v>
      </c>
      <c r="F22" s="65"/>
      <c r="G22" s="66"/>
      <c r="H22" s="67">
        <f>IF(E22&gt;0,ROUNDDOWN($F$5*B22*(1.85-C22/100),2),ROUNDDOWN($F$5*B22*0.5,2))</f>
        <v>0</v>
      </c>
      <c r="I22" s="67">
        <f t="shared" si="1"/>
        <v>0</v>
      </c>
      <c r="J22" s="68">
        <f t="shared" si="2"/>
        <v>0</v>
      </c>
      <c r="K22" s="58"/>
    </row>
    <row r="23" spans="1:12" ht="13.5" customHeight="1">
      <c r="A23" s="62" t="s">
        <v>148</v>
      </c>
      <c r="B23" s="94">
        <v>1600</v>
      </c>
      <c r="C23" s="60">
        <v>100</v>
      </c>
      <c r="D23" s="171"/>
      <c r="E23" s="172">
        <v>660878</v>
      </c>
      <c r="F23" s="65"/>
      <c r="G23" s="66"/>
      <c r="H23" s="67">
        <f>IF(E23&gt;0,ROUNDDOWN($F$5*B23*(1.85-C23/100),2),ROUNDDOWN($F$5*B23*0.5,2))</f>
        <v>0</v>
      </c>
      <c r="I23" s="67">
        <f t="shared" si="1"/>
        <v>0</v>
      </c>
      <c r="J23" s="68">
        <f>ROUNDDOWN(H23+I23,0)</f>
        <v>0</v>
      </c>
      <c r="K23" s="58"/>
    </row>
    <row r="24" spans="1:12" s="5" customFormat="1" ht="13.5" customHeight="1">
      <c r="A24" s="44"/>
      <c r="B24" s="74"/>
      <c r="C24" s="74" t="s">
        <v>24</v>
      </c>
      <c r="D24" s="68">
        <f>SUM(D12:D23)</f>
        <v>2077952</v>
      </c>
      <c r="E24" s="68">
        <f>SUM(E12:E23)</f>
        <v>5748376</v>
      </c>
      <c r="F24" s="68">
        <f>SUM(F12:F23)</f>
        <v>0</v>
      </c>
      <c r="G24" s="44" t="e">
        <v>#REF!</v>
      </c>
      <c r="H24" s="67">
        <f>SUM(H12:H23)</f>
        <v>0</v>
      </c>
      <c r="I24" s="67">
        <f>SUM(I12:I23)</f>
        <v>0</v>
      </c>
      <c r="J24" s="68">
        <f>SUM(J12:J23)</f>
        <v>0</v>
      </c>
      <c r="K24" s="74"/>
    </row>
    <row r="25" spans="1:12" ht="13.5" customHeight="1">
      <c r="A25" s="75"/>
      <c r="B25" s="74"/>
      <c r="C25" s="74" t="s">
        <v>25</v>
      </c>
      <c r="D25" s="328">
        <f>SUM(D24:F24)</f>
        <v>7826328</v>
      </c>
      <c r="E25" s="329"/>
      <c r="F25" s="329"/>
      <c r="G25" s="58"/>
      <c r="H25" s="76"/>
      <c r="I25" s="77"/>
      <c r="J25" s="77"/>
      <c r="K25" s="58"/>
    </row>
    <row r="26" spans="1:12" ht="14.25" thickBot="1">
      <c r="A26" s="45"/>
      <c r="B26" s="74"/>
      <c r="C26" s="74"/>
      <c r="D26" s="58"/>
      <c r="E26" s="58"/>
      <c r="F26" s="58"/>
      <c r="G26" s="58"/>
      <c r="H26" s="44"/>
      <c r="I26" s="74"/>
      <c r="J26" s="44"/>
      <c r="K26" s="84"/>
    </row>
    <row r="27" spans="1:12" ht="18" thickBot="1">
      <c r="G27" s="58"/>
      <c r="H27" s="346" t="s">
        <v>103</v>
      </c>
      <c r="I27" s="324"/>
      <c r="J27" s="91">
        <f>ROUNDDOWN(J24*100/110,0)</f>
        <v>0</v>
      </c>
      <c r="K27" s="92"/>
      <c r="L27" s="83"/>
    </row>
    <row r="28" spans="1:12" ht="33" customHeight="1">
      <c r="A28" s="45"/>
      <c r="B28" s="74"/>
      <c r="C28" s="74"/>
      <c r="D28" s="58"/>
      <c r="E28" s="58"/>
      <c r="F28" s="58"/>
      <c r="G28" s="58"/>
      <c r="H28" s="316" t="s">
        <v>104</v>
      </c>
      <c r="I28" s="316"/>
      <c r="J28" s="316"/>
      <c r="K28" s="93"/>
    </row>
    <row r="29" spans="1:12">
      <c r="H29" s="78"/>
      <c r="I29" s="44"/>
      <c r="J29" s="74"/>
      <c r="K29" s="44"/>
    </row>
    <row r="30" spans="1:12">
      <c r="H30" s="78"/>
      <c r="I30" s="44"/>
      <c r="J30" s="74"/>
      <c r="K30" s="44"/>
    </row>
    <row r="31" spans="1:12" ht="17.25">
      <c r="A31" s="317" t="s">
        <v>88</v>
      </c>
      <c r="B31" s="317"/>
      <c r="C31" s="317"/>
      <c r="D31" s="317"/>
      <c r="E31" s="317"/>
      <c r="F31" s="317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</sheetData>
  <sheetProtection algorithmName="SHA-512" hashValue="+Yi3FTHvcXvOcx2a/nW75Q0Gw7xoin4jSEmQbPn+v2TO+gQNpaD/vDx7p9WSJnhOfAj5kRZLsNo0mvpv9gj6Hw==" saltValue="UjFsSOkXtD+j46Dsh9HwIA==" spinCount="100000" sheet="1" objects="1" scenarios="1"/>
  <mergeCells count="13">
    <mergeCell ref="H27:I27"/>
    <mergeCell ref="H28:J28"/>
    <mergeCell ref="A31:F31"/>
    <mergeCell ref="D8:E8"/>
    <mergeCell ref="D6:E6"/>
    <mergeCell ref="C6:C8"/>
    <mergeCell ref="I10:I11"/>
    <mergeCell ref="J10:J11"/>
    <mergeCell ref="C4:E4"/>
    <mergeCell ref="F4:H4"/>
    <mergeCell ref="D5:E5"/>
    <mergeCell ref="D7:E7"/>
    <mergeCell ref="D25:F25"/>
  </mergeCells>
  <phoneticPr fontId="2"/>
  <dataValidations count="1">
    <dataValidation type="list" allowBlank="1" showInputMessage="1" showErrorMessage="1" sqref="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46"/>
  <sheetViews>
    <sheetView view="pageBreakPreview" zoomScale="85" zoomScaleNormal="75" zoomScaleSheetLayoutView="85" workbookViewId="0">
      <selection activeCell="J32" sqref="J32"/>
    </sheetView>
  </sheetViews>
  <sheetFormatPr defaultRowHeight="13.5"/>
  <cols>
    <col min="1" max="1" width="17.5" style="3" customWidth="1"/>
    <col min="2" max="2" width="9.25" style="5" bestFit="1" customWidth="1"/>
    <col min="3" max="3" width="7.5" style="5" bestFit="1" customWidth="1"/>
    <col min="4" max="6" width="15" style="6" customWidth="1"/>
    <col min="7" max="7" width="13.625" style="6" hidden="1" customWidth="1"/>
    <col min="8" max="8" width="25.5" style="2" customWidth="1"/>
    <col min="9" max="9" width="25.5" style="5" customWidth="1"/>
    <col min="10" max="10" width="25.5" style="2" customWidth="1"/>
    <col min="11" max="11" width="3.125" style="6" customWidth="1"/>
    <col min="12" max="13" width="12.75" style="6" customWidth="1"/>
    <col min="14" max="16384" width="9" style="6"/>
  </cols>
  <sheetData>
    <row r="1" spans="1:12" s="1" customFormat="1" ht="24.95" customHeight="1">
      <c r="A1" s="95" t="s">
        <v>153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4.95" customHeight="1">
      <c r="A2" s="95" t="s">
        <v>95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2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0"/>
      <c r="J3" s="40"/>
      <c r="K3" s="42"/>
    </row>
    <row r="4" spans="1:12" s="1" customFormat="1" ht="20.100000000000001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2"/>
    </row>
    <row r="5" spans="1:12" s="1" customFormat="1" ht="34.5" customHeight="1" thickBot="1">
      <c r="A5" s="45"/>
      <c r="B5" s="40"/>
      <c r="C5" s="81" t="s">
        <v>8</v>
      </c>
      <c r="D5" s="346" t="s">
        <v>94</v>
      </c>
      <c r="E5" s="324"/>
      <c r="F5" s="34"/>
      <c r="G5" s="4" t="s">
        <v>10</v>
      </c>
      <c r="H5" s="50" t="s">
        <v>5</v>
      </c>
      <c r="I5" s="40"/>
      <c r="J5" s="40"/>
      <c r="K5" s="42"/>
    </row>
    <row r="6" spans="1:12" s="1" customFormat="1" ht="20.100000000000001" customHeight="1" thickBot="1">
      <c r="A6" s="45"/>
      <c r="B6" s="40"/>
      <c r="C6" s="330" t="s">
        <v>11</v>
      </c>
      <c r="D6" s="331" t="s">
        <v>69</v>
      </c>
      <c r="E6" s="332"/>
      <c r="F6" s="35"/>
      <c r="G6" s="32" t="s">
        <v>6</v>
      </c>
      <c r="H6" s="51" t="s">
        <v>6</v>
      </c>
      <c r="I6" s="40"/>
      <c r="J6" s="40"/>
      <c r="K6" s="42"/>
    </row>
    <row r="7" spans="1:12" s="1" customFormat="1" ht="20.100000000000001" customHeight="1" thickBot="1">
      <c r="A7" s="45"/>
      <c r="B7" s="40"/>
      <c r="C7" s="330"/>
      <c r="D7" s="333" t="s">
        <v>70</v>
      </c>
      <c r="E7" s="334"/>
      <c r="F7" s="36"/>
      <c r="G7" s="31" t="s">
        <v>6</v>
      </c>
      <c r="H7" s="52" t="s">
        <v>6</v>
      </c>
      <c r="I7" s="40"/>
      <c r="J7" s="40"/>
      <c r="K7" s="42"/>
    </row>
    <row r="8" spans="1:12" s="1" customFormat="1" ht="20.100000000000001" customHeight="1">
      <c r="A8" s="45"/>
      <c r="B8" s="40"/>
      <c r="C8" s="330"/>
      <c r="D8" s="341" t="s">
        <v>71</v>
      </c>
      <c r="E8" s="335"/>
      <c r="F8" s="48"/>
      <c r="G8" s="33" t="s">
        <v>6</v>
      </c>
      <c r="H8" s="53" t="s">
        <v>6</v>
      </c>
      <c r="I8" s="40"/>
      <c r="J8" s="40"/>
      <c r="K8" s="42"/>
    </row>
    <row r="9" spans="1:12" s="1" customFormat="1" ht="15" customHeight="1">
      <c r="A9" s="45"/>
      <c r="B9" s="40"/>
      <c r="C9" s="42"/>
      <c r="D9" s="46"/>
      <c r="E9" s="47"/>
      <c r="F9" s="49"/>
      <c r="H9" s="40"/>
      <c r="I9" s="40"/>
      <c r="J9" s="40"/>
      <c r="K9" s="42"/>
    </row>
    <row r="10" spans="1:12" ht="18" customHeight="1">
      <c r="A10" s="54"/>
      <c r="B10" s="55" t="s">
        <v>26</v>
      </c>
      <c r="C10" s="55" t="s">
        <v>81</v>
      </c>
      <c r="D10" s="55" t="s">
        <v>72</v>
      </c>
      <c r="E10" s="55" t="s">
        <v>73</v>
      </c>
      <c r="F10" s="55" t="s">
        <v>71</v>
      </c>
      <c r="G10" s="56" t="s">
        <v>18</v>
      </c>
      <c r="H10" s="82" t="s">
        <v>19</v>
      </c>
      <c r="I10" s="325" t="s">
        <v>20</v>
      </c>
      <c r="J10" s="326" t="s">
        <v>65</v>
      </c>
      <c r="K10" s="58"/>
    </row>
    <row r="11" spans="1:12" ht="18" customHeight="1">
      <c r="A11" s="59"/>
      <c r="B11" s="60" t="s">
        <v>90</v>
      </c>
      <c r="C11" s="60" t="s">
        <v>91</v>
      </c>
      <c r="D11" s="60" t="s">
        <v>92</v>
      </c>
      <c r="E11" s="60" t="s">
        <v>92</v>
      </c>
      <c r="F11" s="60" t="s">
        <v>92</v>
      </c>
      <c r="G11" s="61"/>
      <c r="H11" s="57" t="s">
        <v>75</v>
      </c>
      <c r="I11" s="325"/>
      <c r="J11" s="327"/>
      <c r="K11" s="58"/>
    </row>
    <row r="12" spans="1:12" ht="13.5" customHeight="1">
      <c r="A12" s="62" t="s">
        <v>137</v>
      </c>
      <c r="B12" s="94">
        <v>1600</v>
      </c>
      <c r="C12" s="117"/>
      <c r="D12" s="63"/>
      <c r="E12" s="122">
        <v>926</v>
      </c>
      <c r="F12" s="65"/>
      <c r="G12" s="66">
        <v>1256</v>
      </c>
      <c r="H12" s="67">
        <f>ROUNDDOWN($F$5*B12,2)</f>
        <v>0</v>
      </c>
      <c r="I12" s="67">
        <f>ROUNDDOWN(D12*$F$6+E12*$F$7+F12*$F$8,2)</f>
        <v>0</v>
      </c>
      <c r="J12" s="68">
        <f>ROUNDDOWN(H12+I12,0)</f>
        <v>0</v>
      </c>
      <c r="K12" s="58"/>
    </row>
    <row r="13" spans="1:12" ht="13.5" customHeight="1">
      <c r="A13" s="62" t="s">
        <v>138</v>
      </c>
      <c r="B13" s="94">
        <v>1600</v>
      </c>
      <c r="C13" s="118"/>
      <c r="D13" s="69"/>
      <c r="E13" s="122">
        <v>40691</v>
      </c>
      <c r="F13" s="70"/>
      <c r="G13" s="66">
        <v>1275</v>
      </c>
      <c r="H13" s="67">
        <f>ROUNDDOWN($F$5*B13,2)</f>
        <v>0</v>
      </c>
      <c r="I13" s="67">
        <f t="shared" ref="I13:I23" si="0">ROUNDDOWN(D13*$F$6+E13*$F$7+F13*$F$8,2)</f>
        <v>0</v>
      </c>
      <c r="J13" s="68">
        <f t="shared" ref="J13:J22" si="1">ROUNDDOWN(H13+I13,0)</f>
        <v>0</v>
      </c>
      <c r="K13" s="58"/>
    </row>
    <row r="14" spans="1:12" ht="13.5" customHeight="1">
      <c r="A14" s="62" t="s">
        <v>139</v>
      </c>
      <c r="B14" s="94">
        <v>1600</v>
      </c>
      <c r="C14" s="118"/>
      <c r="D14" s="69"/>
      <c r="E14" s="122">
        <v>0</v>
      </c>
      <c r="F14" s="70"/>
      <c r="G14" s="66">
        <v>1307</v>
      </c>
      <c r="H14" s="67">
        <f t="shared" ref="H14:H22" si="2">ROUNDDOWN($F$5*B14,2)</f>
        <v>0</v>
      </c>
      <c r="I14" s="67">
        <f t="shared" si="0"/>
        <v>0</v>
      </c>
      <c r="J14" s="68">
        <f t="shared" si="1"/>
        <v>0</v>
      </c>
      <c r="K14" s="58"/>
    </row>
    <row r="15" spans="1:12" ht="13.5" customHeight="1">
      <c r="A15" s="62" t="s">
        <v>140</v>
      </c>
      <c r="B15" s="94">
        <v>1600</v>
      </c>
      <c r="C15" s="118"/>
      <c r="D15" s="63"/>
      <c r="E15" s="122">
        <v>0</v>
      </c>
      <c r="F15" s="70"/>
      <c r="G15" s="66"/>
      <c r="H15" s="67">
        <f t="shared" si="2"/>
        <v>0</v>
      </c>
      <c r="I15" s="67">
        <f t="shared" si="0"/>
        <v>0</v>
      </c>
      <c r="J15" s="68">
        <f t="shared" si="1"/>
        <v>0</v>
      </c>
      <c r="K15" s="58"/>
    </row>
    <row r="16" spans="1:12" ht="13.5" customHeight="1">
      <c r="A16" s="62" t="s">
        <v>141</v>
      </c>
      <c r="B16" s="94">
        <v>1600</v>
      </c>
      <c r="C16" s="118"/>
      <c r="D16" s="69"/>
      <c r="E16" s="122">
        <v>0</v>
      </c>
      <c r="F16" s="70"/>
      <c r="G16" s="66">
        <v>1256</v>
      </c>
      <c r="H16" s="67">
        <f t="shared" si="2"/>
        <v>0</v>
      </c>
      <c r="I16" s="67">
        <f t="shared" si="0"/>
        <v>0</v>
      </c>
      <c r="J16" s="68">
        <f t="shared" si="1"/>
        <v>0</v>
      </c>
      <c r="K16" s="58"/>
    </row>
    <row r="17" spans="1:12" ht="13.5" customHeight="1">
      <c r="A17" s="62" t="s">
        <v>142</v>
      </c>
      <c r="B17" s="94">
        <v>1600</v>
      </c>
      <c r="C17" s="118"/>
      <c r="D17" s="69"/>
      <c r="E17" s="122">
        <v>0</v>
      </c>
      <c r="F17" s="70"/>
      <c r="G17" s="66">
        <v>1275</v>
      </c>
      <c r="H17" s="67">
        <f t="shared" si="2"/>
        <v>0</v>
      </c>
      <c r="I17" s="67">
        <f t="shared" si="0"/>
        <v>0</v>
      </c>
      <c r="J17" s="68">
        <f t="shared" si="1"/>
        <v>0</v>
      </c>
      <c r="K17" s="58"/>
    </row>
    <row r="18" spans="1:12" ht="13.5" customHeight="1">
      <c r="A18" s="62" t="s">
        <v>143</v>
      </c>
      <c r="B18" s="94">
        <v>1600</v>
      </c>
      <c r="C18" s="118"/>
      <c r="D18" s="79">
        <v>0</v>
      </c>
      <c r="E18" s="173"/>
      <c r="F18" s="70"/>
      <c r="G18" s="66">
        <v>1307</v>
      </c>
      <c r="H18" s="67">
        <f t="shared" si="2"/>
        <v>0</v>
      </c>
      <c r="I18" s="67">
        <f t="shared" si="0"/>
        <v>0</v>
      </c>
      <c r="J18" s="68">
        <f t="shared" si="1"/>
        <v>0</v>
      </c>
      <c r="K18" s="58"/>
    </row>
    <row r="19" spans="1:12" ht="13.5" customHeight="1">
      <c r="A19" s="62" t="s">
        <v>144</v>
      </c>
      <c r="B19" s="94">
        <v>1600</v>
      </c>
      <c r="C19" s="118"/>
      <c r="D19" s="71">
        <v>0</v>
      </c>
      <c r="E19" s="173"/>
      <c r="F19" s="70"/>
      <c r="G19" s="66"/>
      <c r="H19" s="67">
        <f>ROUNDDOWN($F$5*B19,2)</f>
        <v>0</v>
      </c>
      <c r="I19" s="67">
        <f t="shared" si="0"/>
        <v>0</v>
      </c>
      <c r="J19" s="68">
        <f t="shared" si="1"/>
        <v>0</v>
      </c>
      <c r="K19" s="58"/>
    </row>
    <row r="20" spans="1:12" ht="13.5" customHeight="1">
      <c r="A20" s="62" t="s">
        <v>145</v>
      </c>
      <c r="B20" s="94">
        <v>1600</v>
      </c>
      <c r="C20" s="118"/>
      <c r="D20" s="71">
        <v>0</v>
      </c>
      <c r="E20" s="173"/>
      <c r="F20" s="70"/>
      <c r="G20" s="66"/>
      <c r="H20" s="67">
        <f t="shared" si="2"/>
        <v>0</v>
      </c>
      <c r="I20" s="67">
        <f t="shared" si="0"/>
        <v>0</v>
      </c>
      <c r="J20" s="68">
        <f t="shared" si="1"/>
        <v>0</v>
      </c>
      <c r="K20" s="58"/>
    </row>
    <row r="21" spans="1:12" ht="13.5" customHeight="1">
      <c r="A21" s="62" t="s">
        <v>146</v>
      </c>
      <c r="B21" s="94">
        <v>1600</v>
      </c>
      <c r="C21" s="118"/>
      <c r="D21" s="174"/>
      <c r="E21" s="172">
        <v>0</v>
      </c>
      <c r="F21" s="70"/>
      <c r="G21" s="66"/>
      <c r="H21" s="67">
        <f t="shared" si="2"/>
        <v>0</v>
      </c>
      <c r="I21" s="67">
        <f t="shared" si="0"/>
        <v>0</v>
      </c>
      <c r="J21" s="68">
        <f t="shared" si="1"/>
        <v>0</v>
      </c>
      <c r="K21" s="58"/>
    </row>
    <row r="22" spans="1:12" ht="13.5" customHeight="1">
      <c r="A22" s="62" t="s">
        <v>147</v>
      </c>
      <c r="B22" s="94">
        <v>1600</v>
      </c>
      <c r="C22" s="118"/>
      <c r="D22" s="174"/>
      <c r="E22" s="64">
        <v>42455</v>
      </c>
      <c r="F22" s="70"/>
      <c r="G22" s="66"/>
      <c r="H22" s="67">
        <f t="shared" si="2"/>
        <v>0</v>
      </c>
      <c r="I22" s="67">
        <f t="shared" si="0"/>
        <v>0</v>
      </c>
      <c r="J22" s="68">
        <f t="shared" si="1"/>
        <v>0</v>
      </c>
      <c r="K22" s="58"/>
    </row>
    <row r="23" spans="1:12" ht="13.5" customHeight="1">
      <c r="A23" s="62" t="s">
        <v>148</v>
      </c>
      <c r="B23" s="94">
        <v>1600</v>
      </c>
      <c r="C23" s="118"/>
      <c r="D23" s="174"/>
      <c r="E23" s="64">
        <v>0</v>
      </c>
      <c r="F23" s="70"/>
      <c r="G23" s="66"/>
      <c r="H23" s="67">
        <f>ROUNDDOWN($F$5*B23,2)</f>
        <v>0</v>
      </c>
      <c r="I23" s="67">
        <f t="shared" si="0"/>
        <v>0</v>
      </c>
      <c r="J23" s="68">
        <f>ROUNDDOWN(H23+I23,0)</f>
        <v>0</v>
      </c>
      <c r="K23" s="58"/>
    </row>
    <row r="24" spans="1:12" s="5" customFormat="1" ht="13.5" customHeight="1">
      <c r="A24" s="44"/>
      <c r="B24" s="74"/>
      <c r="C24" s="74" t="s">
        <v>24</v>
      </c>
      <c r="D24" s="68">
        <f>SUM(D12:D23)</f>
        <v>0</v>
      </c>
      <c r="E24" s="68">
        <f>SUM(E12:E23)</f>
        <v>84072</v>
      </c>
      <c r="F24" s="68">
        <f>SUM(F12:F23)</f>
        <v>0</v>
      </c>
      <c r="G24" s="44" t="e">
        <v>#REF!</v>
      </c>
      <c r="H24" s="67">
        <f>SUM(H12:H23)</f>
        <v>0</v>
      </c>
      <c r="I24" s="67">
        <f>SUM(I12:I23)</f>
        <v>0</v>
      </c>
      <c r="J24" s="68">
        <f>SUM(J12:J23)</f>
        <v>0</v>
      </c>
      <c r="K24" s="74"/>
    </row>
    <row r="25" spans="1:12" ht="13.5" customHeight="1">
      <c r="A25" s="75"/>
      <c r="B25" s="74"/>
      <c r="C25" s="74" t="s">
        <v>25</v>
      </c>
      <c r="D25" s="328">
        <f>SUM(D24:F24)</f>
        <v>84072</v>
      </c>
      <c r="E25" s="329"/>
      <c r="F25" s="329"/>
      <c r="G25" s="58"/>
      <c r="H25" s="76"/>
      <c r="I25" s="77"/>
      <c r="J25" s="77"/>
      <c r="K25" s="58"/>
    </row>
    <row r="26" spans="1:12" ht="16.5" customHeight="1" thickBot="1">
      <c r="A26" s="45"/>
      <c r="B26" s="74"/>
      <c r="C26" s="74"/>
      <c r="D26" s="58"/>
      <c r="E26" s="58"/>
      <c r="F26" s="58"/>
      <c r="G26" s="58"/>
      <c r="H26" s="44"/>
      <c r="I26" s="74"/>
      <c r="J26" s="44"/>
      <c r="K26" s="84"/>
    </row>
    <row r="27" spans="1:12" ht="18" thickBot="1">
      <c r="G27" s="58"/>
      <c r="H27" s="346" t="s">
        <v>99</v>
      </c>
      <c r="I27" s="324"/>
      <c r="J27" s="91">
        <f>ROUNDDOWN(J24*100/110,0)</f>
        <v>0</v>
      </c>
      <c r="K27" s="92"/>
      <c r="L27" s="83"/>
    </row>
    <row r="28" spans="1:12" ht="33" customHeight="1">
      <c r="A28" s="45"/>
      <c r="B28" s="74"/>
      <c r="C28" s="74"/>
      <c r="D28" s="58"/>
      <c r="E28" s="58"/>
      <c r="F28" s="58"/>
      <c r="G28" s="58"/>
      <c r="H28" s="316" t="s">
        <v>100</v>
      </c>
      <c r="I28" s="316"/>
      <c r="J28" s="316"/>
      <c r="K28" s="93"/>
    </row>
    <row r="29" spans="1:12" ht="14.25" thickBot="1">
      <c r="A29" s="45"/>
      <c r="B29" s="74"/>
      <c r="C29" s="74"/>
      <c r="D29" s="58"/>
      <c r="E29" s="58"/>
      <c r="F29" s="58"/>
      <c r="G29" s="58"/>
      <c r="H29" s="119"/>
      <c r="I29" s="119"/>
      <c r="J29" s="119"/>
      <c r="K29" s="93"/>
    </row>
    <row r="30" spans="1:12" ht="14.25" thickTop="1">
      <c r="C30" s="105"/>
      <c r="D30" s="106"/>
      <c r="E30" s="106"/>
      <c r="F30" s="106"/>
      <c r="G30" s="106"/>
      <c r="H30" s="107"/>
      <c r="I30" s="108"/>
      <c r="J30" s="74"/>
      <c r="K30" s="44"/>
    </row>
    <row r="31" spans="1:12" ht="8.25" customHeight="1" thickBot="1">
      <c r="C31" s="109"/>
      <c r="D31" s="83"/>
      <c r="E31" s="83"/>
      <c r="F31" s="83"/>
      <c r="G31" s="83"/>
      <c r="H31" s="110"/>
      <c r="I31" s="111"/>
      <c r="J31" s="74"/>
      <c r="K31" s="44"/>
    </row>
    <row r="32" spans="1:12" ht="18" thickBot="1">
      <c r="A32" s="104"/>
      <c r="B32" s="104"/>
      <c r="C32" s="112"/>
      <c r="D32" s="348" t="s">
        <v>101</v>
      </c>
      <c r="E32" s="348"/>
      <c r="F32" s="348"/>
      <c r="G32" s="102"/>
      <c r="H32" s="103">
        <f>'グループ(3)その１'!J27+J27</f>
        <v>0</v>
      </c>
      <c r="I32" s="113"/>
    </row>
    <row r="33" spans="3:9" ht="36" customHeight="1" thickBot="1">
      <c r="C33" s="114"/>
      <c r="D33" s="347" t="s">
        <v>102</v>
      </c>
      <c r="E33" s="347"/>
      <c r="F33" s="347"/>
      <c r="G33" s="347"/>
      <c r="H33" s="347"/>
      <c r="I33" s="115"/>
    </row>
    <row r="34" spans="3:9" ht="7.5" customHeight="1" thickTop="1"/>
    <row r="35" spans="3:9">
      <c r="I35" s="2"/>
    </row>
    <row r="36" spans="3:9">
      <c r="I36" s="2"/>
    </row>
    <row r="37" spans="3:9">
      <c r="I37" s="2"/>
    </row>
    <row r="38" spans="3:9">
      <c r="I38" s="2"/>
    </row>
    <row r="39" spans="3:9">
      <c r="I39" s="2"/>
    </row>
    <row r="40" spans="3:9">
      <c r="I40" s="2"/>
    </row>
    <row r="41" spans="3:9">
      <c r="I41" s="2"/>
    </row>
    <row r="42" spans="3:9">
      <c r="I42" s="2"/>
    </row>
    <row r="43" spans="3:9">
      <c r="I43" s="2"/>
    </row>
    <row r="44" spans="3:9">
      <c r="I44" s="2"/>
    </row>
    <row r="45" spans="3:9">
      <c r="I45" s="2"/>
    </row>
    <row r="46" spans="3:9">
      <c r="I46" s="2"/>
    </row>
  </sheetData>
  <sheetProtection algorithmName="SHA-512" hashValue="ewrHtSUtHyNyGB7djsT4bggraalIeESKnHWpTkCuSZE3ZZtsuRl7aUHtITvDgJGGkq1wTY2DBKznAXmM5PSSfw==" saltValue="ZJJ7UlCm6bUFBQVczHM0/w==" spinCount="100000" sheet="1" objects="1" scenarios="1"/>
  <mergeCells count="14">
    <mergeCell ref="D8:E8"/>
    <mergeCell ref="D33:H33"/>
    <mergeCell ref="C6:C8"/>
    <mergeCell ref="I10:I11"/>
    <mergeCell ref="J10:J11"/>
    <mergeCell ref="D25:F25"/>
    <mergeCell ref="H27:I27"/>
    <mergeCell ref="H28:J28"/>
    <mergeCell ref="D32:F32"/>
    <mergeCell ref="C4:E4"/>
    <mergeCell ref="F4:H4"/>
    <mergeCell ref="D5:E5"/>
    <mergeCell ref="D6:E6"/>
    <mergeCell ref="D7:E7"/>
  </mergeCells>
  <phoneticPr fontId="2"/>
  <dataValidations count="1">
    <dataValidation type="list" allowBlank="1" showInputMessage="1" showErrorMessage="1" sqref="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8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6"/>
  <sheetViews>
    <sheetView view="pageBreakPreview" topLeftCell="A5" zoomScale="85" zoomScaleNormal="75" zoomScaleSheetLayoutView="85" workbookViewId="0">
      <selection activeCell="F5" sqref="F5 B22:D22"/>
    </sheetView>
  </sheetViews>
  <sheetFormatPr defaultRowHeight="13.5"/>
  <cols>
    <col min="1" max="1" width="15.5" style="3" customWidth="1"/>
    <col min="2" max="2" width="9.25" style="5" bestFit="1" customWidth="1"/>
    <col min="3" max="3" width="7.5" style="5" bestFit="1" customWidth="1"/>
    <col min="4" max="6" width="12.375" style="6" customWidth="1"/>
    <col min="7" max="7" width="13.625" style="6" hidden="1" customWidth="1"/>
    <col min="8" max="8" width="17.5" style="2" customWidth="1"/>
    <col min="9" max="9" width="18.25" style="5" customWidth="1"/>
    <col min="10" max="10" width="18.875" style="2" customWidth="1"/>
    <col min="11" max="12" width="18.875" style="6" customWidth="1"/>
    <col min="13" max="13" width="12.75" style="6" customWidth="1"/>
    <col min="14" max="16384" width="9" style="6"/>
  </cols>
  <sheetData>
    <row r="1" spans="1:13" s="1" customFormat="1" ht="24.95" customHeight="1">
      <c r="A1" s="318" t="s">
        <v>160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8"/>
    </row>
    <row r="2" spans="1:13" s="1" customFormat="1" ht="24.95" customHeight="1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38"/>
    </row>
    <row r="3" spans="1:13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4"/>
      <c r="J3" s="44"/>
      <c r="K3" s="40"/>
      <c r="L3" s="40"/>
      <c r="M3" s="42"/>
    </row>
    <row r="4" spans="1:13" s="1" customFormat="1" ht="20.100000000000001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127"/>
      <c r="J4" s="42"/>
      <c r="K4" s="40"/>
      <c r="L4" s="40"/>
      <c r="M4" s="42"/>
    </row>
    <row r="5" spans="1:13" s="1" customFormat="1" ht="19.5" customHeight="1" thickBot="1">
      <c r="A5" s="45"/>
      <c r="B5" s="40"/>
      <c r="C5" s="339" t="s">
        <v>8</v>
      </c>
      <c r="D5" s="323" t="s">
        <v>9</v>
      </c>
      <c r="E5" s="324"/>
      <c r="F5" s="138">
        <f>'グループ(2)'!F5</f>
        <v>0</v>
      </c>
      <c r="G5" s="139" t="s">
        <v>10</v>
      </c>
      <c r="H5" s="128" t="s">
        <v>5</v>
      </c>
      <c r="I5" s="44"/>
      <c r="J5" s="44"/>
      <c r="K5" s="40"/>
      <c r="L5" s="40"/>
      <c r="M5" s="42"/>
    </row>
    <row r="6" spans="1:13" s="1" customFormat="1" ht="19.5" customHeight="1" thickBot="1">
      <c r="A6" s="45"/>
      <c r="B6" s="40"/>
      <c r="C6" s="340"/>
      <c r="D6" s="346" t="s">
        <v>97</v>
      </c>
      <c r="E6" s="323"/>
      <c r="F6" s="129"/>
      <c r="G6" s="140" t="s">
        <v>10</v>
      </c>
      <c r="H6" s="128" t="s">
        <v>5</v>
      </c>
      <c r="I6" s="44"/>
      <c r="J6" s="44"/>
      <c r="K6" s="40"/>
      <c r="L6" s="40"/>
      <c r="M6" s="42"/>
    </row>
    <row r="7" spans="1:13" s="1" customFormat="1" ht="19.5" customHeight="1" thickBot="1">
      <c r="A7" s="45"/>
      <c r="B7" s="40"/>
      <c r="C7" s="330" t="s">
        <v>11</v>
      </c>
      <c r="D7" s="331" t="s">
        <v>69</v>
      </c>
      <c r="E7" s="332"/>
      <c r="F7" s="141">
        <f>'グループ(2)'!F7</f>
        <v>0</v>
      </c>
      <c r="G7" s="142" t="s">
        <v>6</v>
      </c>
      <c r="H7" s="131" t="s">
        <v>6</v>
      </c>
      <c r="I7" s="44"/>
      <c r="J7" s="44"/>
      <c r="K7" s="40"/>
      <c r="L7" s="40"/>
      <c r="M7" s="42"/>
    </row>
    <row r="8" spans="1:13" s="1" customFormat="1" ht="19.5" customHeight="1" thickBot="1">
      <c r="A8" s="45"/>
      <c r="B8" s="40"/>
      <c r="C8" s="330"/>
      <c r="D8" s="333" t="s">
        <v>70</v>
      </c>
      <c r="E8" s="334"/>
      <c r="F8" s="143">
        <f>'グループ(2)'!F8</f>
        <v>0</v>
      </c>
      <c r="G8" s="144" t="s">
        <v>6</v>
      </c>
      <c r="H8" s="132" t="s">
        <v>6</v>
      </c>
      <c r="I8" s="44"/>
      <c r="J8" s="44"/>
      <c r="K8" s="40"/>
      <c r="L8" s="40"/>
      <c r="M8" s="42"/>
    </row>
    <row r="9" spans="1:13" s="1" customFormat="1" ht="19.5" customHeight="1">
      <c r="A9" s="45"/>
      <c r="B9" s="40"/>
      <c r="C9" s="330"/>
      <c r="D9" s="341" t="s">
        <v>71</v>
      </c>
      <c r="E9" s="335"/>
      <c r="F9" s="48"/>
      <c r="G9" s="145" t="s">
        <v>6</v>
      </c>
      <c r="H9" s="133" t="s">
        <v>6</v>
      </c>
      <c r="I9" s="44"/>
      <c r="J9" s="44"/>
      <c r="K9" s="40"/>
      <c r="L9" s="40"/>
      <c r="M9" s="42"/>
    </row>
    <row r="10" spans="1:13" s="1" customFormat="1" ht="15" customHeight="1">
      <c r="A10" s="45"/>
      <c r="B10" s="40"/>
      <c r="C10" s="349" t="s">
        <v>115</v>
      </c>
      <c r="D10" s="349"/>
      <c r="E10" s="349"/>
      <c r="F10" s="349"/>
      <c r="G10" s="349"/>
      <c r="H10" s="349"/>
      <c r="I10" s="349"/>
      <c r="J10" s="349"/>
      <c r="K10" s="349"/>
      <c r="L10" s="40"/>
      <c r="M10" s="42"/>
    </row>
    <row r="11" spans="1:13" ht="18" customHeight="1">
      <c r="A11" s="45"/>
      <c r="B11" s="40"/>
      <c r="C11" s="42"/>
      <c r="D11" s="46"/>
      <c r="E11" s="47"/>
      <c r="F11" s="49"/>
      <c r="G11" s="42"/>
      <c r="H11" s="40"/>
      <c r="I11" s="44"/>
      <c r="J11" s="44"/>
      <c r="K11" s="40"/>
      <c r="L11" s="40"/>
      <c r="M11" s="42"/>
    </row>
    <row r="12" spans="1:13" ht="18" customHeight="1">
      <c r="A12" s="54"/>
      <c r="B12" s="55" t="s">
        <v>26</v>
      </c>
      <c r="C12" s="55" t="s">
        <v>17</v>
      </c>
      <c r="D12" s="55" t="s">
        <v>72</v>
      </c>
      <c r="E12" s="55" t="s">
        <v>73</v>
      </c>
      <c r="F12" s="55" t="s">
        <v>71</v>
      </c>
      <c r="G12" s="56" t="s">
        <v>18</v>
      </c>
      <c r="H12" s="342" t="s">
        <v>19</v>
      </c>
      <c r="I12" s="343"/>
      <c r="J12" s="344" t="s">
        <v>98</v>
      </c>
      <c r="K12" s="325" t="s">
        <v>20</v>
      </c>
      <c r="L12" s="326" t="s">
        <v>65</v>
      </c>
      <c r="M12" s="58"/>
    </row>
    <row r="13" spans="1:13" ht="13.5" customHeight="1">
      <c r="A13" s="59"/>
      <c r="B13" s="60" t="s">
        <v>105</v>
      </c>
      <c r="C13" s="60" t="s">
        <v>106</v>
      </c>
      <c r="D13" s="60" t="s">
        <v>23</v>
      </c>
      <c r="E13" s="60" t="s">
        <v>107</v>
      </c>
      <c r="F13" s="60" t="s">
        <v>107</v>
      </c>
      <c r="G13" s="61"/>
      <c r="H13" s="57" t="s">
        <v>74</v>
      </c>
      <c r="I13" s="57" t="s">
        <v>75</v>
      </c>
      <c r="J13" s="345"/>
      <c r="K13" s="325"/>
      <c r="L13" s="327"/>
      <c r="M13" s="58"/>
    </row>
    <row r="14" spans="1:13" ht="13.5" customHeight="1">
      <c r="A14" s="62" t="s">
        <v>137</v>
      </c>
      <c r="B14" s="94">
        <v>1640</v>
      </c>
      <c r="C14" s="60">
        <v>100</v>
      </c>
      <c r="D14" s="63"/>
      <c r="E14" s="122">
        <v>739299</v>
      </c>
      <c r="F14" s="65"/>
      <c r="G14" s="66">
        <v>1256</v>
      </c>
      <c r="H14" s="67">
        <f>IF(E14&gt;0,ROUNDDOWN($F$5*B14*(1.85-C14/100),2),ROUNDDOWN($F$5*B14*0.5,2))</f>
        <v>0</v>
      </c>
      <c r="I14" s="134"/>
      <c r="J14" s="135">
        <f>H14+I14</f>
        <v>0</v>
      </c>
      <c r="K14" s="67">
        <f>ROUNDDOWN(D14*$F$7+E14*$F$8+F14*$F$9,2)</f>
        <v>0</v>
      </c>
      <c r="L14" s="68">
        <f>ROUNDDOWN(J14+K14,0)</f>
        <v>0</v>
      </c>
      <c r="M14" s="161"/>
    </row>
    <row r="15" spans="1:13" ht="13.5" customHeight="1">
      <c r="A15" s="62" t="s">
        <v>138</v>
      </c>
      <c r="B15" s="94">
        <v>1640</v>
      </c>
      <c r="C15" s="60">
        <v>100</v>
      </c>
      <c r="D15" s="63"/>
      <c r="E15" s="147">
        <v>724885</v>
      </c>
      <c r="F15" s="65"/>
      <c r="G15" s="66">
        <v>1275</v>
      </c>
      <c r="H15" s="67">
        <f t="shared" ref="H15:H22" si="0">IF(E15&gt;0,ROUNDDOWN($F$5*B15*(1.85-C15/100),2),ROUNDDOWN($F$5*B15*0.5,2))</f>
        <v>0</v>
      </c>
      <c r="I15" s="134"/>
      <c r="J15" s="135">
        <f t="shared" ref="J15:J25" si="1">H15+I15</f>
        <v>0</v>
      </c>
      <c r="K15" s="67">
        <f>ROUNDDOWN(D15*$F$7+E15*$F$8+F15*$F$9,2)</f>
        <v>0</v>
      </c>
      <c r="L15" s="68">
        <f>ROUNDDOWN(J15+K15,0)</f>
        <v>0</v>
      </c>
      <c r="M15" s="161"/>
    </row>
    <row r="16" spans="1:13" ht="13.5" customHeight="1">
      <c r="A16" s="62" t="s">
        <v>139</v>
      </c>
      <c r="B16" s="94">
        <v>1640</v>
      </c>
      <c r="C16" s="60">
        <v>100</v>
      </c>
      <c r="D16" s="63"/>
      <c r="E16" s="147">
        <v>804563</v>
      </c>
      <c r="F16" s="65"/>
      <c r="G16" s="66">
        <v>1307</v>
      </c>
      <c r="H16" s="67">
        <f t="shared" si="0"/>
        <v>0</v>
      </c>
      <c r="I16" s="134"/>
      <c r="J16" s="135">
        <f t="shared" si="1"/>
        <v>0</v>
      </c>
      <c r="K16" s="67">
        <f>ROUNDDOWN(D16*$F$7+E16*$F$8+F16*$F$9,2)</f>
        <v>0</v>
      </c>
      <c r="L16" s="68">
        <f>ROUNDDOWN(J16+K16,0)</f>
        <v>0</v>
      </c>
      <c r="M16" s="161"/>
    </row>
    <row r="17" spans="1:13" ht="13.5" customHeight="1">
      <c r="A17" s="62" t="s">
        <v>140</v>
      </c>
      <c r="B17" s="94">
        <v>1640</v>
      </c>
      <c r="C17" s="60">
        <v>100</v>
      </c>
      <c r="D17" s="63"/>
      <c r="E17" s="148">
        <v>774658</v>
      </c>
      <c r="F17" s="65"/>
      <c r="G17" s="66"/>
      <c r="H17" s="67">
        <f t="shared" si="0"/>
        <v>0</v>
      </c>
      <c r="I17" s="134"/>
      <c r="J17" s="135">
        <f t="shared" si="1"/>
        <v>0</v>
      </c>
      <c r="K17" s="67">
        <f t="shared" ref="K17:K25" si="2">ROUNDDOWN(D17*$F$7+E17*$F$8+F17*$F$9,2)</f>
        <v>0</v>
      </c>
      <c r="L17" s="68">
        <f t="shared" ref="L17:L25" si="3">ROUNDDOWN(J17+K17,0)</f>
        <v>0</v>
      </c>
      <c r="M17" s="161"/>
    </row>
    <row r="18" spans="1:13" ht="13.5" customHeight="1">
      <c r="A18" s="62" t="s">
        <v>141</v>
      </c>
      <c r="B18" s="94">
        <v>1640</v>
      </c>
      <c r="C18" s="60">
        <v>100</v>
      </c>
      <c r="D18" s="63"/>
      <c r="E18" s="148">
        <v>783659</v>
      </c>
      <c r="F18" s="65"/>
      <c r="G18" s="66">
        <v>1256</v>
      </c>
      <c r="H18" s="67">
        <f t="shared" si="0"/>
        <v>0</v>
      </c>
      <c r="I18" s="134"/>
      <c r="J18" s="135">
        <f>H18+I18</f>
        <v>0</v>
      </c>
      <c r="K18" s="67">
        <f t="shared" si="2"/>
        <v>0</v>
      </c>
      <c r="L18" s="68">
        <f>ROUNDDOWN(J18+K18,0)</f>
        <v>0</v>
      </c>
      <c r="M18" s="161"/>
    </row>
    <row r="19" spans="1:13" ht="13.5" customHeight="1">
      <c r="A19" s="62" t="s">
        <v>142</v>
      </c>
      <c r="B19" s="94">
        <v>1640</v>
      </c>
      <c r="C19" s="60">
        <v>100</v>
      </c>
      <c r="D19" s="63"/>
      <c r="E19" s="148">
        <v>810813</v>
      </c>
      <c r="F19" s="65"/>
      <c r="G19" s="66">
        <v>1275</v>
      </c>
      <c r="H19" s="67">
        <f t="shared" si="0"/>
        <v>0</v>
      </c>
      <c r="I19" s="134"/>
      <c r="J19" s="135">
        <f>H19+I19</f>
        <v>0</v>
      </c>
      <c r="K19" s="67">
        <f t="shared" si="2"/>
        <v>0</v>
      </c>
      <c r="L19" s="68">
        <f>ROUNDDOWN(J19+K19,0)</f>
        <v>0</v>
      </c>
      <c r="M19" s="161"/>
    </row>
    <row r="20" spans="1:13" ht="13.5" customHeight="1">
      <c r="A20" s="62" t="s">
        <v>143</v>
      </c>
      <c r="B20" s="94">
        <v>1640</v>
      </c>
      <c r="C20" s="60">
        <v>100</v>
      </c>
      <c r="D20" s="79">
        <v>826407</v>
      </c>
      <c r="E20" s="170"/>
      <c r="F20" s="65"/>
      <c r="G20" s="66">
        <v>1307</v>
      </c>
      <c r="H20" s="67">
        <f>IF(D20&gt;0,ROUNDDOWN($F$5*B20*(1.85-C20/100),2),ROUNDDOWN($F$5*B20*0.5,2))</f>
        <v>0</v>
      </c>
      <c r="I20" s="134"/>
      <c r="J20" s="135">
        <f>H20+I20</f>
        <v>0</v>
      </c>
      <c r="K20" s="67">
        <f t="shared" si="2"/>
        <v>0</v>
      </c>
      <c r="L20" s="68">
        <f>ROUNDDOWN(J20+K20,0)</f>
        <v>0</v>
      </c>
      <c r="M20" s="161"/>
    </row>
    <row r="21" spans="1:13" ht="13.5" customHeight="1">
      <c r="A21" s="62" t="s">
        <v>144</v>
      </c>
      <c r="B21" s="94">
        <v>1640</v>
      </c>
      <c r="C21" s="60">
        <v>100</v>
      </c>
      <c r="D21" s="79">
        <v>848067</v>
      </c>
      <c r="E21" s="173"/>
      <c r="F21" s="65"/>
      <c r="G21" s="66"/>
      <c r="H21" s="67">
        <f>IF(D21&gt;0,ROUNDDOWN($F$5*B21*(1.85-C21/100),2),ROUNDDOWN($F$5*B21*0.5,2))</f>
        <v>0</v>
      </c>
      <c r="I21" s="134"/>
      <c r="J21" s="135">
        <f>H21+I21</f>
        <v>0</v>
      </c>
      <c r="K21" s="67">
        <f>ROUNDDOWN(D21*$F$7+E21*$F$8+F21*$F$9,2)</f>
        <v>0</v>
      </c>
      <c r="L21" s="68">
        <f>ROUNDDOWN(J21+K21,0)</f>
        <v>0</v>
      </c>
      <c r="M21" s="161"/>
    </row>
    <row r="22" spans="1:13" ht="13.5" customHeight="1">
      <c r="A22" s="62" t="s">
        <v>145</v>
      </c>
      <c r="B22" s="94">
        <v>1640</v>
      </c>
      <c r="C22" s="60">
        <v>100</v>
      </c>
      <c r="D22" s="79">
        <v>812227</v>
      </c>
      <c r="E22" s="175"/>
      <c r="F22" s="65"/>
      <c r="G22" s="66"/>
      <c r="H22" s="67">
        <f>IF(D22&gt;0,ROUNDDOWN($F$5*B22*(1.85-C22/100),2),ROUNDDOWN($F$5*B22*0.5,2))</f>
        <v>0</v>
      </c>
      <c r="I22" s="134"/>
      <c r="J22" s="135">
        <f>H22+I22</f>
        <v>0</v>
      </c>
      <c r="K22" s="67">
        <f>ROUNDDOWN(D22*$F$7+E22*$F$8+F22*$F$9,2)</f>
        <v>0</v>
      </c>
      <c r="L22" s="68">
        <f>ROUNDDOWN(J22+K22,0)</f>
        <v>0</v>
      </c>
      <c r="M22" s="161"/>
    </row>
    <row r="23" spans="1:13" ht="13.5" customHeight="1">
      <c r="A23" s="62" t="s">
        <v>146</v>
      </c>
      <c r="B23" s="94">
        <v>1640</v>
      </c>
      <c r="C23" s="60">
        <v>100</v>
      </c>
      <c r="D23" s="174"/>
      <c r="E23" s="172">
        <v>840081</v>
      </c>
      <c r="F23" s="65"/>
      <c r="G23" s="66"/>
      <c r="H23" s="67">
        <f>IF(E23&gt;0,ROUNDDOWN($F$5*B23*(1.85-C23/100),2),ROUNDDOWN($F$5*B23*0.5,2))</f>
        <v>0</v>
      </c>
      <c r="I23" s="134"/>
      <c r="J23" s="135">
        <f t="shared" si="1"/>
        <v>0</v>
      </c>
      <c r="K23" s="67">
        <f t="shared" si="2"/>
        <v>0</v>
      </c>
      <c r="L23" s="68">
        <f t="shared" si="3"/>
        <v>0</v>
      </c>
      <c r="M23" s="161"/>
    </row>
    <row r="24" spans="1:13" ht="13.5" customHeight="1">
      <c r="A24" s="62" t="s">
        <v>147</v>
      </c>
      <c r="B24" s="94">
        <v>1640</v>
      </c>
      <c r="C24" s="60">
        <v>100</v>
      </c>
      <c r="D24" s="171"/>
      <c r="E24" s="172">
        <v>698018</v>
      </c>
      <c r="F24" s="65"/>
      <c r="G24" s="66"/>
      <c r="H24" s="67">
        <f>IF(E24&gt;0,ROUNDDOWN($F$5*B24*(1.85-C24/100),2),ROUNDDOWN($F$5*B24*0.5,2))</f>
        <v>0</v>
      </c>
      <c r="I24" s="134"/>
      <c r="J24" s="135">
        <f t="shared" si="1"/>
        <v>0</v>
      </c>
      <c r="K24" s="67">
        <f t="shared" si="2"/>
        <v>0</v>
      </c>
      <c r="L24" s="68">
        <f t="shared" si="3"/>
        <v>0</v>
      </c>
      <c r="M24" s="161"/>
    </row>
    <row r="25" spans="1:13" s="5" customFormat="1" ht="13.5" customHeight="1">
      <c r="A25" s="62" t="s">
        <v>148</v>
      </c>
      <c r="B25" s="94">
        <v>1640</v>
      </c>
      <c r="C25" s="60">
        <v>100</v>
      </c>
      <c r="D25" s="171"/>
      <c r="E25" s="172">
        <v>728162</v>
      </c>
      <c r="F25" s="65"/>
      <c r="G25" s="66"/>
      <c r="H25" s="67">
        <f>IF(E25&gt;0,ROUNDDOWN($F$5*B25*(1.85-C25/100),2),ROUNDDOWN($F$5*B25*0.5,2))</f>
        <v>0</v>
      </c>
      <c r="I25" s="134"/>
      <c r="J25" s="135">
        <f t="shared" si="1"/>
        <v>0</v>
      </c>
      <c r="K25" s="67">
        <f t="shared" si="2"/>
        <v>0</v>
      </c>
      <c r="L25" s="68">
        <f t="shared" si="3"/>
        <v>0</v>
      </c>
      <c r="M25" s="161"/>
    </row>
    <row r="26" spans="1:13" ht="13.5" customHeight="1">
      <c r="A26" s="44"/>
      <c r="B26" s="74"/>
      <c r="C26" s="74" t="s">
        <v>24</v>
      </c>
      <c r="D26" s="68">
        <f>SUM(D14:D25)</f>
        <v>2486701</v>
      </c>
      <c r="E26" s="68">
        <f>SUM(E14:E25)</f>
        <v>6904138</v>
      </c>
      <c r="F26" s="68">
        <f>SUM(F14:F25)</f>
        <v>0</v>
      </c>
      <c r="G26" s="44" t="e">
        <v>#REF!</v>
      </c>
      <c r="H26" s="67">
        <f>SUM(H14:H25)</f>
        <v>0</v>
      </c>
      <c r="I26" s="134"/>
      <c r="J26" s="67">
        <f>SUM(J14:J25)</f>
        <v>0</v>
      </c>
      <c r="K26" s="67">
        <f>SUM(K14:K25)</f>
        <v>0</v>
      </c>
      <c r="L26" s="68">
        <f>SUM(L14:L25)</f>
        <v>0</v>
      </c>
      <c r="M26" s="74"/>
    </row>
    <row r="27" spans="1:13" ht="14.25" thickBot="1">
      <c r="A27" s="137"/>
      <c r="B27" s="74"/>
      <c r="C27" s="74" t="s">
        <v>25</v>
      </c>
      <c r="D27" s="328">
        <f>SUM(D26:F26)</f>
        <v>9390839</v>
      </c>
      <c r="E27" s="329"/>
      <c r="F27" s="329"/>
      <c r="G27" s="58"/>
      <c r="H27" s="76"/>
      <c r="I27" s="77"/>
      <c r="J27" s="77"/>
      <c r="K27" s="77"/>
      <c r="L27" s="77"/>
      <c r="M27" s="58"/>
    </row>
    <row r="28" spans="1:13" ht="30" customHeight="1" thickBot="1">
      <c r="A28" s="45"/>
      <c r="B28" s="74"/>
      <c r="C28" s="74"/>
      <c r="D28" s="58"/>
      <c r="E28" s="58"/>
      <c r="F28" s="58"/>
      <c r="G28" s="58"/>
      <c r="H28" s="44"/>
      <c r="I28" s="346" t="s">
        <v>120</v>
      </c>
      <c r="J28" s="324"/>
      <c r="K28" s="337">
        <f>ROUNDDOWN(L26*100/110,0)</f>
        <v>0</v>
      </c>
      <c r="L28" s="338"/>
      <c r="M28" s="58"/>
    </row>
    <row r="29" spans="1:13" ht="30" customHeight="1">
      <c r="A29" s="45"/>
      <c r="B29" s="74"/>
      <c r="C29" s="74"/>
      <c r="D29" s="58"/>
      <c r="E29" s="58"/>
      <c r="F29" s="58"/>
      <c r="G29" s="58"/>
      <c r="H29" s="44"/>
      <c r="I29" s="316" t="s">
        <v>151</v>
      </c>
      <c r="J29" s="316"/>
      <c r="K29" s="316"/>
      <c r="L29" s="316"/>
      <c r="M29" s="58"/>
    </row>
    <row r="30" spans="1:13">
      <c r="A30" s="45"/>
      <c r="B30" s="74"/>
      <c r="C30" s="74"/>
      <c r="D30" s="58"/>
      <c r="E30" s="58"/>
      <c r="F30" s="58"/>
      <c r="G30" s="58"/>
      <c r="H30" s="44"/>
      <c r="I30" s="78"/>
      <c r="J30" s="44"/>
      <c r="K30" s="74"/>
      <c r="L30" s="44"/>
      <c r="M30" s="58"/>
    </row>
    <row r="31" spans="1:13" ht="18.75">
      <c r="A31" s="146" t="s">
        <v>111</v>
      </c>
      <c r="H31" s="78"/>
      <c r="I31" s="44"/>
      <c r="J31" s="74"/>
      <c r="K31" s="44"/>
    </row>
    <row r="32" spans="1:13" ht="17.25">
      <c r="A32" s="317"/>
      <c r="B32" s="317"/>
      <c r="C32" s="317"/>
      <c r="D32" s="317"/>
      <c r="E32" s="317"/>
      <c r="F32" s="317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</sheetData>
  <sheetProtection algorithmName="SHA-512" hashValue="i2wu7ivMJGgplc7/S5OCcCQ4SRskf34JMduLHi6A4ZYs8rn54T7+9EPVihlEvaUbTVAlfBFmNSHQYBWeI88NeQ==" saltValue="VITT8LGmnPvZBdhyqAsIpA==" spinCount="100000" sheet="1" objects="1" scenarios="1"/>
  <mergeCells count="20">
    <mergeCell ref="A1:L1"/>
    <mergeCell ref="C4:E4"/>
    <mergeCell ref="F4:H4"/>
    <mergeCell ref="C5:C6"/>
    <mergeCell ref="D5:E5"/>
    <mergeCell ref="D6:E6"/>
    <mergeCell ref="C7:C9"/>
    <mergeCell ref="D7:E7"/>
    <mergeCell ref="D8:E8"/>
    <mergeCell ref="D9:E9"/>
    <mergeCell ref="H12:I12"/>
    <mergeCell ref="C10:K10"/>
    <mergeCell ref="A32:F32"/>
    <mergeCell ref="K12:K13"/>
    <mergeCell ref="L12:L13"/>
    <mergeCell ref="D27:F27"/>
    <mergeCell ref="I28:J28"/>
    <mergeCell ref="K28:L28"/>
    <mergeCell ref="I29:L29"/>
    <mergeCell ref="J12:J13"/>
  </mergeCells>
  <phoneticPr fontId="2"/>
  <printOptions horizontalCentered="1"/>
  <pageMargins left="0.39370078740157483" right="0.39370078740157483" top="0.78740157480314965" bottom="0.39370078740157483" header="0.35433070866141736" footer="0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W34"/>
  <sheetViews>
    <sheetView view="pageBreakPreview" topLeftCell="A4" zoomScale="85" zoomScaleNormal="75" zoomScaleSheetLayoutView="85" workbookViewId="0">
      <selection activeCell="F5" sqref="F5 B20"/>
    </sheetView>
  </sheetViews>
  <sheetFormatPr defaultRowHeight="13.5"/>
  <cols>
    <col min="1" max="1" width="16.625" style="3" customWidth="1"/>
    <col min="2" max="2" width="9.25" style="5" bestFit="1" customWidth="1"/>
    <col min="3" max="3" width="7.5" style="5" bestFit="1" customWidth="1"/>
    <col min="4" max="6" width="15.25" style="6" customWidth="1"/>
    <col min="7" max="7" width="3.625" style="6" hidden="1" customWidth="1"/>
    <col min="8" max="8" width="23.875" style="2" customWidth="1"/>
    <col min="9" max="9" width="28.25" style="5" customWidth="1"/>
    <col min="10" max="10" width="28.25" style="2" customWidth="1"/>
    <col min="11" max="11" width="4.75" style="6" customWidth="1"/>
    <col min="12" max="16384" width="9" style="6"/>
  </cols>
  <sheetData>
    <row r="1" spans="1:12" s="1" customFormat="1" ht="24.95" customHeight="1">
      <c r="A1" s="318" t="s">
        <v>160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s="1" customFormat="1" ht="24.95" customHeight="1">
      <c r="A2" s="95" t="s">
        <v>109</v>
      </c>
      <c r="B2" s="95"/>
      <c r="C2" s="37"/>
      <c r="D2" s="37"/>
      <c r="E2" s="37"/>
      <c r="F2" s="37"/>
      <c r="G2" s="37"/>
      <c r="H2" s="37"/>
      <c r="I2" s="37"/>
      <c r="J2" s="37"/>
      <c r="K2" s="38"/>
    </row>
    <row r="3" spans="1:12" s="1" customFormat="1" ht="9.9499999999999993" customHeight="1">
      <c r="A3" s="39"/>
      <c r="B3" s="40"/>
      <c r="C3" s="41"/>
      <c r="D3" s="42"/>
      <c r="E3" s="40"/>
      <c r="F3" s="43"/>
      <c r="G3" s="42"/>
      <c r="H3" s="43"/>
      <c r="I3" s="40"/>
      <c r="J3" s="40"/>
      <c r="K3" s="42"/>
    </row>
    <row r="4" spans="1:12" s="1" customFormat="1" ht="19.5" customHeight="1" thickBot="1">
      <c r="A4" s="42"/>
      <c r="B4" s="40"/>
      <c r="C4" s="319" t="s">
        <v>7</v>
      </c>
      <c r="D4" s="320"/>
      <c r="E4" s="321"/>
      <c r="F4" s="322" t="s">
        <v>64</v>
      </c>
      <c r="G4" s="320"/>
      <c r="H4" s="321"/>
      <c r="I4" s="40"/>
      <c r="J4" s="40"/>
      <c r="K4" s="42"/>
    </row>
    <row r="5" spans="1:12" s="1" customFormat="1" ht="36" customHeight="1" thickBot="1">
      <c r="A5" s="45"/>
      <c r="B5" s="40"/>
      <c r="C5" s="81" t="s">
        <v>8</v>
      </c>
      <c r="D5" s="346" t="s">
        <v>119</v>
      </c>
      <c r="E5" s="324"/>
      <c r="F5" s="34"/>
      <c r="G5" s="4" t="s">
        <v>10</v>
      </c>
      <c r="H5" s="50" t="s">
        <v>5</v>
      </c>
      <c r="I5" s="40"/>
      <c r="J5" s="40"/>
      <c r="K5" s="42"/>
    </row>
    <row r="6" spans="1:12" s="1" customFormat="1" ht="20.100000000000001" customHeight="1" thickBot="1">
      <c r="A6" s="45"/>
      <c r="B6" s="40"/>
      <c r="C6" s="330" t="s">
        <v>11</v>
      </c>
      <c r="D6" s="331" t="s">
        <v>69</v>
      </c>
      <c r="E6" s="332"/>
      <c r="F6" s="35"/>
      <c r="G6" s="32" t="s">
        <v>6</v>
      </c>
      <c r="H6" s="51" t="s">
        <v>6</v>
      </c>
      <c r="I6" s="40"/>
      <c r="J6" s="40"/>
      <c r="K6" s="42"/>
    </row>
    <row r="7" spans="1:12" s="1" customFormat="1" ht="20.100000000000001" customHeight="1" thickBot="1">
      <c r="A7" s="45"/>
      <c r="B7" s="40"/>
      <c r="C7" s="330"/>
      <c r="D7" s="333" t="s">
        <v>70</v>
      </c>
      <c r="E7" s="334"/>
      <c r="F7" s="36"/>
      <c r="G7" s="31" t="s">
        <v>6</v>
      </c>
      <c r="H7" s="52" t="s">
        <v>6</v>
      </c>
      <c r="I7" s="40"/>
      <c r="J7" s="40"/>
      <c r="K7" s="42"/>
    </row>
    <row r="8" spans="1:12" s="1" customFormat="1" ht="20.100000000000001" customHeight="1">
      <c r="A8" s="45"/>
      <c r="B8" s="40"/>
      <c r="C8" s="330"/>
      <c r="D8" s="341" t="s">
        <v>71</v>
      </c>
      <c r="E8" s="335"/>
      <c r="F8" s="48"/>
      <c r="G8" s="33" t="s">
        <v>6</v>
      </c>
      <c r="H8" s="53" t="s">
        <v>6</v>
      </c>
      <c r="I8" s="40"/>
      <c r="J8" s="40"/>
      <c r="K8" s="42"/>
    </row>
    <row r="9" spans="1:12" s="1" customFormat="1" ht="15" customHeight="1">
      <c r="A9" s="45"/>
      <c r="B9" s="40"/>
      <c r="C9" s="42"/>
      <c r="D9" s="46"/>
      <c r="E9" s="47"/>
      <c r="F9" s="49"/>
      <c r="H9" s="40"/>
      <c r="I9" s="40"/>
      <c r="J9" s="40"/>
      <c r="K9" s="42"/>
    </row>
    <row r="10" spans="1:12" ht="18" customHeight="1">
      <c r="A10" s="54"/>
      <c r="B10" s="55" t="s">
        <v>26</v>
      </c>
      <c r="C10" s="55" t="s">
        <v>17</v>
      </c>
      <c r="D10" s="55" t="s">
        <v>72</v>
      </c>
      <c r="E10" s="55" t="s">
        <v>73</v>
      </c>
      <c r="F10" s="55" t="s">
        <v>71</v>
      </c>
      <c r="G10" s="56" t="s">
        <v>18</v>
      </c>
      <c r="H10" s="82" t="s">
        <v>19</v>
      </c>
      <c r="I10" s="325" t="s">
        <v>20</v>
      </c>
      <c r="J10" s="326" t="s">
        <v>65</v>
      </c>
      <c r="K10" s="58"/>
    </row>
    <row r="11" spans="1:12" ht="18" customHeight="1">
      <c r="A11" s="59"/>
      <c r="B11" s="60" t="s">
        <v>21</v>
      </c>
      <c r="C11" s="60" t="s">
        <v>22</v>
      </c>
      <c r="D11" s="60" t="s">
        <v>23</v>
      </c>
      <c r="E11" s="60" t="s">
        <v>23</v>
      </c>
      <c r="F11" s="60" t="s">
        <v>23</v>
      </c>
      <c r="G11" s="61"/>
      <c r="H11" s="57" t="s">
        <v>75</v>
      </c>
      <c r="I11" s="325"/>
      <c r="J11" s="327"/>
      <c r="K11" s="58"/>
    </row>
    <row r="12" spans="1:12" ht="13.5" customHeight="1">
      <c r="A12" s="62" t="s">
        <v>137</v>
      </c>
      <c r="B12" s="94">
        <v>950</v>
      </c>
      <c r="C12" s="117"/>
      <c r="D12" s="63"/>
      <c r="E12" s="64">
        <v>0</v>
      </c>
      <c r="F12" s="65"/>
      <c r="G12" s="66">
        <v>1256</v>
      </c>
      <c r="H12" s="67">
        <f>ROUNDDOWN($F$5*B12,2)</f>
        <v>0</v>
      </c>
      <c r="I12" s="67">
        <f>ROUNDDOWN(D12*$F$6+E12*$F$7+F12*$F$8,2)</f>
        <v>0</v>
      </c>
      <c r="J12" s="68">
        <f>ROUNDDOWN(H12+I12,0)</f>
        <v>0</v>
      </c>
      <c r="K12" s="58"/>
    </row>
    <row r="13" spans="1:12" ht="13.5" customHeight="1">
      <c r="A13" s="62" t="s">
        <v>138</v>
      </c>
      <c r="B13" s="94">
        <v>950</v>
      </c>
      <c r="C13" s="118"/>
      <c r="D13" s="69"/>
      <c r="E13" s="64">
        <v>0</v>
      </c>
      <c r="F13" s="70"/>
      <c r="G13" s="66">
        <v>1275</v>
      </c>
      <c r="H13" s="67">
        <f t="shared" ref="H13:H23" si="0">ROUNDDOWN($F$5*B13,2)</f>
        <v>0</v>
      </c>
      <c r="I13" s="67">
        <f t="shared" ref="I13:I23" si="1">ROUNDDOWN(D13*$F$6+E13*$F$7+F13*$F$8,2)</f>
        <v>0</v>
      </c>
      <c r="J13" s="68">
        <f>ROUNDDOWN(H13+I13,0)</f>
        <v>0</v>
      </c>
      <c r="K13" s="58"/>
    </row>
    <row r="14" spans="1:12" ht="13.5" customHeight="1">
      <c r="A14" s="62" t="s">
        <v>139</v>
      </c>
      <c r="B14" s="94">
        <v>950</v>
      </c>
      <c r="C14" s="118"/>
      <c r="D14" s="69"/>
      <c r="E14" s="64">
        <v>0</v>
      </c>
      <c r="F14" s="70"/>
      <c r="G14" s="66">
        <v>1307</v>
      </c>
      <c r="H14" s="67">
        <f t="shared" si="0"/>
        <v>0</v>
      </c>
      <c r="I14" s="67">
        <f t="shared" si="1"/>
        <v>0</v>
      </c>
      <c r="J14" s="68">
        <f t="shared" ref="J14:J23" si="2">ROUNDDOWN(H14+I14,0)</f>
        <v>0</v>
      </c>
      <c r="K14" s="58"/>
    </row>
    <row r="15" spans="1:12" ht="13.5" customHeight="1">
      <c r="A15" s="62" t="s">
        <v>140</v>
      </c>
      <c r="B15" s="94">
        <v>950</v>
      </c>
      <c r="C15" s="118"/>
      <c r="D15" s="63"/>
      <c r="E15" s="64">
        <v>0</v>
      </c>
      <c r="F15" s="70"/>
      <c r="G15" s="66"/>
      <c r="H15" s="67">
        <f t="shared" si="0"/>
        <v>0</v>
      </c>
      <c r="I15" s="67">
        <f t="shared" si="1"/>
        <v>0</v>
      </c>
      <c r="J15" s="68">
        <f t="shared" si="2"/>
        <v>0</v>
      </c>
      <c r="K15" s="58"/>
    </row>
    <row r="16" spans="1:12" ht="13.5" customHeight="1">
      <c r="A16" s="62" t="s">
        <v>141</v>
      </c>
      <c r="B16" s="94">
        <v>950</v>
      </c>
      <c r="C16" s="118"/>
      <c r="D16" s="69"/>
      <c r="E16" s="64">
        <v>0</v>
      </c>
      <c r="F16" s="70"/>
      <c r="G16" s="66">
        <v>1256</v>
      </c>
      <c r="H16" s="67">
        <f t="shared" si="0"/>
        <v>0</v>
      </c>
      <c r="I16" s="67">
        <f t="shared" si="1"/>
        <v>0</v>
      </c>
      <c r="J16" s="68">
        <f t="shared" si="2"/>
        <v>0</v>
      </c>
      <c r="K16" s="58"/>
    </row>
    <row r="17" spans="1:23" ht="13.5" customHeight="1">
      <c r="A17" s="62" t="s">
        <v>142</v>
      </c>
      <c r="B17" s="94">
        <v>950</v>
      </c>
      <c r="C17" s="118"/>
      <c r="D17" s="69"/>
      <c r="E17" s="64">
        <v>0</v>
      </c>
      <c r="F17" s="70"/>
      <c r="G17" s="66">
        <v>1275</v>
      </c>
      <c r="H17" s="67">
        <f t="shared" si="0"/>
        <v>0</v>
      </c>
      <c r="I17" s="67">
        <f t="shared" si="1"/>
        <v>0</v>
      </c>
      <c r="J17" s="68">
        <f t="shared" si="2"/>
        <v>0</v>
      </c>
      <c r="K17" s="58"/>
    </row>
    <row r="18" spans="1:23" ht="13.5" customHeight="1">
      <c r="A18" s="62" t="s">
        <v>143</v>
      </c>
      <c r="B18" s="94">
        <v>950</v>
      </c>
      <c r="C18" s="118"/>
      <c r="D18" s="79">
        <v>0</v>
      </c>
      <c r="E18" s="72"/>
      <c r="F18" s="70"/>
      <c r="G18" s="66">
        <v>1307</v>
      </c>
      <c r="H18" s="67">
        <f t="shared" si="0"/>
        <v>0</v>
      </c>
      <c r="I18" s="67">
        <f t="shared" si="1"/>
        <v>0</v>
      </c>
      <c r="J18" s="68">
        <f t="shared" si="2"/>
        <v>0</v>
      </c>
      <c r="K18" s="58"/>
    </row>
    <row r="19" spans="1:23" ht="13.5" customHeight="1">
      <c r="A19" s="62" t="s">
        <v>144</v>
      </c>
      <c r="B19" s="94">
        <v>950</v>
      </c>
      <c r="C19" s="118"/>
      <c r="D19" s="71">
        <v>0</v>
      </c>
      <c r="E19" s="73"/>
      <c r="F19" s="70"/>
      <c r="G19" s="66"/>
      <c r="H19" s="67">
        <f t="shared" si="0"/>
        <v>0</v>
      </c>
      <c r="I19" s="67">
        <f t="shared" si="1"/>
        <v>0</v>
      </c>
      <c r="J19" s="68">
        <f t="shared" si="2"/>
        <v>0</v>
      </c>
      <c r="K19" s="58"/>
    </row>
    <row r="20" spans="1:23" ht="13.5" customHeight="1">
      <c r="A20" s="62" t="s">
        <v>145</v>
      </c>
      <c r="B20" s="94">
        <v>950</v>
      </c>
      <c r="C20" s="118"/>
      <c r="D20" s="71">
        <v>0</v>
      </c>
      <c r="E20" s="73"/>
      <c r="F20" s="70"/>
      <c r="G20" s="66"/>
      <c r="H20" s="67">
        <f t="shared" si="0"/>
        <v>0</v>
      </c>
      <c r="I20" s="67">
        <f t="shared" si="1"/>
        <v>0</v>
      </c>
      <c r="J20" s="68">
        <f t="shared" si="2"/>
        <v>0</v>
      </c>
      <c r="K20" s="58"/>
    </row>
    <row r="21" spans="1:23" ht="13.5" customHeight="1">
      <c r="A21" s="62" t="s">
        <v>146</v>
      </c>
      <c r="B21" s="94">
        <v>950</v>
      </c>
      <c r="C21" s="118"/>
      <c r="D21" s="63"/>
      <c r="E21" s="172">
        <v>0</v>
      </c>
      <c r="F21" s="70"/>
      <c r="G21" s="66"/>
      <c r="H21" s="67">
        <f t="shared" si="0"/>
        <v>0</v>
      </c>
      <c r="I21" s="67">
        <f t="shared" si="1"/>
        <v>0</v>
      </c>
      <c r="J21" s="68">
        <f t="shared" si="2"/>
        <v>0</v>
      </c>
      <c r="K21" s="58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8"/>
    </row>
    <row r="22" spans="1:23" ht="13.5" customHeight="1">
      <c r="A22" s="62" t="s">
        <v>147</v>
      </c>
      <c r="B22" s="94">
        <v>950</v>
      </c>
      <c r="C22" s="118"/>
      <c r="D22" s="69"/>
      <c r="E22" s="64">
        <v>0</v>
      </c>
      <c r="F22" s="70"/>
      <c r="G22" s="66"/>
      <c r="H22" s="67">
        <f t="shared" si="0"/>
        <v>0</v>
      </c>
      <c r="I22" s="67">
        <f t="shared" si="1"/>
        <v>0</v>
      </c>
      <c r="J22" s="68">
        <f t="shared" si="2"/>
        <v>0</v>
      </c>
      <c r="K22" s="58"/>
    </row>
    <row r="23" spans="1:23" ht="13.5" customHeight="1">
      <c r="A23" s="62" t="s">
        <v>148</v>
      </c>
      <c r="B23" s="94">
        <v>950</v>
      </c>
      <c r="C23" s="118"/>
      <c r="D23" s="69"/>
      <c r="E23" s="64">
        <v>0</v>
      </c>
      <c r="F23" s="70"/>
      <c r="G23" s="66"/>
      <c r="H23" s="67">
        <f t="shared" si="0"/>
        <v>0</v>
      </c>
      <c r="I23" s="67">
        <f t="shared" si="1"/>
        <v>0</v>
      </c>
      <c r="J23" s="68">
        <f t="shared" si="2"/>
        <v>0</v>
      </c>
      <c r="K23" s="58"/>
    </row>
    <row r="24" spans="1:23" s="5" customFormat="1" ht="13.5" customHeight="1">
      <c r="A24" s="44"/>
      <c r="B24" s="74"/>
      <c r="C24" s="74" t="s">
        <v>24</v>
      </c>
      <c r="D24" s="68">
        <f>SUM(D12:D23)</f>
        <v>0</v>
      </c>
      <c r="E24" s="68">
        <f>SUM(E12:E23)</f>
        <v>0</v>
      </c>
      <c r="F24" s="68">
        <f>SUM(F12:F23)</f>
        <v>0</v>
      </c>
      <c r="G24" s="44" t="e">
        <v>#REF!</v>
      </c>
      <c r="H24" s="67">
        <f>SUM(H12:H23)</f>
        <v>0</v>
      </c>
      <c r="I24" s="67">
        <f>SUM(I12:I23)</f>
        <v>0</v>
      </c>
      <c r="J24" s="68">
        <f>SUM(J12:J23)</f>
        <v>0</v>
      </c>
      <c r="K24" s="74"/>
    </row>
    <row r="25" spans="1:23" ht="33.75" customHeight="1" thickBot="1">
      <c r="A25" s="75"/>
      <c r="B25" s="74"/>
      <c r="C25" s="74" t="s">
        <v>25</v>
      </c>
      <c r="D25" s="328">
        <f>SUM(D24:F24)</f>
        <v>0</v>
      </c>
      <c r="E25" s="329"/>
      <c r="F25" s="329"/>
      <c r="G25" s="58"/>
      <c r="H25" s="76"/>
      <c r="I25" s="77"/>
      <c r="J25" s="77"/>
      <c r="K25" s="58"/>
    </row>
    <row r="26" spans="1:23" ht="24.95" customHeight="1" thickBot="1">
      <c r="A26" s="45"/>
      <c r="B26" s="74"/>
      <c r="C26" s="74"/>
      <c r="D26" s="58"/>
      <c r="E26" s="58"/>
      <c r="F26" s="58"/>
      <c r="G26" s="58"/>
      <c r="H26" s="44"/>
      <c r="I26" s="101" t="s">
        <v>112</v>
      </c>
      <c r="J26" s="100">
        <f>ROUNDDOWN(J24*100/110,0)</f>
        <v>0</v>
      </c>
      <c r="K26" s="58"/>
    </row>
    <row r="27" spans="1:23" ht="44.25" customHeight="1">
      <c r="A27" s="45"/>
      <c r="B27" s="74"/>
      <c r="C27" s="74"/>
      <c r="D27" s="58"/>
      <c r="E27" s="58"/>
      <c r="F27" s="58"/>
      <c r="G27" s="58"/>
      <c r="H27" s="44"/>
      <c r="I27" s="316" t="s">
        <v>113</v>
      </c>
      <c r="J27" s="316"/>
      <c r="K27" s="93"/>
      <c r="L27" s="93"/>
    </row>
    <row r="28" spans="1:23" ht="14.25" thickBot="1"/>
    <row r="29" spans="1:23" ht="18.75" thickTop="1" thickBot="1">
      <c r="A29" s="104"/>
      <c r="B29" s="104"/>
      <c r="C29" s="105"/>
      <c r="D29" s="106"/>
      <c r="E29" s="106"/>
      <c r="F29" s="106"/>
      <c r="G29" s="106"/>
      <c r="H29" s="107"/>
      <c r="I29" s="108"/>
    </row>
    <row r="30" spans="1:23" ht="25.5" customHeight="1" thickBot="1">
      <c r="C30" s="112"/>
      <c r="D30" s="348" t="s">
        <v>117</v>
      </c>
      <c r="E30" s="348"/>
      <c r="F30" s="348"/>
      <c r="G30" s="102"/>
      <c r="H30" s="103">
        <f>'グループ(1'')その１'!K28+'グループ(1'')その２'!J26</f>
        <v>0</v>
      </c>
      <c r="I30" s="113"/>
    </row>
    <row r="31" spans="1:23" ht="17.25">
      <c r="C31" s="112"/>
      <c r="D31" s="125" t="s">
        <v>114</v>
      </c>
      <c r="E31" s="124"/>
      <c r="F31" s="124"/>
      <c r="G31" s="121"/>
      <c r="H31" s="123"/>
      <c r="I31" s="113"/>
    </row>
    <row r="32" spans="1:23" ht="14.25" thickBot="1">
      <c r="C32" s="114"/>
      <c r="D32" s="347"/>
      <c r="E32" s="347"/>
      <c r="F32" s="347"/>
      <c r="G32" s="347"/>
      <c r="H32" s="347"/>
      <c r="I32" s="115"/>
    </row>
    <row r="33" spans="3:4" ht="14.25" thickTop="1"/>
    <row r="34" spans="3:4">
      <c r="C34" s="6"/>
      <c r="D34" s="5"/>
    </row>
  </sheetData>
  <sheetProtection algorithmName="SHA-512" hashValue="2bDnFPX/HECi1CeSJzwqul7EGOUgdvEO8qFifl7j4OBBdRWaOSYNtoMgJgn7ePZ6AtFzX2TKhrFMNgZ4stAPFA==" saltValue="/Poo+9f7LQghu2hhbxmBMA==" spinCount="100000" sheet="1" objects="1" scenarios="1"/>
  <mergeCells count="14">
    <mergeCell ref="D32:H32"/>
    <mergeCell ref="I10:I11"/>
    <mergeCell ref="J10:J11"/>
    <mergeCell ref="D25:F25"/>
    <mergeCell ref="I27:J27"/>
    <mergeCell ref="D30:F30"/>
    <mergeCell ref="A1:L1"/>
    <mergeCell ref="C4:E4"/>
    <mergeCell ref="F4:H4"/>
    <mergeCell ref="D5:E5"/>
    <mergeCell ref="C6:C8"/>
    <mergeCell ref="D6:E6"/>
    <mergeCell ref="D7:E7"/>
    <mergeCell ref="D8:E8"/>
  </mergeCells>
  <phoneticPr fontId="2"/>
  <dataValidations count="1">
    <dataValidation type="list" allowBlank="1" showInputMessage="1" showErrorMessage="1" sqref="L1:L2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8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入札経過表</vt:lpstr>
      <vt:lpstr>公表用　入札経過</vt:lpstr>
      <vt:lpstr>入札金額</vt:lpstr>
      <vt:lpstr>グループ(1)</vt:lpstr>
      <vt:lpstr>グループ(2)</vt:lpstr>
      <vt:lpstr>グループ(3)その１</vt:lpstr>
      <vt:lpstr>グループ(3)その２</vt:lpstr>
      <vt:lpstr>グループ(1')その１</vt:lpstr>
      <vt:lpstr>グループ(1')その２</vt:lpstr>
      <vt:lpstr>グループ(1'')その１</vt:lpstr>
      <vt:lpstr>グループ(1’’)その２</vt:lpstr>
      <vt:lpstr>グループ(1’’)その３</vt:lpstr>
      <vt:lpstr>'グループ(1)'!Print_Area</vt:lpstr>
      <vt:lpstr>'グループ(1'')その１'!Print_Area</vt:lpstr>
      <vt:lpstr>'グループ(1'''')その１'!Print_Area</vt:lpstr>
      <vt:lpstr>'グループ(1'')その２'!Print_Area</vt:lpstr>
      <vt:lpstr>'グループ(1’’’’)その２'!Print_Area</vt:lpstr>
      <vt:lpstr>'グループ(2)'!Print_Area</vt:lpstr>
      <vt:lpstr>'グループ(3)その１'!Print_Area</vt:lpstr>
      <vt:lpstr>'グループ(3)その２'!Print_Area</vt:lpstr>
      <vt:lpstr>'公表用　入札経過'!Print_Area</vt:lpstr>
      <vt:lpstr>入札金額!Print_Area</vt:lpstr>
      <vt:lpstr>入札経過表!Print_Area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ma000323</dc:creator>
  <cp:lastModifiedBy>堤　仁人</cp:lastModifiedBy>
  <cp:lastPrinted>2022-05-09T09:50:38Z</cp:lastPrinted>
  <dcterms:created xsi:type="dcterms:W3CDTF">2004-03-12T02:45:15Z</dcterms:created>
  <dcterms:modified xsi:type="dcterms:W3CDTF">2023-09-14T07:59:08Z</dcterms:modified>
</cp:coreProperties>
</file>