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j29k005a-1.dsa02.sa.suitalocal\files\k0000171\室課専用\03 地球温暖化対策\18-1 電力調達\令和５年度\03_入札・契約\02_高圧電力（負荷率40％以下）\01_入札事務\01_仕様書\"/>
    </mc:Choice>
  </mc:AlternateContent>
  <bookViews>
    <workbookView xWindow="165" yWindow="-135" windowWidth="20325" windowHeight="8910" tabRatio="922" firstSheet="2" activeTab="2"/>
  </bookViews>
  <sheets>
    <sheet name="入札経過表" sheetId="28" state="hidden" r:id="rId1"/>
    <sheet name="公表用　入札経過" sheetId="29" state="hidden" r:id="rId2"/>
    <sheet name="入札金額" sheetId="47" r:id="rId3"/>
    <sheet name="グループ(A)その１" sheetId="37" r:id="rId4"/>
    <sheet name="グループ(A)その２" sheetId="53" r:id="rId5"/>
    <sheet name="グループ(B)" sheetId="43" r:id="rId6"/>
    <sheet name="グループ(C)その１" sheetId="49" r:id="rId7"/>
    <sheet name="グループ(C)その２" sheetId="50" r:id="rId8"/>
    <sheet name="グループ(D)" sheetId="40" r:id="rId9"/>
    <sheet name="グループ(E)" sheetId="46" r:id="rId10"/>
    <sheet name="グループ(A')" sheetId="52" r:id="rId11"/>
    <sheet name="グループ(B')" sheetId="51" r:id="rId12"/>
  </sheets>
  <definedNames>
    <definedName name="_xlnm.Print_Area" localSheetId="10">'グループ(A'')'!$A$1:$K$32</definedName>
    <definedName name="_xlnm.Print_Area" localSheetId="3">'グループ(A)その１'!$A$1:$K$31</definedName>
    <definedName name="_xlnm.Print_Area" localSheetId="4">'グループ(A)その２'!$A$1:$K$33</definedName>
    <definedName name="_xlnm.Print_Area" localSheetId="5">'グループ(B)'!$A$1:$M$29</definedName>
    <definedName name="_xlnm.Print_Area" localSheetId="11">'グループ(B'')'!$A$1:$M$30</definedName>
    <definedName name="_xlnm.Print_Area" localSheetId="6">'グループ(C)その１'!$A$1:$M$33</definedName>
    <definedName name="_xlnm.Print_Area" localSheetId="7">'グループ(C)その２'!$A$1:$O$42</definedName>
    <definedName name="_xlnm.Print_Area" localSheetId="8">'グループ(D)'!$A$1:$M$30</definedName>
    <definedName name="_xlnm.Print_Area" localSheetId="9">'グループ(E)'!$A$1:$M$30</definedName>
    <definedName name="_xlnm.Print_Area" localSheetId="1">'公表用　入札経過'!$A$1:$Q$42</definedName>
    <definedName name="_xlnm.Print_Area" localSheetId="2">入札金額!$A$1:$E$31</definedName>
    <definedName name="_xlnm.Print_Area" localSheetId="0">入札経過表!$A$1:$Q$42</definedName>
    <definedName name="でんき" localSheetId="4">#REF!</definedName>
    <definedName name="でんき">#REF!</definedName>
    <definedName name="案件名称" localSheetId="4">#REF!</definedName>
    <definedName name="案件名称">#REF!</definedName>
    <definedName name="契約書" localSheetId="4">#REF!</definedName>
    <definedName name="契約書">#REF!</definedName>
    <definedName name="契約番号" localSheetId="4">#REF!</definedName>
    <definedName name="契約番号">#REF!</definedName>
    <definedName name="使用予定数量" localSheetId="4">#REF!</definedName>
    <definedName name="使用予定数量">#REF!</definedName>
    <definedName name="別紙" localSheetId="4">#REF!</definedName>
    <definedName name="別紙">#REF!</definedName>
    <definedName name="履行場所" localSheetId="4">#REF!</definedName>
    <definedName name="履行場所">#REF!</definedName>
    <definedName name="連番" localSheetId="4">#REF!</definedName>
    <definedName name="連番">#REF!</definedName>
  </definedNames>
  <calcPr calcId="162913"/>
</workbook>
</file>

<file path=xl/calcChain.xml><?xml version="1.0" encoding="utf-8"?>
<calcChain xmlns="http://schemas.openxmlformats.org/spreadsheetml/2006/main">
  <c r="J15" i="37" l="1"/>
  <c r="H12" i="53" l="1"/>
  <c r="I12" i="53"/>
  <c r="H13" i="53"/>
  <c r="I13" i="53"/>
  <c r="H14" i="53"/>
  <c r="I14" i="53"/>
  <c r="H15" i="53"/>
  <c r="I15" i="53"/>
  <c r="J15" i="53" s="1"/>
  <c r="H16" i="53"/>
  <c r="I16" i="53"/>
  <c r="H17" i="53"/>
  <c r="I17" i="53"/>
  <c r="H18" i="53"/>
  <c r="I18" i="53"/>
  <c r="H19" i="53"/>
  <c r="I19" i="53"/>
  <c r="H20" i="53"/>
  <c r="I20" i="53"/>
  <c r="H21" i="53"/>
  <c r="I21" i="53"/>
  <c r="H22" i="53"/>
  <c r="I22" i="53"/>
  <c r="H23" i="53"/>
  <c r="I23" i="53"/>
  <c r="D24" i="53"/>
  <c r="E24" i="53"/>
  <c r="F24" i="53"/>
  <c r="J16" i="53" l="1"/>
  <c r="J17" i="53"/>
  <c r="J14" i="53"/>
  <c r="J13" i="53"/>
  <c r="J23" i="53"/>
  <c r="J20" i="53"/>
  <c r="J19" i="53"/>
  <c r="D25" i="53"/>
  <c r="J18" i="53"/>
  <c r="J22" i="53"/>
  <c r="I24" i="53"/>
  <c r="J21" i="53"/>
  <c r="H24" i="53"/>
  <c r="J12" i="53"/>
  <c r="E25" i="49"/>
  <c r="J24" i="53" l="1"/>
  <c r="J26" i="53" s="1"/>
  <c r="D27" i="37"/>
  <c r="H23" i="49" l="1"/>
  <c r="H13" i="49"/>
  <c r="I13" i="49"/>
  <c r="F9" i="51"/>
  <c r="F8" i="51"/>
  <c r="F6" i="51"/>
  <c r="H25" i="51" s="1"/>
  <c r="J25" i="51" s="1"/>
  <c r="F6" i="52"/>
  <c r="G23" i="52" s="1"/>
  <c r="F8" i="52"/>
  <c r="F9" i="52"/>
  <c r="G15" i="37"/>
  <c r="I15" i="37" s="1"/>
  <c r="K15" i="37" s="1"/>
  <c r="F28" i="52"/>
  <c r="E28" i="52"/>
  <c r="D28" i="52"/>
  <c r="F27" i="51"/>
  <c r="E27" i="51"/>
  <c r="D27" i="51"/>
  <c r="K14" i="46"/>
  <c r="H14" i="46"/>
  <c r="J14" i="46" s="1"/>
  <c r="D26" i="46"/>
  <c r="H15" i="46"/>
  <c r="J15" i="46" s="1"/>
  <c r="H16" i="46"/>
  <c r="J16" i="46" s="1"/>
  <c r="H17" i="46"/>
  <c r="J17" i="46" s="1"/>
  <c r="H18" i="46"/>
  <c r="J18" i="46" s="1"/>
  <c r="H19" i="46"/>
  <c r="J19" i="46"/>
  <c r="H20" i="46"/>
  <c r="J20" i="46" s="1"/>
  <c r="H21" i="46"/>
  <c r="J21" i="46" s="1"/>
  <c r="H22" i="46"/>
  <c r="J22" i="46" s="1"/>
  <c r="H23" i="46"/>
  <c r="J23" i="46" s="1"/>
  <c r="H24" i="46"/>
  <c r="J24" i="46" s="1"/>
  <c r="H25" i="46"/>
  <c r="J25" i="46" s="1"/>
  <c r="K14" i="40"/>
  <c r="H14" i="40"/>
  <c r="J14" i="40" s="1"/>
  <c r="F26" i="40"/>
  <c r="E26" i="40"/>
  <c r="D26" i="40"/>
  <c r="H15" i="40"/>
  <c r="J15" i="40" s="1"/>
  <c r="H16" i="40"/>
  <c r="J16" i="40" s="1"/>
  <c r="H17" i="40"/>
  <c r="J17" i="40" s="1"/>
  <c r="H18" i="40"/>
  <c r="J18" i="40" s="1"/>
  <c r="H19" i="40"/>
  <c r="J19" i="40" s="1"/>
  <c r="H20" i="40"/>
  <c r="J20" i="40" s="1"/>
  <c r="H21" i="40"/>
  <c r="J21" i="40" s="1"/>
  <c r="H22" i="40"/>
  <c r="J22" i="40"/>
  <c r="H23" i="40"/>
  <c r="J23" i="40" s="1"/>
  <c r="H24" i="40"/>
  <c r="J24" i="40" s="1"/>
  <c r="H25" i="40"/>
  <c r="J25" i="40" s="1"/>
  <c r="M17" i="50"/>
  <c r="L17" i="50"/>
  <c r="K17" i="50"/>
  <c r="D25" i="49"/>
  <c r="F25" i="49"/>
  <c r="K14" i="43"/>
  <c r="H14" i="43"/>
  <c r="J14" i="43" s="1"/>
  <c r="E27" i="37"/>
  <c r="D28" i="37" s="1"/>
  <c r="I23" i="49"/>
  <c r="J23" i="49" s="1"/>
  <c r="J24" i="37"/>
  <c r="G16" i="37"/>
  <c r="I16" i="37" s="1"/>
  <c r="G24" i="37"/>
  <c r="I24" i="37" s="1"/>
  <c r="G26" i="37"/>
  <c r="I26" i="37" s="1"/>
  <c r="G23" i="37"/>
  <c r="I23" i="37" s="1"/>
  <c r="G22" i="37"/>
  <c r="I22" i="37" s="1"/>
  <c r="G19" i="37"/>
  <c r="I19" i="37" s="1"/>
  <c r="G18" i="37"/>
  <c r="I18" i="37" s="1"/>
  <c r="J23" i="37"/>
  <c r="J19" i="37"/>
  <c r="K15" i="46"/>
  <c r="K16" i="46"/>
  <c r="K17" i="46"/>
  <c r="K18" i="46"/>
  <c r="K19" i="46"/>
  <c r="K20" i="46"/>
  <c r="K21" i="46"/>
  <c r="K22" i="46"/>
  <c r="K23" i="46"/>
  <c r="K24" i="46"/>
  <c r="K25" i="46"/>
  <c r="E26" i="46"/>
  <c r="D27" i="46" s="1"/>
  <c r="F26" i="46"/>
  <c r="K15" i="40"/>
  <c r="K16" i="40"/>
  <c r="K17" i="40"/>
  <c r="K18" i="40"/>
  <c r="K19" i="40"/>
  <c r="K20" i="40"/>
  <c r="K21" i="40"/>
  <c r="K22" i="40"/>
  <c r="L22" i="40" s="1"/>
  <c r="K23" i="40"/>
  <c r="K24" i="40"/>
  <c r="K25" i="40"/>
  <c r="K18" i="50"/>
  <c r="L18" i="50"/>
  <c r="M18" i="50"/>
  <c r="K19" i="50"/>
  <c r="L19" i="50"/>
  <c r="M19" i="50"/>
  <c r="K20" i="50"/>
  <c r="L20" i="50"/>
  <c r="M20" i="50"/>
  <c r="K21" i="50"/>
  <c r="L21" i="50"/>
  <c r="M21" i="50"/>
  <c r="K22" i="50"/>
  <c r="L22" i="50"/>
  <c r="M22" i="50"/>
  <c r="K23" i="50"/>
  <c r="L23" i="50"/>
  <c r="M23" i="50"/>
  <c r="K24" i="50"/>
  <c r="L24" i="50"/>
  <c r="M24" i="50"/>
  <c r="K25" i="50"/>
  <c r="L25" i="50"/>
  <c r="M25" i="50"/>
  <c r="K26" i="50"/>
  <c r="L26" i="50"/>
  <c r="M26" i="50"/>
  <c r="K27" i="50"/>
  <c r="L27" i="50"/>
  <c r="M27" i="50"/>
  <c r="K28" i="50"/>
  <c r="L28" i="50"/>
  <c r="M28" i="50"/>
  <c r="D29" i="50"/>
  <c r="D30" i="50"/>
  <c r="E29" i="50"/>
  <c r="F29" i="50"/>
  <c r="H29" i="50"/>
  <c r="I29" i="50"/>
  <c r="H30" i="50" s="1"/>
  <c r="J29" i="50"/>
  <c r="H14" i="49"/>
  <c r="I14" i="49"/>
  <c r="H15" i="49"/>
  <c r="I15" i="49"/>
  <c r="H16" i="49"/>
  <c r="I16" i="49"/>
  <c r="H17" i="49"/>
  <c r="I17" i="49"/>
  <c r="H18" i="49"/>
  <c r="I18" i="49"/>
  <c r="H19" i="49"/>
  <c r="I19" i="49"/>
  <c r="H20" i="49"/>
  <c r="I20" i="49"/>
  <c r="H21" i="49"/>
  <c r="I21" i="49"/>
  <c r="H22" i="49"/>
  <c r="I22" i="49"/>
  <c r="H24" i="49"/>
  <c r="I24" i="49"/>
  <c r="H15" i="43"/>
  <c r="J15" i="43" s="1"/>
  <c r="K15" i="43"/>
  <c r="H16" i="43"/>
  <c r="J16" i="43" s="1"/>
  <c r="K16" i="43"/>
  <c r="H17" i="43"/>
  <c r="J17" i="43" s="1"/>
  <c r="K17" i="43"/>
  <c r="H18" i="43"/>
  <c r="J18" i="43" s="1"/>
  <c r="K18" i="43"/>
  <c r="H19" i="43"/>
  <c r="J19" i="43" s="1"/>
  <c r="K19" i="43"/>
  <c r="H20" i="43"/>
  <c r="J20" i="43" s="1"/>
  <c r="K20" i="43"/>
  <c r="H21" i="43"/>
  <c r="J21" i="43" s="1"/>
  <c r="K21" i="43"/>
  <c r="H22" i="43"/>
  <c r="J22" i="43" s="1"/>
  <c r="K22" i="43"/>
  <c r="H23" i="43"/>
  <c r="J23" i="43" s="1"/>
  <c r="K23" i="43"/>
  <c r="H24" i="43"/>
  <c r="J24" i="43" s="1"/>
  <c r="K24" i="43"/>
  <c r="H25" i="43"/>
  <c r="J25" i="43" s="1"/>
  <c r="K25" i="43"/>
  <c r="D26" i="43"/>
  <c r="E26" i="43"/>
  <c r="F26" i="43"/>
  <c r="J16" i="37"/>
  <c r="G17" i="37"/>
  <c r="I17" i="37" s="1"/>
  <c r="J17" i="37"/>
  <c r="J18" i="37"/>
  <c r="G20" i="37"/>
  <c r="I20" i="37" s="1"/>
  <c r="J20" i="37"/>
  <c r="G21" i="37"/>
  <c r="I21" i="37" s="1"/>
  <c r="J21" i="37"/>
  <c r="J22" i="37"/>
  <c r="G25" i="37"/>
  <c r="I25" i="37" s="1"/>
  <c r="J25" i="37"/>
  <c r="J26" i="37"/>
  <c r="F27" i="37"/>
  <c r="H3" i="29"/>
  <c r="J3" i="29"/>
  <c r="L3" i="29"/>
  <c r="Q5" i="29"/>
  <c r="B16" i="29"/>
  <c r="G16" i="29"/>
  <c r="H16" i="29"/>
  <c r="J16" i="29"/>
  <c r="B17" i="29"/>
  <c r="G17" i="29"/>
  <c r="H17" i="29"/>
  <c r="J17" i="29"/>
  <c r="A38" i="29"/>
  <c r="N40" i="29"/>
  <c r="I42" i="29"/>
  <c r="C6" i="28"/>
  <c r="C6" i="29"/>
  <c r="C8" i="28"/>
  <c r="C8" i="29"/>
  <c r="C9" i="28"/>
  <c r="C9" i="29"/>
  <c r="L9" i="28"/>
  <c r="L9" i="29"/>
  <c r="J36" i="28"/>
  <c r="J36" i="29"/>
  <c r="D38" i="28"/>
  <c r="N40" i="28"/>
  <c r="D42" i="28"/>
  <c r="D42" i="29"/>
  <c r="N42" i="28"/>
  <c r="G18" i="52"/>
  <c r="I18" i="52" s="1"/>
  <c r="G21" i="52"/>
  <c r="I21" i="52" s="1"/>
  <c r="D29" i="52"/>
  <c r="H26" i="40"/>
  <c r="D26" i="49"/>
  <c r="D27" i="43"/>
  <c r="K25" i="51" l="1"/>
  <c r="K29" i="50"/>
  <c r="K20" i="51"/>
  <c r="K15" i="51"/>
  <c r="K16" i="51"/>
  <c r="G26" i="52"/>
  <c r="I26" i="52" s="1"/>
  <c r="L21" i="46"/>
  <c r="L23" i="46"/>
  <c r="L17" i="40"/>
  <c r="L18" i="40"/>
  <c r="N17" i="50"/>
  <c r="J19" i="49"/>
  <c r="J22" i="49"/>
  <c r="J20" i="49"/>
  <c r="L19" i="43"/>
  <c r="K17" i="51"/>
  <c r="K21" i="51"/>
  <c r="K22" i="51"/>
  <c r="K18" i="51"/>
  <c r="K23" i="51"/>
  <c r="K19" i="51"/>
  <c r="K24" i="51"/>
  <c r="D28" i="51"/>
  <c r="D27" i="40"/>
  <c r="N28" i="50"/>
  <c r="G25" i="52"/>
  <c r="I25" i="52" s="1"/>
  <c r="G27" i="52"/>
  <c r="I27" i="52" s="1"/>
  <c r="G19" i="52"/>
  <c r="I19" i="52" s="1"/>
  <c r="G24" i="52"/>
  <c r="I24" i="52" s="1"/>
  <c r="G20" i="52"/>
  <c r="I20" i="52" s="1"/>
  <c r="G17" i="52"/>
  <c r="I17" i="52" s="1"/>
  <c r="G16" i="52"/>
  <c r="I16" i="52" s="1"/>
  <c r="G22" i="52"/>
  <c r="I22" i="52" s="1"/>
  <c r="J19" i="52"/>
  <c r="K26" i="46"/>
  <c r="L16" i="46"/>
  <c r="L24" i="46"/>
  <c r="L18" i="46"/>
  <c r="L15" i="46"/>
  <c r="L25" i="46"/>
  <c r="L20" i="46"/>
  <c r="L17" i="46"/>
  <c r="L22" i="46"/>
  <c r="L19" i="46"/>
  <c r="J26" i="46"/>
  <c r="L14" i="46"/>
  <c r="K26" i="40"/>
  <c r="L23" i="40"/>
  <c r="L20" i="40"/>
  <c r="L14" i="40"/>
  <c r="L19" i="40"/>
  <c r="L25" i="40"/>
  <c r="L16" i="40"/>
  <c r="L24" i="40"/>
  <c r="L21" i="40"/>
  <c r="N21" i="50"/>
  <c r="N26" i="50"/>
  <c r="N22" i="50"/>
  <c r="N18" i="50"/>
  <c r="N27" i="50"/>
  <c r="N23" i="50"/>
  <c r="N19" i="50"/>
  <c r="M29" i="50"/>
  <c r="N24" i="50"/>
  <c r="N20" i="50"/>
  <c r="L29" i="50"/>
  <c r="I25" i="49"/>
  <c r="J17" i="49"/>
  <c r="J15" i="49"/>
  <c r="J13" i="49"/>
  <c r="J24" i="49"/>
  <c r="J18" i="49"/>
  <c r="J16" i="49"/>
  <c r="J14" i="49"/>
  <c r="J21" i="49"/>
  <c r="L17" i="43"/>
  <c r="L15" i="43"/>
  <c r="K26" i="43"/>
  <c r="L24" i="43"/>
  <c r="L22" i="43"/>
  <c r="L20" i="43"/>
  <c r="L18" i="43"/>
  <c r="L16" i="43"/>
  <c r="L25" i="51"/>
  <c r="L25" i="43"/>
  <c r="L23" i="43"/>
  <c r="L21" i="43"/>
  <c r="H24" i="51"/>
  <c r="J24" i="51" s="1"/>
  <c r="K24" i="37"/>
  <c r="J16" i="52"/>
  <c r="K22" i="37"/>
  <c r="J24" i="52"/>
  <c r="K21" i="37"/>
  <c r="K25" i="37"/>
  <c r="K17" i="37"/>
  <c r="J26" i="52"/>
  <c r="K26" i="52" s="1"/>
  <c r="H26" i="46"/>
  <c r="L15" i="40"/>
  <c r="J26" i="40"/>
  <c r="N25" i="50"/>
  <c r="H25" i="49"/>
  <c r="L14" i="43"/>
  <c r="J26" i="43"/>
  <c r="H26" i="43"/>
  <c r="H19" i="51"/>
  <c r="J19" i="51" s="1"/>
  <c r="L19" i="51" s="1"/>
  <c r="H20" i="51"/>
  <c r="J20" i="51" s="1"/>
  <c r="H21" i="51"/>
  <c r="J21" i="51" s="1"/>
  <c r="H22" i="51"/>
  <c r="J22" i="51" s="1"/>
  <c r="H23" i="51"/>
  <c r="J23" i="51" s="1"/>
  <c r="H17" i="51"/>
  <c r="J17" i="51" s="1"/>
  <c r="H18" i="51"/>
  <c r="J18" i="51" s="1"/>
  <c r="L18" i="51" s="1"/>
  <c r="H26" i="51"/>
  <c r="J26" i="51" s="1"/>
  <c r="H15" i="51"/>
  <c r="H16" i="51"/>
  <c r="J16" i="51" s="1"/>
  <c r="L16" i="51" s="1"/>
  <c r="K26" i="51"/>
  <c r="I23" i="52"/>
  <c r="I27" i="37"/>
  <c r="J21" i="52"/>
  <c r="K21" i="52" s="1"/>
  <c r="J27" i="52"/>
  <c r="K26" i="37"/>
  <c r="K20" i="37"/>
  <c r="J23" i="52"/>
  <c r="J22" i="52"/>
  <c r="J17" i="52"/>
  <c r="J20" i="52"/>
  <c r="K18" i="37"/>
  <c r="J27" i="37"/>
  <c r="J25" i="52"/>
  <c r="J18" i="52"/>
  <c r="K18" i="52" s="1"/>
  <c r="K23" i="37"/>
  <c r="G27" i="37"/>
  <c r="K16" i="37"/>
  <c r="K19" i="37"/>
  <c r="L20" i="51" l="1"/>
  <c r="L17" i="51"/>
  <c r="L22" i="51"/>
  <c r="L24" i="51"/>
  <c r="L21" i="51"/>
  <c r="K24" i="52"/>
  <c r="J25" i="49"/>
  <c r="J28" i="49" s="1"/>
  <c r="K27" i="51"/>
  <c r="L23" i="51"/>
  <c r="K20" i="52"/>
  <c r="K16" i="52"/>
  <c r="K19" i="52"/>
  <c r="K25" i="52"/>
  <c r="K17" i="52"/>
  <c r="K27" i="52"/>
  <c r="L26" i="46"/>
  <c r="K28" i="46" s="1"/>
  <c r="D20" i="47" s="1"/>
  <c r="I28" i="52"/>
  <c r="G28" i="52"/>
  <c r="L26" i="40"/>
  <c r="K28" i="40" s="1"/>
  <c r="D19" i="47" s="1"/>
  <c r="N29" i="50"/>
  <c r="M32" i="50" s="1"/>
  <c r="L26" i="43"/>
  <c r="K28" i="43" s="1"/>
  <c r="D17" i="47" s="1"/>
  <c r="L26" i="51"/>
  <c r="J28" i="52"/>
  <c r="H27" i="51"/>
  <c r="J15" i="51"/>
  <c r="K22" i="52"/>
  <c r="K23" i="52"/>
  <c r="K27" i="37"/>
  <c r="J29" i="37" s="1"/>
  <c r="H30" i="53" s="1"/>
  <c r="D16" i="47" s="1"/>
  <c r="H38" i="50" l="1"/>
  <c r="D18" i="47" s="1"/>
  <c r="D21" i="47" s="1"/>
  <c r="K28" i="52"/>
  <c r="L15" i="51"/>
  <c r="L27" i="51" s="1"/>
  <c r="K29" i="51" s="1"/>
  <c r="D25" i="47" s="1"/>
  <c r="J27" i="51"/>
  <c r="J30" i="52" l="1"/>
  <c r="D24" i="47" s="1"/>
  <c r="D26" i="47" s="1"/>
  <c r="D29" i="47" s="1"/>
</calcChain>
</file>

<file path=xl/comments1.xml><?xml version="1.0" encoding="utf-8"?>
<comments xmlns="http://schemas.openxmlformats.org/spreadsheetml/2006/main">
  <authors>
    <author>野村　憲由</author>
  </authors>
  <commentList>
    <comment ref="J1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基本料金＋電力量料金（整数化）
</t>
        </r>
      </text>
    </comment>
  </commentList>
</comments>
</file>

<file path=xl/comments2.xml><?xml version="1.0" encoding="utf-8"?>
<comments xmlns="http://schemas.openxmlformats.org/spreadsheetml/2006/main">
  <authors>
    <author>野村　憲由</author>
  </authors>
  <commentList>
    <comment ref="J1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基本料金＋電力量料金（整数化）
</t>
        </r>
      </text>
    </comment>
  </commentList>
</comments>
</file>

<file path=xl/sharedStrings.xml><?xml version="1.0" encoding="utf-8"?>
<sst xmlns="http://schemas.openxmlformats.org/spreadsheetml/2006/main" count="581" uniqueCount="158">
  <si>
    <t>月</t>
    <rPh sb="0" eb="1">
      <t>ツキ</t>
    </rPh>
    <phoneticPr fontId="2"/>
  </si>
  <si>
    <t>円</t>
    <rPh sb="0" eb="1">
      <t>エン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</si>
  <si>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</si>
  <si>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</si>
  <si>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</si>
  <si>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（円/ｋW/月）</t>
    <rPh sb="1" eb="2">
      <t>エン</t>
    </rPh>
    <rPh sb="6" eb="7">
      <t>ツキ</t>
    </rPh>
    <phoneticPr fontId="2"/>
  </si>
  <si>
    <t>（円/ｋWｈ）</t>
    <rPh sb="1" eb="2">
      <t>エン</t>
    </rPh>
    <phoneticPr fontId="2"/>
  </si>
  <si>
    <t>単　　価</t>
    <rPh sb="0" eb="1">
      <t>タン</t>
    </rPh>
    <rPh sb="3" eb="4">
      <t>アタイ</t>
    </rPh>
    <phoneticPr fontId="2"/>
  </si>
  <si>
    <t>基本
料金</t>
    <rPh sb="0" eb="2">
      <t>キホン</t>
    </rPh>
    <rPh sb="3" eb="5">
      <t>リョウキン</t>
    </rPh>
    <phoneticPr fontId="2"/>
  </si>
  <si>
    <r>
      <t>常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 xml:space="preserve"> 時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電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力</t>
    </r>
    <rPh sb="0" eb="1">
      <t>ツネ</t>
    </rPh>
    <rPh sb="3" eb="4">
      <t>ジ</t>
    </rPh>
    <rPh sb="6" eb="7">
      <t>デン</t>
    </rPh>
    <rPh sb="9" eb="10">
      <t>チカラ</t>
    </rPh>
    <phoneticPr fontId="2"/>
  </si>
  <si>
    <t>（円/ｋW）</t>
    <rPh sb="1" eb="2">
      <t>エン</t>
    </rPh>
    <phoneticPr fontId="2"/>
  </si>
  <si>
    <t>従量
料金</t>
    <rPh sb="0" eb="2">
      <t>ジュウリョウ</t>
    </rPh>
    <rPh sb="3" eb="5">
      <t>リョウキン</t>
    </rPh>
    <phoneticPr fontId="2"/>
  </si>
  <si>
    <t>入札経過調書</t>
    <rPh sb="0" eb="2">
      <t>ニュウサツ</t>
    </rPh>
    <rPh sb="2" eb="4">
      <t>ケイカ</t>
    </rPh>
    <rPh sb="4" eb="6">
      <t>チョウショ</t>
    </rPh>
    <phoneticPr fontId="2"/>
  </si>
  <si>
    <t>日</t>
    <rPh sb="0" eb="1">
      <t>ヒ</t>
    </rPh>
    <phoneticPr fontId="2"/>
  </si>
  <si>
    <t>落札者又は契約の相手方</t>
    <rPh sb="0" eb="3">
      <t>ラクサツシャ</t>
    </rPh>
    <rPh sb="3" eb="4">
      <t>マタ</t>
    </rPh>
    <rPh sb="5" eb="7">
      <t>ケイヤク</t>
    </rPh>
    <rPh sb="8" eb="10">
      <t>アイテ</t>
    </rPh>
    <rPh sb="10" eb="11">
      <t>カタ</t>
    </rPh>
    <phoneticPr fontId="2"/>
  </si>
  <si>
    <t>落札率</t>
    <rPh sb="0" eb="2">
      <t>ラクサツ</t>
    </rPh>
    <rPh sb="2" eb="3">
      <t>リツ</t>
    </rPh>
    <phoneticPr fontId="2"/>
  </si>
  <si>
    <t>午後</t>
    <rPh sb="0" eb="2">
      <t>ゴゴ</t>
    </rPh>
    <phoneticPr fontId="2"/>
  </si>
  <si>
    <t>力率</t>
    <rPh sb="0" eb="1">
      <t>リキ</t>
    </rPh>
    <rPh sb="1" eb="2">
      <t>リツ</t>
    </rPh>
    <phoneticPr fontId="2"/>
  </si>
  <si>
    <t>小計</t>
    <rPh sb="0" eb="2">
      <t>ショウケイ</t>
    </rPh>
    <phoneticPr fontId="2"/>
  </si>
  <si>
    <t>基本料金（円）</t>
    <rPh sb="0" eb="2">
      <t>キホン</t>
    </rPh>
    <rPh sb="2" eb="4">
      <t>リョウキン</t>
    </rPh>
    <rPh sb="5" eb="6">
      <t>エン</t>
    </rPh>
    <phoneticPr fontId="2"/>
  </si>
  <si>
    <t>合　計</t>
    <rPh sb="0" eb="1">
      <t>ゴウ</t>
    </rPh>
    <rPh sb="2" eb="3">
      <t>ケイ</t>
    </rPh>
    <phoneticPr fontId="2"/>
  </si>
  <si>
    <t>従量料金（円）</t>
    <rPh sb="0" eb="2">
      <t>ジュウリョウ</t>
    </rPh>
    <rPh sb="2" eb="4">
      <t>リョウキン</t>
    </rPh>
    <rPh sb="5" eb="6">
      <t>エン</t>
    </rPh>
    <phoneticPr fontId="2"/>
  </si>
  <si>
    <t>(kW)</t>
    <phoneticPr fontId="2"/>
  </si>
  <si>
    <t>（％）</t>
    <phoneticPr fontId="2"/>
  </si>
  <si>
    <t>（kWh）</t>
    <phoneticPr fontId="2"/>
  </si>
  <si>
    <t>（小計）</t>
    <rPh sb="1" eb="3">
      <t>ショウケイ</t>
    </rPh>
    <phoneticPr fontId="2"/>
  </si>
  <si>
    <t>(合計）</t>
    <rPh sb="1" eb="3">
      <t>ゴウケイ</t>
    </rPh>
    <phoneticPr fontId="2"/>
  </si>
  <si>
    <t>契約電力</t>
    <rPh sb="0" eb="2">
      <t>ケイヤク</t>
    </rPh>
    <rPh sb="2" eb="4">
      <t>デンリョク</t>
    </rPh>
    <phoneticPr fontId="2"/>
  </si>
  <si>
    <t>備考</t>
    <rPh sb="0" eb="2">
      <t>ビコウ</t>
    </rPh>
    <phoneticPr fontId="2"/>
  </si>
  <si>
    <t>月</t>
    <rPh sb="0" eb="1">
      <t>ゲツ</t>
    </rPh>
    <phoneticPr fontId="2"/>
  </si>
  <si>
    <t>入札経過表</t>
    <rPh sb="0" eb="2">
      <t>ニュウサツ</t>
    </rPh>
    <rPh sb="2" eb="4">
      <t>ケイカ</t>
    </rPh>
    <rPh sb="4" eb="5">
      <t>ヒョウ</t>
    </rPh>
    <phoneticPr fontId="2"/>
  </si>
  <si>
    <t>入札</t>
    <rPh sb="0" eb="2">
      <t>ニュウサツ</t>
    </rPh>
    <phoneticPr fontId="2"/>
  </si>
  <si>
    <t>名称</t>
  </si>
  <si>
    <t>履行
期間</t>
    <rPh sb="0" eb="2">
      <t>リコウ</t>
    </rPh>
    <rPh sb="3" eb="5">
      <t>キカン</t>
    </rPh>
    <phoneticPr fontId="2"/>
  </si>
  <si>
    <t>履行場所</t>
    <rPh sb="0" eb="2">
      <t>リコウ</t>
    </rPh>
    <rPh sb="2" eb="4">
      <t>バショ</t>
    </rPh>
    <phoneticPr fontId="2"/>
  </si>
  <si>
    <t>入札経過</t>
    <rPh sb="0" eb="2">
      <t>ニュウサツ</t>
    </rPh>
    <rPh sb="2" eb="4">
      <t>ケイカ</t>
    </rPh>
    <phoneticPr fontId="2"/>
  </si>
  <si>
    <t>業者名</t>
    <rPh sb="0" eb="2">
      <t>ギョウシャ</t>
    </rPh>
    <rPh sb="2" eb="3">
      <t>メイ</t>
    </rPh>
    <phoneticPr fontId="2"/>
  </si>
  <si>
    <t>順位</t>
    <rPh sb="0" eb="2">
      <t>ジュンイ</t>
    </rPh>
    <phoneticPr fontId="2"/>
  </si>
  <si>
    <t>第１回</t>
    <rPh sb="0" eb="1">
      <t>ダイ</t>
    </rPh>
    <rPh sb="2" eb="3">
      <t>カイ</t>
    </rPh>
    <phoneticPr fontId="2"/>
  </si>
  <si>
    <t>第２回</t>
    <rPh sb="0" eb="1">
      <t>ダイ</t>
    </rPh>
    <rPh sb="2" eb="3">
      <t>カイ</t>
    </rPh>
    <phoneticPr fontId="2"/>
  </si>
  <si>
    <t>辞退</t>
    <rPh sb="0" eb="2">
      <t>ジタイ</t>
    </rPh>
    <phoneticPr fontId="2"/>
  </si>
  <si>
    <t>契約規則第28条第1項2号により無効</t>
    <rPh sb="0" eb="2">
      <t>ケイヤク</t>
    </rPh>
    <rPh sb="2" eb="4">
      <t>キソク</t>
    </rPh>
    <rPh sb="4" eb="5">
      <t>ダイ</t>
    </rPh>
    <rPh sb="7" eb="8">
      <t>ジョウ</t>
    </rPh>
    <rPh sb="8" eb="9">
      <t>ダイ</t>
    </rPh>
    <rPh sb="10" eb="11">
      <t>コウ</t>
    </rPh>
    <rPh sb="12" eb="13">
      <t>ゴウ</t>
    </rPh>
    <rPh sb="16" eb="18">
      <t>ムコウ</t>
    </rPh>
    <phoneticPr fontId="2"/>
  </si>
  <si>
    <t>設計金額</t>
    <rPh sb="0" eb="2">
      <t>セッケイ</t>
    </rPh>
    <rPh sb="2" eb="4">
      <t>キンガク</t>
    </rPh>
    <phoneticPr fontId="2"/>
  </si>
  <si>
    <t>落札、決定
金額</t>
    <rPh sb="0" eb="2">
      <t>ラクサツ</t>
    </rPh>
    <rPh sb="3" eb="5">
      <t>ケッテイ</t>
    </rPh>
    <rPh sb="6" eb="8">
      <t>キンガク</t>
    </rPh>
    <phoneticPr fontId="2"/>
  </si>
  <si>
    <t>入札書記載金額￥</t>
    <rPh sb="0" eb="2">
      <t>ニュウサツ</t>
    </rPh>
    <rPh sb="2" eb="3">
      <t>ショ</t>
    </rPh>
    <rPh sb="3" eb="5">
      <t>キサイ</t>
    </rPh>
    <rPh sb="5" eb="7">
      <t>キンガク</t>
    </rPh>
    <phoneticPr fontId="2"/>
  </si>
  <si>
    <t>於：建設局</t>
    <rPh sb="0" eb="1">
      <t>オ</t>
    </rPh>
    <rPh sb="2" eb="5">
      <t>ケンセツキョク</t>
    </rPh>
    <phoneticPr fontId="2"/>
  </si>
  <si>
    <t>午前</t>
    <rPh sb="0" eb="2">
      <t>ゴゼン</t>
    </rPh>
    <phoneticPr fontId="2"/>
  </si>
  <si>
    <t>入札室</t>
    <rPh sb="0" eb="2">
      <t>ニュウサツ</t>
    </rPh>
    <rPh sb="2" eb="3">
      <t>シツ</t>
    </rPh>
    <phoneticPr fontId="2"/>
  </si>
  <si>
    <t>投入口</t>
    <rPh sb="0" eb="2">
      <t>トウニュウ</t>
    </rPh>
    <rPh sb="2" eb="3">
      <t>グチ</t>
    </rPh>
    <phoneticPr fontId="2"/>
  </si>
  <si>
    <t>予定価格（税抜）</t>
    <rPh sb="0" eb="2">
      <t>ヨテイ</t>
    </rPh>
    <rPh sb="2" eb="4">
      <t>カカク</t>
    </rPh>
    <rPh sb="5" eb="6">
      <t>ゼイ</t>
    </rPh>
    <rPh sb="6" eb="7">
      <t>ヌ</t>
    </rPh>
    <phoneticPr fontId="2"/>
  </si>
  <si>
    <t>最低制限価格又は
調査基準価格（税抜）</t>
    <rPh sb="0" eb="2">
      <t>サイテイ</t>
    </rPh>
    <rPh sb="2" eb="4">
      <t>セイゲン</t>
    </rPh>
    <rPh sb="4" eb="6">
      <t>カカク</t>
    </rPh>
    <rPh sb="6" eb="7">
      <t>マタ</t>
    </rPh>
    <rPh sb="9" eb="11">
      <t>チョウサ</t>
    </rPh>
    <rPh sb="11" eb="13">
      <t>キジュン</t>
    </rPh>
    <rPh sb="13" eb="15">
      <t>カカク</t>
    </rPh>
    <rPh sb="16" eb="17">
      <t>ゼイ</t>
    </rPh>
    <rPh sb="17" eb="18">
      <t>ヌ</t>
    </rPh>
    <phoneticPr fontId="2"/>
  </si>
  <si>
    <t>時</t>
  </si>
  <si>
    <t>分</t>
  </si>
  <si>
    <r>
      <t>右記金額に</t>
    </r>
    <r>
      <rPr>
        <sz val="11"/>
        <rFont val="ＭＳ Ｐゴシック"/>
        <family val="3"/>
        <charset val="128"/>
      </rPr>
      <t>5％に相当する額を加算した金額が法令上の入札価格である。</t>
    </r>
    <rPh sb="0" eb="1">
      <t>ミギ</t>
    </rPh>
    <rPh sb="1" eb="2">
      <t>キ</t>
    </rPh>
    <rPh sb="2" eb="4">
      <t>キンガク</t>
    </rPh>
    <rPh sb="8" eb="10">
      <t>ソウトウ</t>
    </rPh>
    <rPh sb="12" eb="13">
      <t>ガク</t>
    </rPh>
    <rPh sb="14" eb="16">
      <t>カサン</t>
    </rPh>
    <rPh sb="18" eb="20">
      <t>キンガク</t>
    </rPh>
    <rPh sb="21" eb="23">
      <t>ホウレイ</t>
    </rPh>
    <rPh sb="23" eb="24">
      <t>ジョウ</t>
    </rPh>
    <rPh sb="25" eb="27">
      <t>ニュウサツ</t>
    </rPh>
    <rPh sb="27" eb="29">
      <t>カカク</t>
    </rPh>
    <phoneticPr fontId="2"/>
  </si>
  <si>
    <r>
      <t>×105/100</t>
    </r>
    <r>
      <rPr>
        <sz val="11"/>
        <rFont val="ＭＳ Ｐゴシック"/>
        <family val="3"/>
        <charset val="128"/>
      </rPr>
      <t>＝￥</t>
    </r>
    <phoneticPr fontId="2"/>
  </si>
  <si>
    <t>入札書比較価格
（A×100/105）</t>
    <rPh sb="0" eb="2">
      <t>ニュウサツ</t>
    </rPh>
    <rPh sb="2" eb="3">
      <t>ショ</t>
    </rPh>
    <rPh sb="3" eb="5">
      <t>ヒカク</t>
    </rPh>
    <rPh sb="5" eb="7">
      <t>カカク</t>
    </rPh>
    <phoneticPr fontId="2"/>
  </si>
  <si>
    <t>最低制限価格
　　　　　　（B）</t>
    <rPh sb="0" eb="2">
      <t>サイテイ</t>
    </rPh>
    <rPh sb="2" eb="4">
      <t>セイゲン</t>
    </rPh>
    <rPh sb="4" eb="6">
      <t>カカク</t>
    </rPh>
    <phoneticPr fontId="2"/>
  </si>
  <si>
    <t>予定（A）
価格</t>
    <rPh sb="0" eb="2">
      <t>ヨテイ</t>
    </rPh>
    <rPh sb="6" eb="8">
      <t>カカク</t>
    </rPh>
    <phoneticPr fontId="2"/>
  </si>
  <si>
    <t>入札書比較最低制限価格
（B×100/105）</t>
    <rPh sb="0" eb="1">
      <t>イ</t>
    </rPh>
    <rPh sb="1" eb="2">
      <t>サツ</t>
    </rPh>
    <rPh sb="2" eb="3">
      <t>ショ</t>
    </rPh>
    <rPh sb="3" eb="4">
      <t>ヒ</t>
    </rPh>
    <rPh sb="4" eb="5">
      <t>クラ</t>
    </rPh>
    <rPh sb="5" eb="7">
      <t>サイテイ</t>
    </rPh>
    <rPh sb="7" eb="8">
      <t>セイ</t>
    </rPh>
    <rPh sb="8" eb="9">
      <t>キリ</t>
    </rPh>
    <rPh sb="9" eb="11">
      <t>カカク</t>
    </rPh>
    <phoneticPr fontId="2"/>
  </si>
  <si>
    <t>％</t>
    <phoneticPr fontId="2"/>
  </si>
  <si>
    <t>落札候補者第1位</t>
    <rPh sb="0" eb="2">
      <t>ラクサツ</t>
    </rPh>
    <rPh sb="2" eb="5">
      <t>コウホシャ</t>
    </rPh>
    <rPh sb="5" eb="6">
      <t>ダイ</t>
    </rPh>
    <rPh sb="7" eb="8">
      <t>イ</t>
    </rPh>
    <phoneticPr fontId="2"/>
  </si>
  <si>
    <t>落札候補者第2位</t>
    <rPh sb="0" eb="2">
      <t>ラクサツ</t>
    </rPh>
    <rPh sb="2" eb="5">
      <t>コウホシャ</t>
    </rPh>
    <rPh sb="5" eb="6">
      <t>ダイ</t>
    </rPh>
    <rPh sb="7" eb="8">
      <t>イ</t>
    </rPh>
    <phoneticPr fontId="2"/>
  </si>
  <si>
    <t>落札候補者第3位</t>
    <rPh sb="0" eb="2">
      <t>ラクサツ</t>
    </rPh>
    <rPh sb="2" eb="5">
      <t>コウホシャ</t>
    </rPh>
    <rPh sb="5" eb="6">
      <t>ダイ</t>
    </rPh>
    <rPh sb="7" eb="8">
      <t>イ</t>
    </rPh>
    <phoneticPr fontId="2"/>
  </si>
  <si>
    <t>決定</t>
    <rPh sb="0" eb="2">
      <t>ケッテイ</t>
    </rPh>
    <phoneticPr fontId="2"/>
  </si>
  <si>
    <t>第1位落札候補者</t>
    <rPh sb="0" eb="1">
      <t>ダイ</t>
    </rPh>
    <rPh sb="2" eb="3">
      <t>イ</t>
    </rPh>
    <rPh sb="3" eb="5">
      <t>ラクサツ</t>
    </rPh>
    <rPh sb="5" eb="8">
      <t>コウホシャ</t>
    </rPh>
    <phoneticPr fontId="2"/>
  </si>
  <si>
    <r>
      <t>（税込</t>
    </r>
    <r>
      <rPr>
        <sz val="11"/>
        <rFont val="ＭＳ Ｐゴシック"/>
        <family val="3"/>
        <charset val="128"/>
      </rPr>
      <t>）</t>
    </r>
    <rPh sb="1" eb="2">
      <t>ゼイ</t>
    </rPh>
    <rPh sb="2" eb="3">
      <t>コミ</t>
    </rPh>
    <phoneticPr fontId="2"/>
  </si>
  <si>
    <t>電気料金（円：税込）</t>
    <rPh sb="0" eb="2">
      <t>デンキ</t>
    </rPh>
    <rPh sb="2" eb="4">
      <t>リョウキン</t>
    </rPh>
    <rPh sb="5" eb="6">
      <t>エン</t>
    </rPh>
    <rPh sb="7" eb="8">
      <t>ゼイ</t>
    </rPh>
    <rPh sb="8" eb="9">
      <t>コミ</t>
    </rPh>
    <phoneticPr fontId="2"/>
  </si>
  <si>
    <t>第2位落札候補者</t>
    <rPh sb="0" eb="1">
      <t>ダイ</t>
    </rPh>
    <rPh sb="2" eb="3">
      <t>イ</t>
    </rPh>
    <rPh sb="3" eb="5">
      <t>ラクサツ</t>
    </rPh>
    <rPh sb="5" eb="8">
      <t>コウホシャ</t>
    </rPh>
    <phoneticPr fontId="2"/>
  </si>
  <si>
    <t>右記金額に8％に相当する額を加算した金額が法令上の入札価格である。</t>
    <rPh sb="0" eb="1">
      <t>ミギ</t>
    </rPh>
    <rPh sb="1" eb="2">
      <t>キ</t>
    </rPh>
    <rPh sb="2" eb="4">
      <t>キンガク</t>
    </rPh>
    <rPh sb="8" eb="10">
      <t>ソウトウ</t>
    </rPh>
    <rPh sb="12" eb="13">
      <t>ガク</t>
    </rPh>
    <rPh sb="14" eb="16">
      <t>カサン</t>
    </rPh>
    <rPh sb="18" eb="20">
      <t>キンガク</t>
    </rPh>
    <rPh sb="21" eb="23">
      <t>ホウレイ</t>
    </rPh>
    <rPh sb="23" eb="24">
      <t>ジョウ</t>
    </rPh>
    <rPh sb="25" eb="27">
      <t>ニュウサツ</t>
    </rPh>
    <rPh sb="27" eb="29">
      <t>カカク</t>
    </rPh>
    <phoneticPr fontId="2"/>
  </si>
  <si>
    <r>
      <t>×10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/100＝￥</t>
    </r>
    <phoneticPr fontId="2"/>
  </si>
  <si>
    <t>電気料金内訳書</t>
    <phoneticPr fontId="2"/>
  </si>
  <si>
    <t>区分1（夏季）</t>
    <rPh sb="0" eb="2">
      <t>クブン</t>
    </rPh>
    <rPh sb="4" eb="6">
      <t>カキ</t>
    </rPh>
    <phoneticPr fontId="2"/>
  </si>
  <si>
    <t>区分2（その他季）</t>
    <rPh sb="0" eb="2">
      <t>クブン</t>
    </rPh>
    <rPh sb="6" eb="7">
      <t>タ</t>
    </rPh>
    <rPh sb="7" eb="8">
      <t>キ</t>
    </rPh>
    <phoneticPr fontId="2"/>
  </si>
  <si>
    <t>区分3</t>
    <rPh sb="0" eb="2">
      <t>クブン</t>
    </rPh>
    <phoneticPr fontId="2"/>
  </si>
  <si>
    <t>区分1</t>
    <rPh sb="0" eb="2">
      <t>クブン</t>
    </rPh>
    <phoneticPr fontId="2"/>
  </si>
  <si>
    <t>区分2</t>
    <rPh sb="0" eb="2">
      <t>クブン</t>
    </rPh>
    <phoneticPr fontId="2"/>
  </si>
  <si>
    <t>常時</t>
    <rPh sb="0" eb="2">
      <t>ジョウジ</t>
    </rPh>
    <phoneticPr fontId="2"/>
  </si>
  <si>
    <r>
      <t>予 備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電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力</t>
    </r>
    <rPh sb="0" eb="1">
      <t>ヨ</t>
    </rPh>
    <rPh sb="2" eb="3">
      <t>ソナエ</t>
    </rPh>
    <rPh sb="4" eb="5">
      <t>デン</t>
    </rPh>
    <rPh sb="6" eb="7">
      <t>チカラ</t>
    </rPh>
    <phoneticPr fontId="2"/>
  </si>
  <si>
    <t>予備</t>
    <rPh sb="0" eb="2">
      <t>ヨビ</t>
    </rPh>
    <phoneticPr fontId="2"/>
  </si>
  <si>
    <t>区分1（重負荷）</t>
    <rPh sb="0" eb="2">
      <t>クブン</t>
    </rPh>
    <rPh sb="4" eb="5">
      <t>ジュウ</t>
    </rPh>
    <rPh sb="5" eb="7">
      <t>フカ</t>
    </rPh>
    <phoneticPr fontId="2"/>
  </si>
  <si>
    <t>区分2（昼　間）</t>
    <rPh sb="0" eb="2">
      <t>クブン</t>
    </rPh>
    <rPh sb="4" eb="5">
      <t>ヒル</t>
    </rPh>
    <rPh sb="6" eb="7">
      <t>カン</t>
    </rPh>
    <phoneticPr fontId="2"/>
  </si>
  <si>
    <t>区分3（夜　間）</t>
    <rPh sb="0" eb="2">
      <t>クブン</t>
    </rPh>
    <rPh sb="4" eb="5">
      <t>ヨル</t>
    </rPh>
    <rPh sb="6" eb="7">
      <t>カン</t>
    </rPh>
    <phoneticPr fontId="2"/>
  </si>
  <si>
    <t>自家発補給電力</t>
    <rPh sb="0" eb="3">
      <t>ジカハツ</t>
    </rPh>
    <rPh sb="3" eb="5">
      <t>ホキュウ</t>
    </rPh>
    <rPh sb="5" eb="7">
      <t>デンリョク</t>
    </rPh>
    <phoneticPr fontId="2"/>
  </si>
  <si>
    <t>自家発補給</t>
    <rPh sb="0" eb="3">
      <t>ジカハツ</t>
    </rPh>
    <rPh sb="3" eb="5">
      <t>ホキュウ</t>
    </rPh>
    <phoneticPr fontId="2"/>
  </si>
  <si>
    <t>総合計金額（入札金額）</t>
    <rPh sb="0" eb="2">
      <t>ソウゴウ</t>
    </rPh>
    <rPh sb="2" eb="3">
      <t>ケイ</t>
    </rPh>
    <rPh sb="3" eb="4">
      <t>キン</t>
    </rPh>
    <rPh sb="4" eb="5">
      <t>ガク</t>
    </rPh>
    <rPh sb="6" eb="8">
      <t>ニュウサツ</t>
    </rPh>
    <rPh sb="8" eb="10">
      <t>キンガク</t>
    </rPh>
    <phoneticPr fontId="2"/>
  </si>
  <si>
    <t>従量料金
（定期検査・
補修の場合）</t>
    <rPh sb="0" eb="2">
      <t>ジュウリョウ</t>
    </rPh>
    <rPh sb="2" eb="4">
      <t>リョウキン</t>
    </rPh>
    <phoneticPr fontId="2"/>
  </si>
  <si>
    <t>基本料金</t>
    <rPh sb="0" eb="2">
      <t>キホン</t>
    </rPh>
    <rPh sb="2" eb="4">
      <t>リョウキン</t>
    </rPh>
    <phoneticPr fontId="2"/>
  </si>
  <si>
    <t>定期検査・補修</t>
    <phoneticPr fontId="2"/>
  </si>
  <si>
    <t>その他</t>
    <phoneticPr fontId="2"/>
  </si>
  <si>
    <t>定期検査・補修</t>
    <phoneticPr fontId="2"/>
  </si>
  <si>
    <t>電気料金内訳書</t>
    <rPh sb="0" eb="2">
      <t>デンキ</t>
    </rPh>
    <rPh sb="2" eb="4">
      <t>リョウキン</t>
    </rPh>
    <rPh sb="4" eb="7">
      <t>ウチワケショ</t>
    </rPh>
    <phoneticPr fontId="2"/>
  </si>
  <si>
    <t>　　　印</t>
    <rPh sb="3" eb="4">
      <t>イン</t>
    </rPh>
    <phoneticPr fontId="2"/>
  </si>
  <si>
    <t>　　　所在地</t>
    <rPh sb="3" eb="6">
      <t>ショザイチ</t>
    </rPh>
    <phoneticPr fontId="2"/>
  </si>
  <si>
    <t>　　　商号又は名称</t>
    <rPh sb="3" eb="5">
      <t>ショウゴウ</t>
    </rPh>
    <rPh sb="5" eb="6">
      <t>マタ</t>
    </rPh>
    <rPh sb="7" eb="9">
      <t>メイショウ</t>
    </rPh>
    <phoneticPr fontId="2"/>
  </si>
  <si>
    <t>　　　代表者氏名</t>
    <rPh sb="3" eb="6">
      <t>ダイヒョウシャ</t>
    </rPh>
    <rPh sb="6" eb="8">
      <t>シメイ</t>
    </rPh>
    <phoneticPr fontId="2"/>
  </si>
  <si>
    <t>従量料金
（その他の場合）</t>
    <rPh sb="0" eb="2">
      <t>ジュウリョウ</t>
    </rPh>
    <rPh sb="2" eb="4">
      <t>リョウキン</t>
    </rPh>
    <rPh sb="8" eb="9">
      <t>タ</t>
    </rPh>
    <phoneticPr fontId="2"/>
  </si>
  <si>
    <t>力率</t>
    <rPh sb="0" eb="2">
      <t>リキリツ</t>
    </rPh>
    <phoneticPr fontId="2"/>
  </si>
  <si>
    <t>※施設グループ毎の合計金額は該当する施設グループの電気料金内訳書のとおり。</t>
    <rPh sb="1" eb="3">
      <t>シセツ</t>
    </rPh>
    <rPh sb="7" eb="8">
      <t>マイ</t>
    </rPh>
    <rPh sb="9" eb="11">
      <t>ゴウケイ</t>
    </rPh>
    <rPh sb="11" eb="13">
      <t>キンガク</t>
    </rPh>
    <rPh sb="14" eb="16">
      <t>ガイトウ</t>
    </rPh>
    <rPh sb="18" eb="20">
      <t>シセツ</t>
    </rPh>
    <rPh sb="25" eb="27">
      <t>デンキ</t>
    </rPh>
    <rPh sb="27" eb="29">
      <t>リョウキン</t>
    </rPh>
    <rPh sb="29" eb="32">
      <t>ウチワケショ</t>
    </rPh>
    <phoneticPr fontId="2"/>
  </si>
  <si>
    <t>※入札書に記載の金額は総合計金額とする。　
総合計金額は､施設グループ毎の合計金額を足し合わせた金額とする。</t>
    <rPh sb="1" eb="3">
      <t>ニュウサツ</t>
    </rPh>
    <rPh sb="3" eb="4">
      <t>ショ</t>
    </rPh>
    <rPh sb="5" eb="7">
      <t>キサイ</t>
    </rPh>
    <rPh sb="8" eb="10">
      <t>キンガク</t>
    </rPh>
    <rPh sb="11" eb="12">
      <t>ソウ</t>
    </rPh>
    <rPh sb="12" eb="14">
      <t>ゴウケイ</t>
    </rPh>
    <rPh sb="14" eb="16">
      <t>キンガク</t>
    </rPh>
    <rPh sb="15" eb="16">
      <t>ニュウキン</t>
    </rPh>
    <rPh sb="22" eb="23">
      <t>ソウ</t>
    </rPh>
    <rPh sb="23" eb="25">
      <t>ゴウケイ</t>
    </rPh>
    <rPh sb="25" eb="27">
      <t>キンガク</t>
    </rPh>
    <rPh sb="29" eb="31">
      <t>シセツ</t>
    </rPh>
    <rPh sb="35" eb="36">
      <t>マイ</t>
    </rPh>
    <rPh sb="37" eb="39">
      <t>ゴウケイ</t>
    </rPh>
    <rPh sb="39" eb="41">
      <t>キンガク</t>
    </rPh>
    <rPh sb="42" eb="43">
      <t>タ</t>
    </rPh>
    <rPh sb="44" eb="45">
      <t>ア</t>
    </rPh>
    <rPh sb="48" eb="50">
      <t>キンガク</t>
    </rPh>
    <phoneticPr fontId="2"/>
  </si>
  <si>
    <t>吹田市長 宛</t>
    <rPh sb="0" eb="2">
      <t>スイタ</t>
    </rPh>
    <rPh sb="2" eb="4">
      <t>シチョウ</t>
    </rPh>
    <rPh sb="5" eb="6">
      <t>ア</t>
    </rPh>
    <phoneticPr fontId="2"/>
  </si>
  <si>
    <t>施設グループ(A)合計金額</t>
    <rPh sb="0" eb="2">
      <t>シセツ</t>
    </rPh>
    <rPh sb="9" eb="11">
      <t>ゴウケイ</t>
    </rPh>
    <rPh sb="11" eb="13">
      <t>キンガク</t>
    </rPh>
    <rPh sb="12" eb="13">
      <t>ニュウキン</t>
    </rPh>
    <phoneticPr fontId="2"/>
  </si>
  <si>
    <t>施設グループ(B)合計金額</t>
    <rPh sb="0" eb="2">
      <t>シセツ</t>
    </rPh>
    <rPh sb="9" eb="11">
      <t>ゴウケイ</t>
    </rPh>
    <rPh sb="11" eb="13">
      <t>キンガク</t>
    </rPh>
    <rPh sb="12" eb="13">
      <t>ニュウキン</t>
    </rPh>
    <phoneticPr fontId="2"/>
  </si>
  <si>
    <t>施設グループ(C)合計金額</t>
    <rPh sb="0" eb="2">
      <t>シセツ</t>
    </rPh>
    <rPh sb="9" eb="11">
      <t>ゴウケイ</t>
    </rPh>
    <rPh sb="11" eb="13">
      <t>キンガク</t>
    </rPh>
    <rPh sb="12" eb="13">
      <t>ニュウキン</t>
    </rPh>
    <phoneticPr fontId="2"/>
  </si>
  <si>
    <t>施設グループ(D)合計金額</t>
    <rPh sb="0" eb="2">
      <t>シセツ</t>
    </rPh>
    <rPh sb="9" eb="11">
      <t>ゴウケイ</t>
    </rPh>
    <rPh sb="11" eb="13">
      <t>キンガク</t>
    </rPh>
    <rPh sb="12" eb="13">
      <t>ニュウキン</t>
    </rPh>
    <phoneticPr fontId="2"/>
  </si>
  <si>
    <t>施設グループ(E)合計金額</t>
    <rPh sb="0" eb="2">
      <t>シセツ</t>
    </rPh>
    <rPh sb="9" eb="11">
      <t>ゴウケイ</t>
    </rPh>
    <rPh sb="11" eb="13">
      <t>キンガク</t>
    </rPh>
    <rPh sb="12" eb="13">
      <t>ニュウキン</t>
    </rPh>
    <phoneticPr fontId="2"/>
  </si>
  <si>
    <t>※電気料金内訳書 その2 も入力してください。</t>
    <rPh sb="14" eb="16">
      <t>ニュウリョク</t>
    </rPh>
    <phoneticPr fontId="2"/>
  </si>
  <si>
    <t>施設グループ(C)その1 合計金額</t>
    <rPh sb="0" eb="2">
      <t>シセツ</t>
    </rPh>
    <rPh sb="13" eb="15">
      <t>ゴウケイ</t>
    </rPh>
    <rPh sb="15" eb="17">
      <t>キンガク</t>
    </rPh>
    <rPh sb="16" eb="17">
      <t>ニュウキン</t>
    </rPh>
    <phoneticPr fontId="2"/>
  </si>
  <si>
    <t>電気料金内訳書 その1</t>
    <phoneticPr fontId="2"/>
  </si>
  <si>
    <t>電気料金内訳書 その2</t>
    <phoneticPr fontId="2"/>
  </si>
  <si>
    <t>施設グループ(C)その2 合計金額</t>
    <rPh sb="0" eb="2">
      <t>シセツ</t>
    </rPh>
    <rPh sb="13" eb="15">
      <t>ゴウケイ</t>
    </rPh>
    <rPh sb="15" eb="17">
      <t>キンガク</t>
    </rPh>
    <rPh sb="16" eb="17">
      <t>ニュウキン</t>
    </rPh>
    <phoneticPr fontId="2"/>
  </si>
  <si>
    <t xml:space="preserve">※　施設グループ(C)合計金額は､施設グループ(C)その1合計金額と施設グループ(C)その2合計金額を足し合わせた金額とする。
</t>
    <rPh sb="2" eb="4">
      <t>シセツ</t>
    </rPh>
    <rPh sb="11" eb="13">
      <t>ゴウケイ</t>
    </rPh>
    <rPh sb="17" eb="19">
      <t>シセツ</t>
    </rPh>
    <rPh sb="34" eb="36">
      <t>シセツ</t>
    </rPh>
    <rPh sb="51" eb="52">
      <t>タ</t>
    </rPh>
    <rPh sb="53" eb="54">
      <t>ア</t>
    </rPh>
    <rPh sb="57" eb="59">
      <t>キンガク</t>
    </rPh>
    <phoneticPr fontId="2"/>
  </si>
  <si>
    <t>（円/ｋW/月）</t>
    <phoneticPr fontId="2"/>
  </si>
  <si>
    <t>※　施設グループ(A)合計金額は､各月の電気料金（円：税込）【１円未満の端数があるときは、その端数金額を切り捨てた額】の合計金額の110分の100に相当する金額とする。</t>
    <rPh sb="2" eb="4">
      <t>シセツ</t>
    </rPh>
    <rPh sb="11" eb="13">
      <t>ゴウケイ</t>
    </rPh>
    <rPh sb="20" eb="22">
      <t>デンキ</t>
    </rPh>
    <rPh sb="22" eb="24">
      <t>リョウキン</t>
    </rPh>
    <rPh sb="25" eb="26">
      <t>エン</t>
    </rPh>
    <rPh sb="60" eb="62">
      <t>ゴウケイ</t>
    </rPh>
    <rPh sb="62" eb="64">
      <t>キンガク</t>
    </rPh>
    <phoneticPr fontId="2"/>
  </si>
  <si>
    <t>※　施設グループ(B)合計金額は､各月の電気料金（円：税込）【１円未満の端数があるときは、その端数金額を切り捨てた額】の合計金額の110分の100に相当する金額とする。</t>
    <rPh sb="2" eb="4">
      <t>シセツ</t>
    </rPh>
    <rPh sb="11" eb="13">
      <t>ゴウケイ</t>
    </rPh>
    <phoneticPr fontId="2"/>
  </si>
  <si>
    <t>※　施設グループ(C)その1合計金額は､各月の電気料金（円：税込）【１円未満の端数があるときは、その端数金額を切り捨てた額】の合計金額の110分の100に相当する金額とする。</t>
    <rPh sb="2" eb="4">
      <t>シセツ</t>
    </rPh>
    <rPh sb="14" eb="16">
      <t>ゴウケイ</t>
    </rPh>
    <phoneticPr fontId="2"/>
  </si>
  <si>
    <t>※　施設グループ(D)合計金額は､各月の電気料金（円：税込）【１円未満の端数があるときは、その端数金額を切り捨てた額】の合計金額の110分の100に相当する金額とする。</t>
    <rPh sb="2" eb="4">
      <t>シセツ</t>
    </rPh>
    <rPh sb="11" eb="13">
      <t>ゴウケイ</t>
    </rPh>
    <phoneticPr fontId="2"/>
  </si>
  <si>
    <t>※　施設グループ(E)合計金額は､各月の電気料金（円：税込）【１円未満の端数があるときは、その端数金額を切り捨てた額】の合計金額の110分の100に相当する金額とする。</t>
    <rPh sb="2" eb="4">
      <t>シセツ</t>
    </rPh>
    <rPh sb="11" eb="13">
      <t>ゴウケイ</t>
    </rPh>
    <phoneticPr fontId="2"/>
  </si>
  <si>
    <t>※　施設グループ(C)その2合計金額は､各月の電気料金（円：税込）【１円未満の端数があるときは、その端数金額を切り捨てた額】の合計金額の110分の100に相当する金額とする。</t>
    <rPh sb="2" eb="4">
      <t>シセツ</t>
    </rPh>
    <rPh sb="14" eb="16">
      <t>ゴウケイ</t>
    </rPh>
    <phoneticPr fontId="2"/>
  </si>
  <si>
    <t>施設グループ(A')合計金額</t>
    <rPh sb="0" eb="2">
      <t>シセツ</t>
    </rPh>
    <rPh sb="10" eb="12">
      <t>ゴウケイ</t>
    </rPh>
    <rPh sb="12" eb="14">
      <t>キンガク</t>
    </rPh>
    <rPh sb="13" eb="14">
      <t>ニュウキン</t>
    </rPh>
    <phoneticPr fontId="2"/>
  </si>
  <si>
    <t>施設グループ(B')合計金額</t>
    <rPh sb="0" eb="2">
      <t>シセツ</t>
    </rPh>
    <rPh sb="10" eb="12">
      <t>ゴウケイ</t>
    </rPh>
    <rPh sb="12" eb="14">
      <t>キンガク</t>
    </rPh>
    <rPh sb="13" eb="14">
      <t>ニュウキン</t>
    </rPh>
    <phoneticPr fontId="2"/>
  </si>
  <si>
    <t>※施設グループ毎の合計金額は該当する施設グループの電気料金内訳書のとおり。</t>
    <phoneticPr fontId="2"/>
  </si>
  <si>
    <t>※電気料金内訳書を提出する際、施設グループ毎の電気料金内訳書も併せて提出のこと。</t>
    <rPh sb="1" eb="3">
      <t>デンキ</t>
    </rPh>
    <rPh sb="3" eb="5">
      <t>リョウキン</t>
    </rPh>
    <rPh sb="5" eb="8">
      <t>ウチワケショ</t>
    </rPh>
    <rPh sb="9" eb="11">
      <t>テイシュツ</t>
    </rPh>
    <rPh sb="13" eb="14">
      <t>サイ</t>
    </rPh>
    <rPh sb="15" eb="17">
      <t>シセツ</t>
    </rPh>
    <rPh sb="21" eb="22">
      <t>マイ</t>
    </rPh>
    <rPh sb="23" eb="25">
      <t>デンキ</t>
    </rPh>
    <rPh sb="25" eb="27">
      <t>リョウキン</t>
    </rPh>
    <rPh sb="27" eb="30">
      <t>ウチワケショ</t>
    </rPh>
    <rPh sb="31" eb="32">
      <t>アワ</t>
    </rPh>
    <rPh sb="34" eb="36">
      <t>テイシュツ</t>
    </rPh>
    <phoneticPr fontId="2"/>
  </si>
  <si>
    <t>※　施設グループ(A')合計金額は､各月の電気料金（円：税込）【１円未満の端数があるときは、その端数金額を切り捨てた額】の合計金額の110分の100に相当する金額とする。</t>
    <rPh sb="2" eb="4">
      <t>シセツ</t>
    </rPh>
    <rPh sb="12" eb="14">
      <t>ゴウケイ</t>
    </rPh>
    <rPh sb="21" eb="23">
      <t>デンキ</t>
    </rPh>
    <rPh sb="23" eb="25">
      <t>リョウキン</t>
    </rPh>
    <rPh sb="26" eb="27">
      <t>エン</t>
    </rPh>
    <rPh sb="61" eb="63">
      <t>ゴウケイ</t>
    </rPh>
    <rPh sb="63" eb="65">
      <t>キンガク</t>
    </rPh>
    <phoneticPr fontId="2"/>
  </si>
  <si>
    <t>※　施設グループ(B')合計金額は､各月の電気料金（円：税込）【１円未満の端数があるときは、その端数金額を切り捨てた額】の合計金額の110分の100に相当する金額とする。</t>
    <rPh sb="2" eb="4">
      <t>シセツ</t>
    </rPh>
    <rPh sb="12" eb="14">
      <t>ゴウケイ</t>
    </rPh>
    <phoneticPr fontId="2"/>
  </si>
  <si>
    <t>合計金額</t>
    <rPh sb="0" eb="2">
      <t>ゴウケイ</t>
    </rPh>
    <rPh sb="2" eb="4">
      <t>キンガク</t>
    </rPh>
    <phoneticPr fontId="2"/>
  </si>
  <si>
    <t>※契約種別が同じであるため、施設グループ（B）と同一単価が自動入力されます。それ以外の単価の入力はできません。</t>
    <rPh sb="1" eb="3">
      <t>ケイヤク</t>
    </rPh>
    <rPh sb="3" eb="5">
      <t>シュベツ</t>
    </rPh>
    <rPh sb="6" eb="7">
      <t>オナ</t>
    </rPh>
    <rPh sb="24" eb="26">
      <t>ドウイツ</t>
    </rPh>
    <rPh sb="26" eb="28">
      <t>タンカ</t>
    </rPh>
    <rPh sb="29" eb="31">
      <t>ジドウ</t>
    </rPh>
    <rPh sb="31" eb="33">
      <t>ニュウリョク</t>
    </rPh>
    <rPh sb="40" eb="42">
      <t>イガイ</t>
    </rPh>
    <rPh sb="43" eb="45">
      <t>タンカ</t>
    </rPh>
    <rPh sb="46" eb="48">
      <t>ニュウリョク</t>
    </rPh>
    <phoneticPr fontId="2"/>
  </si>
  <si>
    <t>吹田市庁舎外79施設で使用する電力調達</t>
    <rPh sb="3" eb="5">
      <t>チョウシャ</t>
    </rPh>
    <rPh sb="5" eb="6">
      <t>ホカ</t>
    </rPh>
    <rPh sb="8" eb="10">
      <t>シセツ</t>
    </rPh>
    <rPh sb="11" eb="13">
      <t>シヨウ</t>
    </rPh>
    <rPh sb="15" eb="17">
      <t>デンリョク</t>
    </rPh>
    <rPh sb="17" eb="19">
      <t>チョウタツ</t>
    </rPh>
    <phoneticPr fontId="2"/>
  </si>
  <si>
    <t>(一部施設では需要場所が複数か所あるため、需要場所としては全84か所となる。)</t>
    <rPh sb="1" eb="3">
      <t>イチブ</t>
    </rPh>
    <rPh sb="3" eb="5">
      <t>シセツ</t>
    </rPh>
    <rPh sb="7" eb="9">
      <t>ジュヨウ</t>
    </rPh>
    <rPh sb="9" eb="11">
      <t>バショ</t>
    </rPh>
    <rPh sb="12" eb="14">
      <t>フクスウ</t>
    </rPh>
    <rPh sb="15" eb="16">
      <t>ショ</t>
    </rPh>
    <rPh sb="21" eb="23">
      <t>ジュヨウ</t>
    </rPh>
    <rPh sb="23" eb="25">
      <t>バショ</t>
    </rPh>
    <rPh sb="29" eb="30">
      <t>ゼン</t>
    </rPh>
    <rPh sb="33" eb="34">
      <t>ショ</t>
    </rPh>
    <phoneticPr fontId="2"/>
  </si>
  <si>
    <t>令和５年　　月　　日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phoneticPr fontId="2"/>
  </si>
  <si>
    <t>件名　　　吹田市庁舎外83施設で使用する電力調達</t>
    <rPh sb="0" eb="2">
      <t>ケンメイ</t>
    </rPh>
    <phoneticPr fontId="2"/>
  </si>
  <si>
    <t>令和６年１ 月</t>
    <rPh sb="0" eb="1">
      <t>レイ</t>
    </rPh>
    <rPh sb="1" eb="2">
      <t>ワ</t>
    </rPh>
    <rPh sb="3" eb="4">
      <t>ネン</t>
    </rPh>
    <rPh sb="6" eb="7">
      <t>ガツ</t>
    </rPh>
    <phoneticPr fontId="2"/>
  </si>
  <si>
    <t>令和６年２ 月</t>
    <rPh sb="0" eb="1">
      <t>レイ</t>
    </rPh>
    <rPh sb="1" eb="2">
      <t>ワ</t>
    </rPh>
    <rPh sb="3" eb="4">
      <t>ネン</t>
    </rPh>
    <rPh sb="6" eb="7">
      <t>ガツ</t>
    </rPh>
    <phoneticPr fontId="2"/>
  </si>
  <si>
    <t>令和６年３ 月</t>
    <rPh sb="0" eb="1">
      <t>レイ</t>
    </rPh>
    <rPh sb="1" eb="2">
      <t>ワ</t>
    </rPh>
    <rPh sb="3" eb="4">
      <t>ネン</t>
    </rPh>
    <rPh sb="6" eb="7">
      <t>ガツ</t>
    </rPh>
    <phoneticPr fontId="2"/>
  </si>
  <si>
    <t>令和６年４ 月</t>
    <rPh sb="0" eb="1">
      <t>レイ</t>
    </rPh>
    <rPh sb="1" eb="2">
      <t>ワ</t>
    </rPh>
    <rPh sb="3" eb="4">
      <t>ネン</t>
    </rPh>
    <rPh sb="6" eb="7">
      <t>ガツ</t>
    </rPh>
    <phoneticPr fontId="2"/>
  </si>
  <si>
    <t>令和６年５ 月</t>
    <rPh sb="0" eb="1">
      <t>レイ</t>
    </rPh>
    <rPh sb="1" eb="2">
      <t>ワ</t>
    </rPh>
    <rPh sb="3" eb="4">
      <t>ネン</t>
    </rPh>
    <rPh sb="6" eb="7">
      <t>ガツ</t>
    </rPh>
    <phoneticPr fontId="2"/>
  </si>
  <si>
    <t>令和６年６ 月</t>
    <rPh sb="0" eb="1">
      <t>レイ</t>
    </rPh>
    <rPh sb="1" eb="2">
      <t>ワ</t>
    </rPh>
    <rPh sb="3" eb="4">
      <t>ネン</t>
    </rPh>
    <rPh sb="6" eb="7">
      <t>ガツ</t>
    </rPh>
    <phoneticPr fontId="2"/>
  </si>
  <si>
    <t>令和６年７ 月</t>
    <rPh sb="0" eb="1">
      <t>レイ</t>
    </rPh>
    <rPh sb="1" eb="2">
      <t>ワ</t>
    </rPh>
    <rPh sb="3" eb="4">
      <t>ネン</t>
    </rPh>
    <rPh sb="6" eb="7">
      <t>ガツ</t>
    </rPh>
    <phoneticPr fontId="2"/>
  </si>
  <si>
    <t>令和６年８ 月</t>
    <rPh sb="0" eb="1">
      <t>レイ</t>
    </rPh>
    <rPh sb="1" eb="2">
      <t>ワ</t>
    </rPh>
    <rPh sb="3" eb="4">
      <t>ネン</t>
    </rPh>
    <rPh sb="6" eb="7">
      <t>ガツ</t>
    </rPh>
    <phoneticPr fontId="2"/>
  </si>
  <si>
    <t>令和６年９ 月</t>
    <rPh sb="0" eb="1">
      <t>レイ</t>
    </rPh>
    <rPh sb="1" eb="2">
      <t>ワ</t>
    </rPh>
    <rPh sb="3" eb="4">
      <t>ネン</t>
    </rPh>
    <rPh sb="6" eb="7">
      <t>ガツ</t>
    </rPh>
    <phoneticPr fontId="2"/>
  </si>
  <si>
    <t>令和６年10月</t>
    <rPh sb="0" eb="1">
      <t>レイ</t>
    </rPh>
    <rPh sb="1" eb="2">
      <t>ワ</t>
    </rPh>
    <rPh sb="3" eb="4">
      <t>ネン</t>
    </rPh>
    <rPh sb="6" eb="7">
      <t>ガツ</t>
    </rPh>
    <phoneticPr fontId="2"/>
  </si>
  <si>
    <t>令和６年11月</t>
    <rPh sb="0" eb="1">
      <t>レイ</t>
    </rPh>
    <rPh sb="1" eb="2">
      <t>ワ</t>
    </rPh>
    <rPh sb="3" eb="4">
      <t>ネン</t>
    </rPh>
    <rPh sb="6" eb="7">
      <t>ガツ</t>
    </rPh>
    <phoneticPr fontId="2"/>
  </si>
  <si>
    <t>令和６年12月</t>
    <rPh sb="0" eb="1">
      <t>レイ</t>
    </rPh>
    <rPh sb="1" eb="2">
      <t>ワ</t>
    </rPh>
    <rPh sb="3" eb="4">
      <t>ネン</t>
    </rPh>
    <rPh sb="6" eb="7">
      <t>ガツ</t>
    </rPh>
    <phoneticPr fontId="2"/>
  </si>
  <si>
    <t>水道部庁舎外３施設で使用する電力調達</t>
    <rPh sb="3" eb="5">
      <t>チョウシャ</t>
    </rPh>
    <rPh sb="5" eb="6">
      <t>ホカ</t>
    </rPh>
    <rPh sb="7" eb="9">
      <t>シセツ</t>
    </rPh>
    <rPh sb="10" eb="12">
      <t>シヨウ</t>
    </rPh>
    <rPh sb="14" eb="18">
      <t>デンリョクチョウタツ</t>
    </rPh>
    <phoneticPr fontId="2"/>
  </si>
  <si>
    <r>
      <t>予備</t>
    </r>
    <r>
      <rPr>
        <sz val="11"/>
        <rFont val="ＭＳ Ｐゴシック"/>
        <family val="3"/>
        <charset val="128"/>
      </rPr>
      <t>電力（予備線）</t>
    </r>
    <rPh sb="0" eb="1">
      <t>ヨ</t>
    </rPh>
    <rPh sb="1" eb="2">
      <t>ソナエ</t>
    </rPh>
    <rPh sb="2" eb="3">
      <t>デン</t>
    </rPh>
    <rPh sb="3" eb="4">
      <t>チカラ</t>
    </rPh>
    <rPh sb="5" eb="7">
      <t>ヨビ</t>
    </rPh>
    <rPh sb="7" eb="8">
      <t>セン</t>
    </rPh>
    <phoneticPr fontId="2"/>
  </si>
  <si>
    <t>電気料金内訳書 その２</t>
    <phoneticPr fontId="2"/>
  </si>
  <si>
    <t>施設グループ(A)その２ 合計金額</t>
    <phoneticPr fontId="2"/>
  </si>
  <si>
    <t>※　施設グループ(A)その２合計金額は､各月の電気料金（円：税込）【１円未満の端数があるときは、その端数金額を切り捨てた額】の合計金額の110分の100に相当する金額とする。</t>
    <rPh sb="2" eb="4">
      <t>シセツ</t>
    </rPh>
    <rPh sb="14" eb="16">
      <t>ゴウケイ</t>
    </rPh>
    <phoneticPr fontId="2"/>
  </si>
  <si>
    <t>※　施設グループ(A)合計金額は､施設グループ(A)その1及びその2の合計金額を足し合わせた金額とする。</t>
    <phoneticPr fontId="2"/>
  </si>
  <si>
    <t xml:space="preserve">≪吹田市本庁舎外75施設で使用する電力調達（高圧）（施設グループ(A)）≫  </t>
    <rPh sb="1" eb="4">
      <t>スイタシ</t>
    </rPh>
    <rPh sb="4" eb="5">
      <t>ホン</t>
    </rPh>
    <rPh sb="5" eb="7">
      <t>チョウシャ</t>
    </rPh>
    <rPh sb="7" eb="8">
      <t>ソト</t>
    </rPh>
    <rPh sb="10" eb="12">
      <t>シセツ</t>
    </rPh>
    <rPh sb="13" eb="15">
      <t>シヨウ</t>
    </rPh>
    <rPh sb="17" eb="19">
      <t>デンリョク</t>
    </rPh>
    <rPh sb="19" eb="21">
      <t>チョウタツ</t>
    </rPh>
    <rPh sb="22" eb="24">
      <t>コウアツ</t>
    </rPh>
    <rPh sb="26" eb="28">
      <t>シセツ</t>
    </rPh>
    <phoneticPr fontId="2"/>
  </si>
  <si>
    <t xml:space="preserve">≪吹田市本庁舎外75施設で使用する電力調達（高圧）（施設グループ(A)）≫  </t>
    <rPh sb="26" eb="28">
      <t>シセツ</t>
    </rPh>
    <phoneticPr fontId="2"/>
  </si>
  <si>
    <t xml:space="preserve">≪江の木公園ポンプ外1施設で使用する電力調達（高圧）（施設グループ(B)）≫  </t>
    <rPh sb="1" eb="2">
      <t>エ</t>
    </rPh>
    <rPh sb="3" eb="4">
      <t>キ</t>
    </rPh>
    <rPh sb="4" eb="6">
      <t>コウエン</t>
    </rPh>
    <rPh sb="9" eb="10">
      <t>ソト</t>
    </rPh>
    <rPh sb="11" eb="13">
      <t>シセツ</t>
    </rPh>
    <rPh sb="14" eb="16">
      <t>シヨウ</t>
    </rPh>
    <rPh sb="18" eb="20">
      <t>デンリョク</t>
    </rPh>
    <rPh sb="20" eb="22">
      <t>チョウタツ</t>
    </rPh>
    <rPh sb="23" eb="25">
      <t>コウアツ</t>
    </rPh>
    <rPh sb="27" eb="29">
      <t>シセツ</t>
    </rPh>
    <phoneticPr fontId="2"/>
  </si>
  <si>
    <t xml:space="preserve">≪資源循環エネルギーセンターで使用する電力調達（特別高圧）（施設グループ(C)）≫  </t>
    <rPh sb="1" eb="3">
      <t>シゲン</t>
    </rPh>
    <rPh sb="3" eb="5">
      <t>ジュンカン</t>
    </rPh>
    <rPh sb="15" eb="17">
      <t>シヨウ</t>
    </rPh>
    <rPh sb="19" eb="21">
      <t>デンリョク</t>
    </rPh>
    <rPh sb="21" eb="23">
      <t>チョウタツ</t>
    </rPh>
    <rPh sb="24" eb="26">
      <t>トクベツ</t>
    </rPh>
    <rPh sb="26" eb="28">
      <t>コウアツ</t>
    </rPh>
    <rPh sb="30" eb="32">
      <t>シセツ</t>
    </rPh>
    <phoneticPr fontId="2"/>
  </si>
  <si>
    <t xml:space="preserve">≪資源循環エネルギーセンターで使用する電力調達（高圧）（施設グループ(D)）≫  </t>
    <rPh sb="1" eb="3">
      <t>シゲン</t>
    </rPh>
    <rPh sb="3" eb="5">
      <t>ジュンカン</t>
    </rPh>
    <rPh sb="15" eb="17">
      <t>シヨウ</t>
    </rPh>
    <rPh sb="19" eb="21">
      <t>デンリョク</t>
    </rPh>
    <rPh sb="21" eb="23">
      <t>チョウタツ</t>
    </rPh>
    <rPh sb="24" eb="26">
      <t>コウアツ</t>
    </rPh>
    <rPh sb="28" eb="30">
      <t>シセツ</t>
    </rPh>
    <phoneticPr fontId="2"/>
  </si>
  <si>
    <t xml:space="preserve">≪川園ポンプ場で使用する電力調達（高圧）（施設グループ(E)）≫  </t>
    <rPh sb="1" eb="2">
      <t>カワ</t>
    </rPh>
    <rPh sb="2" eb="3">
      <t>ソノ</t>
    </rPh>
    <rPh sb="6" eb="7">
      <t>ジョウ</t>
    </rPh>
    <rPh sb="8" eb="10">
      <t>シヨウ</t>
    </rPh>
    <rPh sb="12" eb="14">
      <t>デンリョク</t>
    </rPh>
    <rPh sb="14" eb="16">
      <t>チョウタツ</t>
    </rPh>
    <rPh sb="17" eb="19">
      <t>コウアツ</t>
    </rPh>
    <rPh sb="21" eb="23">
      <t>シセツ</t>
    </rPh>
    <phoneticPr fontId="2"/>
  </si>
  <si>
    <t xml:space="preserve">≪水道部庁舎で使用する電力調達（高圧）（施設グループ(A')）≫  </t>
    <rPh sb="1" eb="3">
      <t>スイドウ</t>
    </rPh>
    <rPh sb="3" eb="4">
      <t>ブ</t>
    </rPh>
    <rPh sb="4" eb="6">
      <t>チョウシャ</t>
    </rPh>
    <rPh sb="7" eb="9">
      <t>シヨウ</t>
    </rPh>
    <rPh sb="11" eb="13">
      <t>デンリョク</t>
    </rPh>
    <rPh sb="13" eb="15">
      <t>チョウタツ</t>
    </rPh>
    <rPh sb="16" eb="18">
      <t>コウアツ</t>
    </rPh>
    <rPh sb="20" eb="22">
      <t>シセツ</t>
    </rPh>
    <phoneticPr fontId="2"/>
  </si>
  <si>
    <t xml:space="preserve">≪佐井寺配水場外２施設で使用する電力調達（高圧）（施設グループ(B')）≫  </t>
    <rPh sb="1" eb="4">
      <t>サイデラ</t>
    </rPh>
    <rPh sb="4" eb="6">
      <t>ハイスイ</t>
    </rPh>
    <rPh sb="6" eb="7">
      <t>ジョウ</t>
    </rPh>
    <rPh sb="7" eb="8">
      <t>ソト</t>
    </rPh>
    <rPh sb="9" eb="11">
      <t>シセツ</t>
    </rPh>
    <rPh sb="12" eb="14">
      <t>シヨウ</t>
    </rPh>
    <rPh sb="16" eb="18">
      <t>デンリョク</t>
    </rPh>
    <rPh sb="18" eb="20">
      <t>チョウタツ</t>
    </rPh>
    <rPh sb="21" eb="23">
      <t>コウアツ</t>
    </rPh>
    <rPh sb="25" eb="27">
      <t>シセツ</t>
    </rPh>
    <phoneticPr fontId="2"/>
  </si>
  <si>
    <t>※電気料金内訳書 その2 も入力してください。</t>
    <phoneticPr fontId="2"/>
  </si>
  <si>
    <t>※契約種別が同じであるため、施設グループ（A）その１と同一単価が自動入力されます。それ以外の単価の入力はできません。</t>
    <rPh sb="1" eb="3">
      <t>ケイヤク</t>
    </rPh>
    <rPh sb="3" eb="5">
      <t>シュベツ</t>
    </rPh>
    <rPh sb="6" eb="7">
      <t>オナ</t>
    </rPh>
    <rPh sb="27" eb="29">
      <t>ドウイツ</t>
    </rPh>
    <rPh sb="29" eb="31">
      <t>タンカ</t>
    </rPh>
    <rPh sb="32" eb="34">
      <t>ジドウ</t>
    </rPh>
    <rPh sb="34" eb="36">
      <t>ニュウリョク</t>
    </rPh>
    <rPh sb="43" eb="45">
      <t>イガイ</t>
    </rPh>
    <rPh sb="46" eb="48">
      <t>タンカ</t>
    </rPh>
    <rPh sb="49" eb="51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</si>
</sst>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General\ &quot;円/kW/月&quot;"/>
    <numFmt numFmtId="177" formatCode="General\ &quot;円/kWh&quot;"/>
    <numFmt numFmtId="178" formatCode="0.0%"/>
    <numFmt numFmtId="179" formatCode="&quot;¥&quot;#,##0;[Red]&quot;¥&quot;#,##0"/>
    <numFmt numFmtId="180" formatCode="#,##0.0_ ;[Red]\-#,##0.0\ "/>
    <numFmt numFmtId="181" formatCode="#,##0&quot;kWh&quot;"/>
    <numFmt numFmtId="182" formatCode="0.00_);[Red]\(0.00\)"/>
  </numFmts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9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24"/>
      <name val="ＭＳ Ｐゴシック"/>
      <family val="3"/>
      <charset val="128"/>
    </font>
    <font>
      <sz val="28"/>
      <name val="ＭＳ Ｐゴシック"/>
      <family val="3"/>
      <charset val="128"/>
    </font>
    <font>
      <sz val="3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0000CC"/>
      <name val="ＭＳ Ｐゴシック"/>
      <family val="3"/>
      <charset val="128"/>
    </font>
    <font>
      <sz val="24"/>
      <color rgb="FF0000CC"/>
      <name val="ＭＳ Ｐゴシック"/>
      <family val="3"/>
      <charset val="128"/>
    </font>
    <font>
      <b/>
      <sz val="14"/>
      <color rgb="FF0000CC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66CC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</cellStyleXfs>
  <cellXfs count="396">
    <xf numFmtId="0" fontId="0" fillId="0" borderId="0" xfId="0"/>
    <xf numFmtId="0" fontId="1" fillId="0" borderId="0" xfId="7" applyFill="1">
      <alignment vertical="center"/>
    </xf>
    <xf numFmtId="38" fontId="1" fillId="0" borderId="0" xfId="2" applyFill="1" applyAlignment="1">
      <alignment horizontal="center" vertical="center"/>
    </xf>
    <xf numFmtId="38" fontId="1" fillId="0" borderId="0" xfId="2" applyFill="1" applyAlignment="1">
      <alignment vertical="center"/>
    </xf>
    <xf numFmtId="176" fontId="1" fillId="0" borderId="1" xfId="7" applyNumberFormat="1" applyFill="1" applyBorder="1" applyAlignment="1">
      <alignment horizontal="center" vertical="center"/>
    </xf>
    <xf numFmtId="176" fontId="1" fillId="0" borderId="1" xfId="7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38" fontId="9" fillId="0" borderId="0" xfId="2" applyNumberFormat="1" applyFont="1" applyBorder="1" applyAlignment="1">
      <alignment vertical="center" shrinkToFit="1"/>
    </xf>
    <xf numFmtId="0" fontId="10" fillId="0" borderId="0" xfId="6" applyFont="1" applyAlignment="1">
      <alignment vertical="center"/>
    </xf>
    <xf numFmtId="0" fontId="10" fillId="0" borderId="0" xfId="6" applyFont="1" applyBorder="1" applyAlignment="1">
      <alignment horizontal="center" vertical="center"/>
    </xf>
    <xf numFmtId="0" fontId="10" fillId="0" borderId="0" xfId="6" applyFont="1" applyBorder="1" applyAlignment="1">
      <alignment vertical="center"/>
    </xf>
    <xf numFmtId="49" fontId="10" fillId="0" borderId="0" xfId="6" applyNumberFormat="1" applyFont="1" applyBorder="1" applyAlignment="1">
      <alignment horizontal="center" vertical="center"/>
    </xf>
    <xf numFmtId="0" fontId="10" fillId="0" borderId="2" xfId="6" applyFont="1" applyBorder="1" applyAlignment="1">
      <alignment horizontal="left" vertical="center"/>
    </xf>
    <xf numFmtId="0" fontId="10" fillId="0" borderId="3" xfId="6" applyFont="1" applyBorder="1" applyAlignment="1">
      <alignment horizontal="center" vertical="center"/>
    </xf>
    <xf numFmtId="0" fontId="10" fillId="0" borderId="3" xfId="6" applyFont="1" applyBorder="1" applyAlignment="1">
      <alignment vertical="center"/>
    </xf>
    <xf numFmtId="38" fontId="10" fillId="0" borderId="3" xfId="2" applyFont="1" applyBorder="1" applyAlignment="1">
      <alignment horizontal="right" vertical="center" shrinkToFit="1"/>
    </xf>
    <xf numFmtId="38" fontId="10" fillId="0" borderId="3" xfId="2" applyFont="1" applyBorder="1" applyAlignment="1">
      <alignment vertical="center" shrinkToFit="1"/>
    </xf>
    <xf numFmtId="38" fontId="10" fillId="0" borderId="0" xfId="2" applyFont="1" applyAlignment="1">
      <alignment vertical="center"/>
    </xf>
    <xf numFmtId="38" fontId="12" fillId="0" borderId="0" xfId="2" applyFont="1" applyAlignment="1">
      <alignment vertical="center"/>
    </xf>
    <xf numFmtId="38" fontId="12" fillId="0" borderId="4" xfId="2" applyFont="1" applyBorder="1" applyAlignment="1">
      <alignment vertical="center"/>
    </xf>
    <xf numFmtId="38" fontId="12" fillId="0" borderId="5" xfId="2" applyFont="1" applyBorder="1" applyAlignment="1">
      <alignment vertical="center"/>
    </xf>
    <xf numFmtId="38" fontId="12" fillId="0" borderId="5" xfId="2" applyFont="1" applyBorder="1" applyAlignment="1">
      <alignment horizontal="center" vertical="center"/>
    </xf>
    <xf numFmtId="38" fontId="12" fillId="0" borderId="6" xfId="2" applyFont="1" applyBorder="1" applyAlignment="1">
      <alignment vertical="center"/>
    </xf>
    <xf numFmtId="38" fontId="12" fillId="0" borderId="1" xfId="2" applyFont="1" applyBorder="1" applyAlignment="1">
      <alignment horizontal="center" vertical="center"/>
    </xf>
    <xf numFmtId="0" fontId="12" fillId="0" borderId="0" xfId="6" applyFont="1" applyAlignment="1">
      <alignment vertical="center"/>
    </xf>
    <xf numFmtId="0" fontId="12" fillId="0" borderId="0" xfId="6" applyFont="1" applyAlignment="1">
      <alignment horizontal="center" vertical="center"/>
    </xf>
    <xf numFmtId="0" fontId="10" fillId="0" borderId="0" xfId="6" applyNumberFormat="1" applyFont="1" applyBorder="1" applyAlignment="1">
      <alignment horizontal="center" vertical="center"/>
    </xf>
    <xf numFmtId="0" fontId="10" fillId="0" borderId="1" xfId="6" applyFont="1" applyBorder="1" applyAlignment="1">
      <alignment horizontal="center" vertical="center"/>
    </xf>
    <xf numFmtId="38" fontId="9" fillId="0" borderId="7" xfId="2" applyFont="1" applyBorder="1" applyAlignment="1">
      <alignment vertical="center" shrinkToFit="1"/>
    </xf>
    <xf numFmtId="38" fontId="9" fillId="0" borderId="1" xfId="2" applyFont="1" applyBorder="1" applyAlignment="1">
      <alignment vertical="center" shrinkToFit="1"/>
    </xf>
    <xf numFmtId="0" fontId="9" fillId="0" borderId="0" xfId="6" applyFont="1" applyAlignment="1">
      <alignment vertical="center"/>
    </xf>
    <xf numFmtId="176" fontId="1" fillId="2" borderId="1" xfId="7" applyNumberFormat="1" applyFill="1" applyBorder="1" applyAlignment="1">
      <alignment horizontal="center" vertical="center"/>
    </xf>
    <xf numFmtId="176" fontId="1" fillId="3" borderId="1" xfId="7" applyNumberFormat="1" applyFill="1" applyBorder="1" applyAlignment="1">
      <alignment horizontal="center" vertical="center"/>
    </xf>
    <xf numFmtId="176" fontId="1" fillId="4" borderId="1" xfId="7" applyNumberFormat="1" applyFill="1" applyBorder="1" applyAlignment="1">
      <alignment horizontal="center" vertical="center"/>
    </xf>
    <xf numFmtId="40" fontId="0" fillId="0" borderId="8" xfId="2" applyNumberFormat="1" applyFont="1" applyFill="1" applyBorder="1" applyAlignment="1" applyProtection="1">
      <alignment vertical="center"/>
      <protection locked="0"/>
    </xf>
    <xf numFmtId="40" fontId="1" fillId="3" borderId="8" xfId="2" applyNumberFormat="1" applyFont="1" applyFill="1" applyBorder="1" applyAlignment="1" applyProtection="1">
      <alignment vertical="center"/>
      <protection locked="0"/>
    </xf>
    <xf numFmtId="40" fontId="1" fillId="2" borderId="8" xfId="2" applyNumberFormat="1" applyFont="1" applyFill="1" applyBorder="1" applyAlignment="1" applyProtection="1">
      <alignment vertical="center"/>
      <protection locked="0"/>
    </xf>
    <xf numFmtId="40" fontId="1" fillId="4" borderId="8" xfId="2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/>
    <xf numFmtId="0" fontId="1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Protection="1"/>
    <xf numFmtId="0" fontId="1" fillId="0" borderId="0" xfId="7" applyFill="1" applyAlignment="1" applyProtection="1">
      <alignment horizontal="center" vertical="center"/>
    </xf>
    <xf numFmtId="0" fontId="7" fillId="0" borderId="0" xfId="7" applyFont="1" applyFill="1" applyProtection="1">
      <alignment vertical="center"/>
    </xf>
    <xf numFmtId="0" fontId="1" fillId="0" borderId="0" xfId="7" applyFill="1" applyProtection="1">
      <alignment vertical="center"/>
    </xf>
    <xf numFmtId="0" fontId="1" fillId="0" borderId="0" xfId="7" applyFont="1" applyFill="1" applyAlignment="1" applyProtection="1">
      <alignment horizontal="center" vertical="center"/>
    </xf>
    <xf numFmtId="38" fontId="1" fillId="0" borderId="0" xfId="2" applyFill="1" applyAlignment="1" applyProtection="1">
      <alignment horizontal="center" vertical="center"/>
    </xf>
    <xf numFmtId="38" fontId="0" fillId="0" borderId="0" xfId="2" applyFont="1" applyFill="1" applyAlignment="1" applyProtection="1">
      <alignment horizontal="center" vertical="center"/>
    </xf>
    <xf numFmtId="38" fontId="1" fillId="0" borderId="0" xfId="2" applyFill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NumberFormat="1" applyFill="1" applyBorder="1" applyProtection="1"/>
    <xf numFmtId="40" fontId="1" fillId="4" borderId="9" xfId="2" applyNumberFormat="1" applyFont="1" applyFill="1" applyBorder="1" applyAlignment="1" applyProtection="1">
      <alignment vertical="center"/>
    </xf>
    <xf numFmtId="176" fontId="1" fillId="0" borderId="0" xfId="7" applyNumberFormat="1" applyFill="1" applyBorder="1" applyAlignment="1" applyProtection="1">
      <alignment horizontal="center" vertical="center"/>
    </xf>
    <xf numFmtId="38" fontId="1" fillId="0" borderId="10" xfId="2" applyFill="1" applyBorder="1" applyAlignment="1" applyProtection="1">
      <alignment vertical="center"/>
    </xf>
    <xf numFmtId="0" fontId="0" fillId="0" borderId="10" xfId="0" applyFill="1" applyBorder="1" applyAlignment="1" applyProtection="1">
      <alignment horizontal="center" vertical="center"/>
    </xf>
    <xf numFmtId="177" fontId="0" fillId="0" borderId="3" xfId="0" applyNumberFormat="1" applyFill="1" applyBorder="1" applyAlignment="1" applyProtection="1">
      <alignment horizontal="center" vertical="center"/>
    </xf>
    <xf numFmtId="38" fontId="0" fillId="0" borderId="3" xfId="2" applyFont="1" applyFill="1" applyBorder="1" applyAlignment="1" applyProtection="1">
      <alignment horizontal="center" vertical="center"/>
    </xf>
    <xf numFmtId="0" fontId="0" fillId="0" borderId="0" xfId="0" applyFill="1" applyProtection="1"/>
    <xf numFmtId="38" fontId="1" fillId="0" borderId="11" xfId="2" applyFill="1" applyBorder="1" applyAlignment="1" applyProtection="1">
      <alignment vertical="center"/>
    </xf>
    <xf numFmtId="0" fontId="0" fillId="0" borderId="11" xfId="0" applyFill="1" applyBorder="1" applyAlignment="1" applyProtection="1">
      <alignment horizontal="center" vertical="center"/>
    </xf>
    <xf numFmtId="177" fontId="0" fillId="0" borderId="7" xfId="0" applyNumberFormat="1" applyFill="1" applyBorder="1" applyAlignment="1" applyProtection="1">
      <alignment horizontal="center" vertical="center"/>
    </xf>
    <xf numFmtId="38" fontId="0" fillId="0" borderId="11" xfId="2" applyFont="1" applyFill="1" applyBorder="1" applyAlignment="1" applyProtection="1">
      <alignment horizontal="right" vertical="center"/>
    </xf>
    <xf numFmtId="38" fontId="1" fillId="3" borderId="12" xfId="2" applyFont="1" applyFill="1" applyBorder="1" applyAlignment="1" applyProtection="1">
      <alignment horizontal="center" vertical="center"/>
    </xf>
    <xf numFmtId="38" fontId="1" fillId="2" borderId="11" xfId="2" applyFont="1" applyFill="1" applyBorder="1" applyAlignment="1" applyProtection="1">
      <alignment horizontal="center" vertical="center"/>
    </xf>
    <xf numFmtId="38" fontId="1" fillId="4" borderId="12" xfId="2" applyFont="1" applyFill="1" applyBorder="1" applyAlignment="1" applyProtection="1">
      <alignment horizontal="center" vertical="center"/>
    </xf>
    <xf numFmtId="38" fontId="1" fillId="0" borderId="7" xfId="2" applyFill="1" applyBorder="1" applyAlignment="1" applyProtection="1">
      <alignment horizontal="center" vertical="center"/>
    </xf>
    <xf numFmtId="40" fontId="23" fillId="0" borderId="3" xfId="2" applyNumberFormat="1" applyFont="1" applyFill="1" applyBorder="1" applyAlignment="1" applyProtection="1">
      <alignment horizontal="center" vertical="center"/>
    </xf>
    <xf numFmtId="40" fontId="23" fillId="0" borderId="13" xfId="2" applyNumberFormat="1" applyFont="1" applyFill="1" applyBorder="1" applyAlignment="1" applyProtection="1">
      <alignment horizontal="center" vertical="center"/>
    </xf>
    <xf numFmtId="38" fontId="23" fillId="0" borderId="3" xfId="2" applyFont="1" applyFill="1" applyBorder="1" applyAlignment="1" applyProtection="1">
      <alignment horizontal="center" vertical="center"/>
    </xf>
    <xf numFmtId="38" fontId="1" fillId="3" borderId="14" xfId="2" applyFont="1" applyFill="1" applyBorder="1" applyAlignment="1" applyProtection="1">
      <alignment horizontal="center" vertical="center"/>
    </xf>
    <xf numFmtId="38" fontId="1" fillId="4" borderId="14" xfId="2" applyFont="1" applyFill="1" applyBorder="1" applyAlignment="1" applyProtection="1">
      <alignment horizontal="center" vertical="center"/>
    </xf>
    <xf numFmtId="38" fontId="1" fillId="3" borderId="11" xfId="2" applyFont="1" applyFill="1" applyBorder="1" applyAlignment="1" applyProtection="1">
      <alignment horizontal="center" vertical="center"/>
    </xf>
    <xf numFmtId="38" fontId="1" fillId="2" borderId="12" xfId="2" applyFont="1" applyFill="1" applyBorder="1" applyAlignment="1" applyProtection="1">
      <alignment horizontal="center" vertical="center"/>
    </xf>
    <xf numFmtId="38" fontId="1" fillId="2" borderId="14" xfId="2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38" fontId="1" fillId="0" borderId="0" xfId="2" applyFill="1" applyBorder="1" applyAlignment="1" applyProtection="1">
      <alignment vertical="center"/>
    </xf>
    <xf numFmtId="38" fontId="1" fillId="0" borderId="15" xfId="2" applyFill="1" applyBorder="1" applyAlignment="1" applyProtection="1">
      <alignment horizontal="center" vertical="center"/>
    </xf>
    <xf numFmtId="38" fontId="1" fillId="0" borderId="0" xfId="2" applyFill="1" applyBorder="1" applyAlignment="1" applyProtection="1">
      <alignment horizontal="center" vertical="center"/>
    </xf>
    <xf numFmtId="38" fontId="14" fillId="0" borderId="0" xfId="2" applyFont="1" applyFill="1" applyAlignment="1" applyProtection="1">
      <alignment horizontal="left" vertical="center"/>
    </xf>
    <xf numFmtId="40" fontId="0" fillId="0" borderId="16" xfId="2" applyNumberFormat="1" applyFont="1" applyFill="1" applyBorder="1" applyAlignment="1" applyProtection="1">
      <alignment vertical="center"/>
    </xf>
    <xf numFmtId="182" fontId="1" fillId="0" borderId="12" xfId="2" applyNumberFormat="1" applyFill="1" applyBorder="1" applyAlignment="1" applyProtection="1">
      <alignment horizontal="center" vertical="center"/>
    </xf>
    <xf numFmtId="38" fontId="0" fillId="0" borderId="0" xfId="0" applyNumberFormat="1"/>
    <xf numFmtId="0" fontId="1" fillId="0" borderId="10" xfId="7" applyFont="1" applyFill="1" applyBorder="1" applyAlignment="1" applyProtection="1">
      <alignment horizontal="center" vertical="center" wrapText="1"/>
    </xf>
    <xf numFmtId="38" fontId="1" fillId="0" borderId="7" xfId="2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10" xfId="7" applyFont="1" applyFill="1" applyBorder="1" applyAlignment="1" applyProtection="1">
      <alignment horizontal="center" vertical="center" wrapText="1"/>
    </xf>
    <xf numFmtId="38" fontId="1" fillId="0" borderId="17" xfId="2" applyFill="1" applyBorder="1" applyAlignment="1" applyProtection="1">
      <alignment vertical="center"/>
    </xf>
    <xf numFmtId="0" fontId="0" fillId="0" borderId="3" xfId="0" applyFill="1" applyBorder="1" applyAlignment="1">
      <alignment vertical="center"/>
    </xf>
    <xf numFmtId="0" fontId="0" fillId="0" borderId="0" xfId="0" applyFill="1" applyBorder="1"/>
    <xf numFmtId="38" fontId="1" fillId="0" borderId="0" xfId="2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8" fontId="14" fillId="0" borderId="0" xfId="2" applyFont="1" applyFill="1" applyBorder="1" applyAlignment="1" applyProtection="1">
      <alignment horizontal="left" vertical="center"/>
    </xf>
    <xf numFmtId="0" fontId="0" fillId="0" borderId="0" xfId="0" applyFill="1" applyBorder="1" applyProtection="1"/>
    <xf numFmtId="0" fontId="0" fillId="0" borderId="27" xfId="0" applyFill="1" applyBorder="1"/>
    <xf numFmtId="0" fontId="0" fillId="0" borderId="28" xfId="0" applyFill="1" applyBorder="1"/>
    <xf numFmtId="0" fontId="0" fillId="0" borderId="29" xfId="0" applyFill="1" applyBorder="1"/>
    <xf numFmtId="38" fontId="1" fillId="0" borderId="29" xfId="2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1" xfId="0" applyFill="1" applyBorder="1"/>
    <xf numFmtId="0" fontId="0" fillId="0" borderId="32" xfId="0" applyFill="1" applyBorder="1"/>
    <xf numFmtId="0" fontId="0" fillId="0" borderId="33" xfId="0" applyFill="1" applyBorder="1"/>
    <xf numFmtId="38" fontId="1" fillId="0" borderId="33" xfId="2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18" fillId="0" borderId="0" xfId="0" applyFont="1"/>
    <xf numFmtId="38" fontId="24" fillId="0" borderId="3" xfId="0" applyNumberFormat="1" applyFont="1" applyBorder="1"/>
    <xf numFmtId="0" fontId="24" fillId="0" borderId="0" xfId="0" applyFont="1"/>
    <xf numFmtId="38" fontId="24" fillId="0" borderId="3" xfId="2" applyFont="1" applyFill="1" applyBorder="1" applyAlignment="1" applyProtection="1">
      <alignment vertical="center"/>
    </xf>
    <xf numFmtId="38" fontId="24" fillId="0" borderId="8" xfId="0" applyNumberFormat="1" applyFont="1" applyBorder="1"/>
    <xf numFmtId="38" fontId="0" fillId="0" borderId="0" xfId="2" applyFont="1" applyFill="1" applyBorder="1" applyAlignment="1" applyProtection="1">
      <alignment vertical="center"/>
    </xf>
    <xf numFmtId="38" fontId="25" fillId="0" borderId="8" xfId="2" applyFont="1" applyFill="1" applyBorder="1" applyAlignment="1" applyProtection="1">
      <alignment horizontal="center" vertical="center"/>
    </xf>
    <xf numFmtId="38" fontId="25" fillId="0" borderId="18" xfId="2" applyFont="1" applyFill="1" applyBorder="1" applyAlignment="1" applyProtection="1">
      <alignment vertical="center"/>
    </xf>
    <xf numFmtId="38" fontId="14" fillId="0" borderId="0" xfId="2" applyFont="1" applyFill="1" applyAlignment="1" applyProtection="1">
      <alignment vertical="top" wrapText="1"/>
    </xf>
    <xf numFmtId="38" fontId="0" fillId="0" borderId="11" xfId="2" applyFont="1" applyFill="1" applyBorder="1" applyAlignment="1" applyProtection="1">
      <alignment horizontal="center" vertical="center"/>
    </xf>
    <xf numFmtId="0" fontId="21" fillId="0" borderId="0" xfId="0" applyFont="1" applyFill="1" applyAlignment="1" applyProtection="1"/>
    <xf numFmtId="176" fontId="3" fillId="0" borderId="1" xfId="7" applyNumberFormat="1" applyFont="1" applyFill="1" applyBorder="1" applyAlignment="1" applyProtection="1">
      <alignment horizontal="left" vertical="center"/>
    </xf>
    <xf numFmtId="176" fontId="3" fillId="3" borderId="1" xfId="7" applyNumberFormat="1" applyFont="1" applyFill="1" applyBorder="1" applyAlignment="1" applyProtection="1">
      <alignment horizontal="left" vertical="center"/>
    </xf>
    <xf numFmtId="176" fontId="3" fillId="2" borderId="1" xfId="7" applyNumberFormat="1" applyFont="1" applyFill="1" applyBorder="1" applyAlignment="1" applyProtection="1">
      <alignment horizontal="left" vertical="center"/>
    </xf>
    <xf numFmtId="176" fontId="3" fillId="4" borderId="1" xfId="7" applyNumberFormat="1" applyFont="1" applyFill="1" applyBorder="1" applyAlignment="1" applyProtection="1">
      <alignment horizontal="left" vertical="center"/>
    </xf>
    <xf numFmtId="0" fontId="1" fillId="0" borderId="0" xfId="7" applyFill="1" applyAlignment="1" applyProtection="1">
      <alignment horizontal="left" vertical="center"/>
    </xf>
    <xf numFmtId="0" fontId="0" fillId="0" borderId="0" xfId="0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29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/>
    </xf>
    <xf numFmtId="38" fontId="1" fillId="4" borderId="3" xfId="2" applyFill="1" applyBorder="1" applyAlignment="1">
      <alignment horizontal="center" vertical="center"/>
    </xf>
    <xf numFmtId="0" fontId="18" fillId="0" borderId="0" xfId="7" applyFont="1" applyFill="1" applyBorder="1" applyAlignment="1" applyProtection="1">
      <alignment horizontal="center" vertical="center"/>
    </xf>
    <xf numFmtId="38" fontId="24" fillId="0" borderId="0" xfId="0" applyNumberFormat="1" applyFont="1" applyBorder="1"/>
    <xf numFmtId="0" fontId="16" fillId="0" borderId="0" xfId="0" applyFont="1"/>
    <xf numFmtId="0" fontId="1" fillId="0" borderId="7" xfId="7" applyFont="1" applyFill="1" applyBorder="1" applyAlignment="1" applyProtection="1">
      <alignment vertical="center"/>
    </xf>
    <xf numFmtId="0" fontId="1" fillId="0" borderId="19" xfId="7" applyFont="1" applyFill="1" applyBorder="1" applyAlignment="1" applyProtection="1">
      <alignment vertical="center"/>
    </xf>
    <xf numFmtId="0" fontId="1" fillId="0" borderId="1" xfId="7" applyFont="1" applyFill="1" applyBorder="1" applyAlignment="1" applyProtection="1">
      <alignment vertical="center"/>
    </xf>
    <xf numFmtId="38" fontId="1" fillId="2" borderId="3" xfId="2" applyFont="1" applyFill="1" applyBorder="1" applyAlignment="1">
      <alignment horizontal="center"/>
    </xf>
    <xf numFmtId="38" fontId="1" fillId="2" borderId="3" xfId="2" applyFill="1" applyBorder="1" applyAlignment="1">
      <alignment horizontal="center" vertical="center"/>
    </xf>
    <xf numFmtId="38" fontId="1" fillId="2" borderId="3" xfId="2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38" fontId="1" fillId="4" borderId="3" xfId="2" applyFont="1" applyFill="1" applyBorder="1" applyAlignment="1">
      <alignment horizontal="center" vertical="center"/>
    </xf>
    <xf numFmtId="38" fontId="1" fillId="4" borderId="3" xfId="2" applyFont="1" applyFill="1" applyBorder="1" applyAlignment="1">
      <alignment horizontal="center"/>
    </xf>
    <xf numFmtId="40" fontId="0" fillId="0" borderId="8" xfId="2" applyNumberFormat="1" applyFont="1" applyFill="1" applyBorder="1" applyAlignment="1" applyProtection="1">
      <alignment vertical="center"/>
    </xf>
    <xf numFmtId="40" fontId="1" fillId="3" borderId="8" xfId="2" applyNumberFormat="1" applyFont="1" applyFill="1" applyBorder="1" applyAlignment="1" applyProtection="1">
      <alignment vertical="center"/>
    </xf>
    <xf numFmtId="40" fontId="1" fillId="2" borderId="8" xfId="2" applyNumberFormat="1" applyFont="1" applyFill="1" applyBorder="1" applyAlignment="1" applyProtection="1">
      <alignment vertical="center"/>
    </xf>
    <xf numFmtId="38" fontId="1" fillId="2" borderId="3" xfId="2" applyFill="1" applyBorder="1" applyAlignment="1" applyProtection="1">
      <alignment horizontal="center" vertical="center"/>
    </xf>
    <xf numFmtId="176" fontId="1" fillId="0" borderId="1" xfId="7" applyNumberFormat="1" applyFill="1" applyBorder="1" applyAlignment="1" applyProtection="1">
      <alignment horizontal="center" vertical="center"/>
    </xf>
    <xf numFmtId="176" fontId="1" fillId="0" borderId="1" xfId="7" applyNumberFormat="1" applyFont="1" applyFill="1" applyBorder="1" applyAlignment="1" applyProtection="1">
      <alignment horizontal="center" vertical="center"/>
    </xf>
    <xf numFmtId="176" fontId="1" fillId="3" borderId="1" xfId="7" applyNumberFormat="1" applyFill="1" applyBorder="1" applyAlignment="1" applyProtection="1">
      <alignment horizontal="center" vertical="center"/>
    </xf>
    <xf numFmtId="176" fontId="1" fillId="2" borderId="1" xfId="7" applyNumberFormat="1" applyFill="1" applyBorder="1" applyAlignment="1" applyProtection="1">
      <alignment horizontal="center" vertical="center"/>
    </xf>
    <xf numFmtId="176" fontId="1" fillId="4" borderId="1" xfId="7" applyNumberFormat="1" applyFill="1" applyBorder="1" applyAlignment="1" applyProtection="1">
      <alignment horizontal="center" vertical="center"/>
    </xf>
    <xf numFmtId="0" fontId="0" fillId="0" borderId="0" xfId="7" applyFont="1" applyFill="1" applyProtection="1">
      <alignment vertical="center"/>
    </xf>
    <xf numFmtId="0" fontId="0" fillId="0" borderId="0" xfId="0" applyFill="1" applyBorder="1" applyAlignment="1" applyProtection="1">
      <alignment horizontal="center" vertical="center" shrinkToFit="1"/>
    </xf>
    <xf numFmtId="40" fontId="1" fillId="0" borderId="0" xfId="2" applyNumberFormat="1" applyFont="1" applyFill="1" applyBorder="1" applyAlignment="1" applyProtection="1">
      <alignment vertical="center"/>
    </xf>
    <xf numFmtId="176" fontId="3" fillId="0" borderId="0" xfId="7" applyNumberFormat="1" applyFont="1" applyFill="1" applyBorder="1" applyAlignment="1" applyProtection="1">
      <alignment horizontal="left" vertical="center"/>
    </xf>
    <xf numFmtId="40" fontId="23" fillId="0" borderId="10" xfId="2" applyNumberFormat="1" applyFont="1" applyFill="1" applyBorder="1" applyAlignment="1" applyProtection="1">
      <alignment horizontal="center" vertical="center"/>
    </xf>
    <xf numFmtId="40" fontId="23" fillId="0" borderId="1" xfId="2" applyNumberFormat="1" applyFont="1" applyFill="1" applyBorder="1" applyAlignment="1" applyProtection="1">
      <alignment horizontal="center" vertical="center"/>
    </xf>
    <xf numFmtId="40" fontId="23" fillId="0" borderId="11" xfId="2" applyNumberFormat="1" applyFont="1" applyFill="1" applyBorder="1" applyAlignment="1" applyProtection="1">
      <alignment horizontal="center" vertical="center"/>
    </xf>
    <xf numFmtId="38" fontId="1" fillId="2" borderId="3" xfId="2" applyFont="1" applyFill="1" applyBorder="1" applyAlignment="1">
      <alignment horizontal="center" vertical="center"/>
    </xf>
    <xf numFmtId="38" fontId="1" fillId="2" borderId="3" xfId="2" applyFont="1" applyFill="1" applyBorder="1" applyAlignment="1">
      <alignment horizontal="center"/>
    </xf>
    <xf numFmtId="38" fontId="1" fillId="3" borderId="3" xfId="2" applyFont="1" applyFill="1" applyBorder="1" applyAlignment="1" applyProtection="1">
      <alignment horizontal="center" vertical="center"/>
    </xf>
    <xf numFmtId="38" fontId="1" fillId="2" borderId="3" xfId="2" applyFont="1" applyFill="1" applyBorder="1" applyAlignment="1" applyProtection="1">
      <alignment horizontal="center" vertical="center"/>
    </xf>
    <xf numFmtId="38" fontId="1" fillId="2" borderId="3" xfId="2" applyFont="1" applyFill="1" applyBorder="1" applyAlignment="1" applyProtection="1">
      <alignment horizontal="center"/>
    </xf>
    <xf numFmtId="0" fontId="17" fillId="0" borderId="0" xfId="0" applyFont="1" applyProtection="1">
      <protection locked="0"/>
    </xf>
    <xf numFmtId="38" fontId="0" fillId="0" borderId="0" xfId="2" applyFont="1" applyFill="1" applyAlignment="1">
      <alignment vertical="center"/>
    </xf>
    <xf numFmtId="38" fontId="1" fillId="3" borderId="12" xfId="2" applyFont="1" applyFill="1" applyBorder="1" applyAlignment="1">
      <alignment horizontal="center"/>
    </xf>
    <xf numFmtId="38" fontId="1" fillId="2" borderId="12" xfId="2" applyFill="1" applyBorder="1" applyAlignment="1">
      <alignment horizontal="center" vertical="center"/>
    </xf>
    <xf numFmtId="38" fontId="1" fillId="2" borderId="12" xfId="2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38" fontId="1" fillId="2" borderId="12" xfId="2" applyFont="1" applyFill="1" applyBorder="1" applyAlignment="1">
      <alignment horizontal="center" vertical="center"/>
    </xf>
    <xf numFmtId="38" fontId="1" fillId="3" borderId="12" xfId="2" applyFill="1" applyBorder="1" applyAlignment="1">
      <alignment horizontal="center" vertical="center"/>
    </xf>
    <xf numFmtId="38" fontId="1" fillId="2" borderId="12" xfId="2" applyFont="1" applyFill="1" applyBorder="1" applyAlignment="1" applyProtection="1">
      <alignment horizontal="center"/>
    </xf>
    <xf numFmtId="38" fontId="1" fillId="2" borderId="12" xfId="2" applyFill="1" applyBorder="1" applyAlignment="1" applyProtection="1">
      <alignment horizontal="center" vertical="center"/>
    </xf>
    <xf numFmtId="38" fontId="1" fillId="3" borderId="12" xfId="2" applyFill="1" applyBorder="1" applyAlignment="1" applyProtection="1">
      <alignment horizontal="center" vertical="center"/>
    </xf>
    <xf numFmtId="0" fontId="7" fillId="0" borderId="0" xfId="0" applyFont="1" applyFill="1" applyAlignment="1" applyProtection="1"/>
    <xf numFmtId="0" fontId="1" fillId="0" borderId="10" xfId="7" applyFont="1" applyFill="1" applyBorder="1" applyAlignment="1" applyProtection="1">
      <alignment horizontal="center" vertical="center" wrapText="1"/>
    </xf>
    <xf numFmtId="38" fontId="0" fillId="0" borderId="3" xfId="2" applyFont="1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38" fontId="1" fillId="0" borderId="7" xfId="2" applyFont="1" applyFill="1" applyBorder="1" applyAlignment="1" applyProtection="1">
      <alignment horizontal="center" vertical="center"/>
    </xf>
    <xf numFmtId="0" fontId="0" fillId="0" borderId="32" xfId="0" applyFill="1" applyBorder="1" applyAlignment="1">
      <alignment horizontal="center" vertical="center"/>
    </xf>
    <xf numFmtId="38" fontId="25" fillId="0" borderId="0" xfId="2" applyFont="1" applyFill="1" applyBorder="1" applyAlignment="1">
      <alignment horizontal="center" vertical="center"/>
    </xf>
    <xf numFmtId="38" fontId="25" fillId="0" borderId="0" xfId="2" applyFont="1" applyFill="1" applyBorder="1" applyAlignment="1">
      <alignment vertical="center"/>
    </xf>
    <xf numFmtId="0" fontId="1" fillId="0" borderId="0" xfId="7" applyFont="1" applyFill="1" applyBorder="1" applyAlignment="1" applyProtection="1">
      <alignment horizontal="center" vertical="center"/>
    </xf>
    <xf numFmtId="0" fontId="0" fillId="0" borderId="0" xfId="7" applyFont="1" applyFill="1" applyBorder="1" applyAlignment="1" applyProtection="1">
      <alignment horizontal="left" vertical="center"/>
    </xf>
    <xf numFmtId="0" fontId="15" fillId="0" borderId="27" xfId="0" applyFont="1" applyFill="1" applyBorder="1" applyAlignment="1" applyProtection="1">
      <alignment vertical="center"/>
    </xf>
    <xf numFmtId="38" fontId="25" fillId="0" borderId="35" xfId="2" applyFont="1" applyFill="1" applyBorder="1" applyAlignment="1">
      <alignment horizontal="center" vertical="center"/>
    </xf>
    <xf numFmtId="38" fontId="25" fillId="0" borderId="36" xfId="2" applyFont="1" applyFill="1" applyBorder="1" applyAlignment="1">
      <alignment vertical="center"/>
    </xf>
    <xf numFmtId="38" fontId="1" fillId="0" borderId="30" xfId="2" applyFill="1" applyBorder="1" applyAlignment="1" applyProtection="1">
      <alignment horizontal="center" vertical="center"/>
    </xf>
    <xf numFmtId="38" fontId="14" fillId="0" borderId="29" xfId="2" applyFont="1" applyFill="1" applyBorder="1" applyAlignment="1" applyProtection="1">
      <alignment horizontal="left" vertical="center"/>
    </xf>
    <xf numFmtId="0" fontId="0" fillId="0" borderId="28" xfId="0" applyFill="1" applyBorder="1" applyAlignment="1">
      <alignment horizontal="center" vertical="center"/>
    </xf>
    <xf numFmtId="0" fontId="15" fillId="0" borderId="0" xfId="0" applyFont="1" applyFill="1" applyAlignment="1" applyProtection="1">
      <alignment vertical="center"/>
    </xf>
    <xf numFmtId="38" fontId="25" fillId="0" borderId="35" xfId="2" applyFont="1" applyFill="1" applyBorder="1" applyAlignment="1" applyProtection="1">
      <alignment horizontal="center" vertical="center"/>
    </xf>
    <xf numFmtId="38" fontId="26" fillId="0" borderId="38" xfId="2" applyFont="1" applyFill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center" vertical="center"/>
    </xf>
    <xf numFmtId="38" fontId="27" fillId="0" borderId="1" xfId="2" applyFont="1" applyFill="1" applyBorder="1" applyAlignment="1">
      <alignment horizontal="right" vertical="center"/>
    </xf>
    <xf numFmtId="38" fontId="27" fillId="0" borderId="0" xfId="2" applyFont="1" applyFill="1" applyBorder="1" applyAlignment="1">
      <alignment horizontal="right" vertical="center"/>
    </xf>
    <xf numFmtId="0" fontId="0" fillId="0" borderId="12" xfId="0" applyFill="1" applyBorder="1" applyAlignment="1" applyProtection="1">
      <alignment horizontal="center" vertical="center"/>
    </xf>
    <xf numFmtId="176" fontId="3" fillId="4" borderId="1" xfId="7" applyNumberFormat="1" applyFont="1" applyFill="1" applyBorder="1" applyAlignment="1" applyProtection="1">
      <alignment horizontal="right" vertical="center"/>
    </xf>
    <xf numFmtId="176" fontId="3" fillId="2" borderId="1" xfId="7" applyNumberFormat="1" applyFont="1" applyFill="1" applyBorder="1" applyAlignment="1" applyProtection="1">
      <alignment horizontal="right" vertical="center"/>
    </xf>
    <xf numFmtId="176" fontId="3" fillId="3" borderId="1" xfId="7" applyNumberFormat="1" applyFont="1" applyFill="1" applyBorder="1" applyAlignment="1" applyProtection="1">
      <alignment horizontal="right" vertical="center"/>
    </xf>
    <xf numFmtId="176" fontId="3" fillId="0" borderId="1" xfId="7" applyNumberFormat="1" applyFont="1" applyFill="1" applyBorder="1" applyAlignment="1" applyProtection="1">
      <alignment horizontal="right" vertical="center"/>
    </xf>
    <xf numFmtId="38" fontId="9" fillId="0" borderId="7" xfId="2" applyNumberFormat="1" applyFont="1" applyBorder="1" applyAlignment="1">
      <alignment horizontal="center" vertical="center" shrinkToFit="1"/>
    </xf>
    <xf numFmtId="38" fontId="9" fillId="0" borderId="19" xfId="2" applyNumberFormat="1" applyFont="1" applyBorder="1" applyAlignment="1">
      <alignment horizontal="center" vertical="center" shrinkToFit="1"/>
    </xf>
    <xf numFmtId="38" fontId="9" fillId="0" borderId="1" xfId="2" applyNumberFormat="1" applyFont="1" applyBorder="1" applyAlignment="1">
      <alignment horizontal="center" vertical="center" shrinkToFit="1"/>
    </xf>
    <xf numFmtId="0" fontId="4" fillId="0" borderId="0" xfId="6" applyFont="1" applyAlignment="1">
      <alignment horizontal="center" vertical="center"/>
    </xf>
    <xf numFmtId="0" fontId="10" fillId="0" borderId="0" xfId="6" applyFont="1" applyBorder="1" applyAlignment="1">
      <alignment horizontal="center" vertical="center" shrinkToFit="1"/>
    </xf>
    <xf numFmtId="0" fontId="0" fillId="0" borderId="4" xfId="6" applyNumberFormat="1" applyFont="1" applyBorder="1" applyAlignment="1">
      <alignment horizontal="center" vertical="center" shrinkToFit="1"/>
    </xf>
    <xf numFmtId="0" fontId="10" fillId="0" borderId="5" xfId="6" applyNumberFormat="1" applyFont="1" applyBorder="1" applyAlignment="1">
      <alignment horizontal="center" vertical="center" shrinkToFit="1"/>
    </xf>
    <xf numFmtId="0" fontId="10" fillId="0" borderId="6" xfId="6" applyNumberFormat="1" applyFont="1" applyBorder="1" applyAlignment="1">
      <alignment horizontal="center" vertical="center" shrinkToFit="1"/>
    </xf>
    <xf numFmtId="0" fontId="10" fillId="0" borderId="15" xfId="6" applyNumberFormat="1" applyFont="1" applyBorder="1" applyAlignment="1">
      <alignment horizontal="center" vertical="center" shrinkToFit="1"/>
    </xf>
    <xf numFmtId="0" fontId="10" fillId="0" borderId="0" xfId="6" applyNumberFormat="1" applyFont="1" applyBorder="1" applyAlignment="1">
      <alignment horizontal="center" vertical="center" shrinkToFit="1"/>
    </xf>
    <xf numFmtId="0" fontId="10" fillId="0" borderId="21" xfId="6" applyNumberFormat="1" applyFont="1" applyBorder="1" applyAlignment="1">
      <alignment horizontal="center" vertical="center" shrinkToFit="1"/>
    </xf>
    <xf numFmtId="0" fontId="10" fillId="0" borderId="20" xfId="6" applyNumberFormat="1" applyFont="1" applyBorder="1" applyAlignment="1">
      <alignment horizontal="center" vertical="center" shrinkToFit="1"/>
    </xf>
    <xf numFmtId="0" fontId="10" fillId="0" borderId="2" xfId="6" applyNumberFormat="1" applyFont="1" applyBorder="1" applyAlignment="1">
      <alignment horizontal="center" vertical="center" shrinkToFit="1"/>
    </xf>
    <xf numFmtId="0" fontId="10" fillId="0" borderId="13" xfId="6" applyNumberFormat="1" applyFont="1" applyBorder="1" applyAlignment="1">
      <alignment horizontal="center" vertical="center" shrinkToFit="1"/>
    </xf>
    <xf numFmtId="0" fontId="10" fillId="0" borderId="4" xfId="6" applyFont="1" applyBorder="1" applyAlignment="1">
      <alignment horizontal="center" vertical="center" wrapText="1"/>
    </xf>
    <xf numFmtId="0" fontId="10" fillId="0" borderId="6" xfId="6" applyFont="1" applyBorder="1" applyAlignment="1">
      <alignment horizontal="center" vertical="center" wrapText="1"/>
    </xf>
    <xf numFmtId="0" fontId="10" fillId="0" borderId="15" xfId="6" applyFont="1" applyBorder="1" applyAlignment="1">
      <alignment horizontal="center" vertical="center" wrapText="1"/>
    </xf>
    <xf numFmtId="0" fontId="10" fillId="0" borderId="21" xfId="6" applyFont="1" applyBorder="1" applyAlignment="1">
      <alignment horizontal="center" vertical="center" wrapText="1"/>
    </xf>
    <xf numFmtId="0" fontId="10" fillId="0" borderId="20" xfId="6" applyFont="1" applyBorder="1" applyAlignment="1">
      <alignment horizontal="center" vertical="center" wrapText="1"/>
    </xf>
    <xf numFmtId="0" fontId="10" fillId="0" borderId="13" xfId="6" applyFont="1" applyBorder="1" applyAlignment="1">
      <alignment horizontal="center" vertical="center" wrapText="1"/>
    </xf>
    <xf numFmtId="0" fontId="10" fillId="0" borderId="3" xfId="6" applyFont="1" applyBorder="1" applyAlignment="1">
      <alignment horizontal="center" vertical="center"/>
    </xf>
    <xf numFmtId="0" fontId="5" fillId="0" borderId="4" xfId="6" applyFont="1" applyBorder="1" applyAlignment="1">
      <alignment horizontal="center" vertical="center" shrinkToFit="1"/>
    </xf>
    <xf numFmtId="0" fontId="5" fillId="0" borderId="5" xfId="6" applyFont="1" applyBorder="1" applyAlignment="1">
      <alignment horizontal="center" vertical="center" shrinkToFit="1"/>
    </xf>
    <xf numFmtId="0" fontId="5" fillId="0" borderId="6" xfId="6" applyFont="1" applyBorder="1" applyAlignment="1">
      <alignment horizontal="center" vertical="center" shrinkToFit="1"/>
    </xf>
    <xf numFmtId="0" fontId="5" fillId="0" borderId="15" xfId="6" applyFont="1" applyBorder="1" applyAlignment="1">
      <alignment horizontal="center" vertical="center" shrinkToFit="1"/>
    </xf>
    <xf numFmtId="0" fontId="5" fillId="0" borderId="0" xfId="6" applyFont="1" applyBorder="1" applyAlignment="1">
      <alignment horizontal="center" vertical="center" shrinkToFit="1"/>
    </xf>
    <xf numFmtId="0" fontId="5" fillId="0" borderId="21" xfId="6" applyFont="1" applyBorder="1" applyAlignment="1">
      <alignment horizontal="center" vertical="center" shrinkToFit="1"/>
    </xf>
    <xf numFmtId="181" fontId="5" fillId="0" borderId="20" xfId="6" applyNumberFormat="1" applyFont="1" applyBorder="1" applyAlignment="1">
      <alignment horizontal="center" vertical="center" shrinkToFit="1"/>
    </xf>
    <xf numFmtId="181" fontId="5" fillId="0" borderId="2" xfId="6" applyNumberFormat="1" applyFont="1" applyBorder="1" applyAlignment="1">
      <alignment horizontal="center" vertical="center" shrinkToFit="1"/>
    </xf>
    <xf numFmtId="181" fontId="5" fillId="0" borderId="13" xfId="6" applyNumberFormat="1" applyFont="1" applyBorder="1" applyAlignment="1">
      <alignment horizontal="center" vertical="center" shrinkToFit="1"/>
    </xf>
    <xf numFmtId="0" fontId="10" fillId="0" borderId="3" xfId="6" applyFont="1" applyBorder="1" applyAlignment="1">
      <alignment horizontal="center" vertical="center" wrapText="1"/>
    </xf>
    <xf numFmtId="0" fontId="10" fillId="0" borderId="0" xfId="6" applyFont="1" applyBorder="1" applyAlignment="1">
      <alignment horizontal="center" vertical="center"/>
    </xf>
    <xf numFmtId="0" fontId="10" fillId="0" borderId="4" xfId="6" applyFont="1" applyBorder="1" applyAlignment="1">
      <alignment horizontal="center" vertical="center" shrinkToFit="1"/>
    </xf>
    <xf numFmtId="0" fontId="10" fillId="0" borderId="5" xfId="6" applyFont="1" applyBorder="1" applyAlignment="1">
      <alignment horizontal="center" vertical="center" shrinkToFit="1"/>
    </xf>
    <xf numFmtId="0" fontId="10" fillId="0" borderId="6" xfId="6" applyFont="1" applyBorder="1" applyAlignment="1">
      <alignment horizontal="center" vertical="center" shrinkToFit="1"/>
    </xf>
    <xf numFmtId="0" fontId="10" fillId="0" borderId="15" xfId="6" applyFont="1" applyBorder="1" applyAlignment="1">
      <alignment horizontal="center" vertical="center" shrinkToFit="1"/>
    </xf>
    <xf numFmtId="0" fontId="10" fillId="0" borderId="21" xfId="6" applyFont="1" applyBorder="1" applyAlignment="1">
      <alignment horizontal="center" vertical="center" shrinkToFit="1"/>
    </xf>
    <xf numFmtId="0" fontId="10" fillId="0" borderId="20" xfId="6" applyFont="1" applyBorder="1" applyAlignment="1">
      <alignment horizontal="center" vertical="center" shrinkToFit="1"/>
    </xf>
    <xf numFmtId="0" fontId="10" fillId="0" borderId="2" xfId="6" applyFont="1" applyBorder="1" applyAlignment="1">
      <alignment horizontal="center" vertical="center" shrinkToFit="1"/>
    </xf>
    <xf numFmtId="0" fontId="10" fillId="0" borderId="13" xfId="6" applyFont="1" applyBorder="1" applyAlignment="1">
      <alignment horizontal="center" vertical="center" shrinkToFit="1"/>
    </xf>
    <xf numFmtId="0" fontId="6" fillId="0" borderId="3" xfId="6" applyFont="1" applyBorder="1" applyAlignment="1">
      <alignment horizontal="center" vertical="center"/>
    </xf>
    <xf numFmtId="38" fontId="9" fillId="0" borderId="7" xfId="2" applyFont="1" applyBorder="1" applyAlignment="1">
      <alignment horizontal="center" vertical="center" shrinkToFit="1"/>
    </xf>
    <xf numFmtId="38" fontId="9" fillId="0" borderId="1" xfId="2" applyFont="1" applyBorder="1" applyAlignment="1">
      <alignment horizontal="center" vertical="center" shrinkToFit="1"/>
    </xf>
    <xf numFmtId="0" fontId="10" fillId="0" borderId="7" xfId="6" applyFont="1" applyFill="1" applyBorder="1" applyAlignment="1">
      <alignment horizontal="left" vertical="center" shrinkToFit="1"/>
    </xf>
    <xf numFmtId="0" fontId="10" fillId="0" borderId="19" xfId="6" applyFont="1" applyFill="1" applyBorder="1" applyAlignment="1">
      <alignment horizontal="left" vertical="center" shrinkToFit="1"/>
    </xf>
    <xf numFmtId="0" fontId="10" fillId="0" borderId="1" xfId="6" applyFont="1" applyFill="1" applyBorder="1" applyAlignment="1">
      <alignment horizontal="left" vertical="center" shrinkToFit="1"/>
    </xf>
    <xf numFmtId="38" fontId="10" fillId="0" borderId="3" xfId="2" applyFont="1" applyBorder="1" applyAlignment="1">
      <alignment vertical="center" shrinkToFit="1"/>
    </xf>
    <xf numFmtId="38" fontId="9" fillId="0" borderId="7" xfId="2" applyFont="1" applyBorder="1" applyAlignment="1">
      <alignment vertical="center" shrinkToFit="1"/>
    </xf>
    <xf numFmtId="38" fontId="9" fillId="0" borderId="1" xfId="2" applyFont="1" applyBorder="1" applyAlignment="1">
      <alignment vertical="center" shrinkToFit="1"/>
    </xf>
    <xf numFmtId="0" fontId="0" fillId="0" borderId="7" xfId="6" applyFont="1" applyFill="1" applyBorder="1" applyAlignment="1">
      <alignment horizontal="left" vertical="center" shrinkToFit="1"/>
    </xf>
    <xf numFmtId="38" fontId="9" fillId="0" borderId="7" xfId="2" applyNumberFormat="1" applyFont="1" applyBorder="1" applyAlignment="1">
      <alignment vertical="center" shrinkToFit="1"/>
    </xf>
    <xf numFmtId="38" fontId="9" fillId="0" borderId="19" xfId="2" applyNumberFormat="1" applyFont="1" applyBorder="1" applyAlignment="1">
      <alignment vertical="center" shrinkToFit="1"/>
    </xf>
    <xf numFmtId="38" fontId="9" fillId="0" borderId="1" xfId="2" applyNumberFormat="1" applyFont="1" applyBorder="1" applyAlignment="1">
      <alignment vertical="center" shrinkToFit="1"/>
    </xf>
    <xf numFmtId="38" fontId="12" fillId="0" borderId="1" xfId="2" applyFont="1" applyBorder="1" applyAlignment="1">
      <alignment horizontal="center" vertical="center"/>
    </xf>
    <xf numFmtId="38" fontId="12" fillId="0" borderId="20" xfId="2" applyFont="1" applyBorder="1" applyAlignment="1">
      <alignment horizontal="center" vertical="center"/>
    </xf>
    <xf numFmtId="38" fontId="12" fillId="0" borderId="2" xfId="2" applyFont="1" applyBorder="1" applyAlignment="1">
      <alignment horizontal="center" vertical="center"/>
    </xf>
    <xf numFmtId="38" fontId="0" fillId="0" borderId="2" xfId="2" applyFont="1" applyBorder="1" applyAlignment="1">
      <alignment horizontal="center" vertical="center" shrinkToFit="1"/>
    </xf>
    <xf numFmtId="38" fontId="12" fillId="0" borderId="2" xfId="2" applyFont="1" applyBorder="1" applyAlignment="1">
      <alignment horizontal="center" vertical="center" shrinkToFit="1"/>
    </xf>
    <xf numFmtId="38" fontId="0" fillId="0" borderId="2" xfId="2" applyFont="1" applyBorder="1" applyAlignment="1">
      <alignment horizontal="center" vertical="center"/>
    </xf>
    <xf numFmtId="38" fontId="12" fillId="0" borderId="13" xfId="2" applyFont="1" applyBorder="1" applyAlignment="1">
      <alignment horizontal="center" vertical="center"/>
    </xf>
    <xf numFmtId="38" fontId="0" fillId="0" borderId="15" xfId="2" applyFont="1" applyBorder="1" applyAlignment="1">
      <alignment horizontal="left" vertical="center" shrinkToFit="1"/>
    </xf>
    <xf numFmtId="38" fontId="12" fillId="0" borderId="0" xfId="2" applyFont="1" applyBorder="1" applyAlignment="1">
      <alignment horizontal="left" vertical="center" shrinkToFit="1"/>
    </xf>
    <xf numFmtId="38" fontId="12" fillId="0" borderId="21" xfId="2" applyFont="1" applyBorder="1" applyAlignment="1">
      <alignment horizontal="left" vertical="center" shrinkToFit="1"/>
    </xf>
    <xf numFmtId="38" fontId="12" fillId="0" borderId="7" xfId="2" applyFont="1" applyBorder="1" applyAlignment="1">
      <alignment horizontal="center" vertical="center"/>
    </xf>
    <xf numFmtId="38" fontId="12" fillId="0" borderId="19" xfId="2" applyFont="1" applyBorder="1" applyAlignment="1">
      <alignment horizontal="center" vertical="center"/>
    </xf>
    <xf numFmtId="178" fontId="12" fillId="0" borderId="19" xfId="1" applyNumberFormat="1" applyFont="1" applyBorder="1" applyAlignment="1">
      <alignment horizontal="center" vertical="center"/>
    </xf>
    <xf numFmtId="38" fontId="12" fillId="0" borderId="7" xfId="2" applyFont="1" applyBorder="1" applyAlignment="1">
      <alignment horizontal="center" vertical="center" wrapText="1"/>
    </xf>
    <xf numFmtId="38" fontId="12" fillId="0" borderId="19" xfId="2" applyFont="1" applyBorder="1" applyAlignment="1">
      <alignment horizontal="center" vertical="center" wrapText="1"/>
    </xf>
    <xf numFmtId="38" fontId="0" fillId="0" borderId="19" xfId="2" applyFont="1" applyBorder="1" applyAlignment="1">
      <alignment horizontal="center" vertical="center"/>
    </xf>
    <xf numFmtId="38" fontId="10" fillId="0" borderId="3" xfId="2" applyFont="1" applyBorder="1" applyAlignment="1">
      <alignment horizontal="center" vertical="center"/>
    </xf>
    <xf numFmtId="38" fontId="10" fillId="0" borderId="3" xfId="2" applyFont="1" applyBorder="1"/>
    <xf numFmtId="179" fontId="10" fillId="0" borderId="3" xfId="2" applyNumberFormat="1" applyFont="1" applyBorder="1" applyAlignment="1">
      <alignment horizontal="center" vertical="center"/>
    </xf>
    <xf numFmtId="38" fontId="10" fillId="0" borderId="3" xfId="2" applyFont="1" applyBorder="1" applyAlignment="1">
      <alignment horizontal="center" vertical="center" wrapText="1"/>
    </xf>
    <xf numFmtId="38" fontId="10" fillId="0" borderId="3" xfId="2" applyFont="1" applyBorder="1" applyAlignment="1">
      <alignment vertical="center"/>
    </xf>
    <xf numFmtId="38" fontId="12" fillId="0" borderId="3" xfId="2" applyFont="1" applyBorder="1" applyAlignment="1">
      <alignment vertical="center"/>
    </xf>
    <xf numFmtId="179" fontId="12" fillId="0" borderId="12" xfId="2" applyNumberFormat="1" applyFont="1" applyBorder="1" applyAlignment="1">
      <alignment horizontal="center" vertical="center"/>
    </xf>
    <xf numFmtId="179" fontId="12" fillId="0" borderId="3" xfId="2" applyNumberFormat="1" applyFont="1" applyBorder="1" applyAlignment="1">
      <alignment horizontal="center" vertical="center"/>
    </xf>
    <xf numFmtId="38" fontId="11" fillId="0" borderId="3" xfId="2" applyFont="1" applyBorder="1" applyAlignment="1">
      <alignment horizontal="center" vertical="center" wrapText="1"/>
    </xf>
    <xf numFmtId="38" fontId="11" fillId="0" borderId="3" xfId="2" applyFont="1" applyBorder="1" applyAlignment="1">
      <alignment vertical="center"/>
    </xf>
    <xf numFmtId="38" fontId="10" fillId="0" borderId="3" xfId="2" applyFont="1" applyBorder="1" applyAlignment="1">
      <alignment horizontal="right" vertical="center" shrinkToFit="1"/>
    </xf>
    <xf numFmtId="0" fontId="10" fillId="0" borderId="7" xfId="6" applyFont="1" applyBorder="1" applyAlignment="1">
      <alignment horizontal="left" vertical="center"/>
    </xf>
    <xf numFmtId="0" fontId="10" fillId="0" borderId="19" xfId="6" applyFont="1" applyBorder="1" applyAlignment="1">
      <alignment horizontal="left" vertical="center"/>
    </xf>
    <xf numFmtId="0" fontId="10" fillId="0" borderId="1" xfId="6" applyFont="1" applyBorder="1" applyAlignment="1">
      <alignment horizontal="left" vertical="center"/>
    </xf>
    <xf numFmtId="38" fontId="10" fillId="0" borderId="4" xfId="2" applyFont="1" applyBorder="1" applyAlignment="1">
      <alignment horizontal="center" vertical="center"/>
    </xf>
    <xf numFmtId="38" fontId="10" fillId="0" borderId="5" xfId="2" applyFont="1" applyBorder="1" applyAlignment="1">
      <alignment horizontal="center" vertical="center"/>
    </xf>
    <xf numFmtId="38" fontId="10" fillId="0" borderId="6" xfId="2" applyFont="1" applyBorder="1" applyAlignment="1">
      <alignment horizontal="center" vertical="center"/>
    </xf>
    <xf numFmtId="38" fontId="10" fillId="0" borderId="15" xfId="2" applyFont="1" applyBorder="1" applyAlignment="1">
      <alignment horizontal="center" vertical="center"/>
    </xf>
    <xf numFmtId="38" fontId="10" fillId="0" borderId="0" xfId="2" applyFont="1" applyBorder="1" applyAlignment="1">
      <alignment horizontal="center" vertical="center"/>
    </xf>
    <xf numFmtId="38" fontId="10" fillId="0" borderId="21" xfId="2" applyFont="1" applyBorder="1" applyAlignment="1">
      <alignment horizontal="center" vertical="center"/>
    </xf>
    <xf numFmtId="38" fontId="10" fillId="0" borderId="4" xfId="2" applyFont="1" applyBorder="1" applyAlignment="1">
      <alignment horizontal="center" vertical="center" wrapText="1"/>
    </xf>
    <xf numFmtId="38" fontId="10" fillId="0" borderId="5" xfId="2" applyFont="1" applyBorder="1" applyAlignment="1">
      <alignment horizontal="center" vertical="center" wrapText="1"/>
    </xf>
    <xf numFmtId="38" fontId="10" fillId="0" borderId="6" xfId="2" applyFont="1" applyBorder="1" applyAlignment="1">
      <alignment horizontal="center" vertical="center" wrapText="1"/>
    </xf>
    <xf numFmtId="38" fontId="10" fillId="0" borderId="15" xfId="2" applyFont="1" applyBorder="1" applyAlignment="1">
      <alignment horizontal="center" vertical="center" wrapText="1"/>
    </xf>
    <xf numFmtId="38" fontId="10" fillId="0" borderId="0" xfId="2" applyFont="1" applyBorder="1" applyAlignment="1">
      <alignment horizontal="center" vertical="center" wrapText="1"/>
    </xf>
    <xf numFmtId="38" fontId="10" fillId="0" borderId="21" xfId="2" applyFont="1" applyBorder="1" applyAlignment="1">
      <alignment horizontal="center" vertical="center" wrapText="1"/>
    </xf>
    <xf numFmtId="179" fontId="12" fillId="0" borderId="15" xfId="2" applyNumberFormat="1" applyFont="1" applyBorder="1" applyAlignment="1">
      <alignment horizontal="center" vertical="center" wrapText="1"/>
    </xf>
    <xf numFmtId="179" fontId="12" fillId="0" borderId="0" xfId="2" applyNumberFormat="1" applyFont="1" applyBorder="1" applyAlignment="1">
      <alignment horizontal="center" vertical="center" wrapText="1"/>
    </xf>
    <xf numFmtId="179" fontId="12" fillId="0" borderId="21" xfId="2" applyNumberFormat="1" applyFont="1" applyBorder="1" applyAlignment="1">
      <alignment horizontal="center" vertical="center" wrapText="1"/>
    </xf>
    <xf numFmtId="179" fontId="12" fillId="0" borderId="20" xfId="2" applyNumberFormat="1" applyFont="1" applyBorder="1" applyAlignment="1">
      <alignment horizontal="center" vertical="center" wrapText="1"/>
    </xf>
    <xf numFmtId="179" fontId="12" fillId="0" borderId="2" xfId="2" applyNumberFormat="1" applyFont="1" applyBorder="1" applyAlignment="1">
      <alignment horizontal="center" vertical="center" wrapText="1"/>
    </xf>
    <xf numFmtId="179" fontId="12" fillId="0" borderId="13" xfId="2" applyNumberFormat="1" applyFont="1" applyBorder="1" applyAlignment="1">
      <alignment horizontal="center" vertical="center" wrapText="1"/>
    </xf>
    <xf numFmtId="0" fontId="5" fillId="0" borderId="15" xfId="2" applyNumberFormat="1" applyFont="1" applyBorder="1" applyAlignment="1">
      <alignment horizontal="center" vertical="center"/>
    </xf>
    <xf numFmtId="0" fontId="5" fillId="0" borderId="0" xfId="2" applyNumberFormat="1" applyFont="1" applyBorder="1" applyAlignment="1">
      <alignment horizontal="center" vertical="center"/>
    </xf>
    <xf numFmtId="0" fontId="5" fillId="0" borderId="21" xfId="2" applyNumberFormat="1" applyFont="1" applyBorder="1" applyAlignment="1">
      <alignment horizontal="center" vertical="center"/>
    </xf>
    <xf numFmtId="0" fontId="5" fillId="0" borderId="20" xfId="2" applyNumberFormat="1" applyFont="1" applyBorder="1" applyAlignment="1">
      <alignment horizontal="center" vertical="center"/>
    </xf>
    <xf numFmtId="0" fontId="5" fillId="0" borderId="2" xfId="2" applyNumberFormat="1" applyFont="1" applyBorder="1" applyAlignment="1">
      <alignment horizontal="center" vertical="center"/>
    </xf>
    <xf numFmtId="0" fontId="5" fillId="0" borderId="13" xfId="2" applyNumberFormat="1" applyFont="1" applyBorder="1" applyAlignment="1">
      <alignment horizontal="center" vertical="center"/>
    </xf>
    <xf numFmtId="38" fontId="12" fillId="0" borderId="1" xfId="2" applyFont="1" applyBorder="1"/>
    <xf numFmtId="180" fontId="12" fillId="0" borderId="19" xfId="2" applyNumberFormat="1" applyFont="1" applyBorder="1" applyAlignment="1">
      <alignment horizontal="center" vertical="center"/>
    </xf>
    <xf numFmtId="38" fontId="12" fillId="0" borderId="19" xfId="2" applyFont="1" applyBorder="1"/>
    <xf numFmtId="38" fontId="10" fillId="0" borderId="7" xfId="2" applyFont="1" applyBorder="1" applyAlignment="1">
      <alignment horizontal="right" vertical="center" shrinkToFit="1"/>
    </xf>
    <xf numFmtId="38" fontId="10" fillId="0" borderId="1" xfId="2" applyFont="1" applyBorder="1" applyAlignment="1">
      <alignment horizontal="right" vertical="center" shrinkToFit="1"/>
    </xf>
    <xf numFmtId="0" fontId="10" fillId="0" borderId="0" xfId="6" applyFont="1" applyBorder="1" applyAlignment="1">
      <alignment horizontal="left" vertical="center"/>
    </xf>
    <xf numFmtId="0" fontId="10" fillId="0" borderId="0" xfId="6" applyFont="1" applyAlignment="1">
      <alignment horizontal="left" vertical="center" shrinkToFit="1"/>
    </xf>
    <xf numFmtId="0" fontId="10" fillId="0" borderId="2" xfId="6" applyFont="1" applyBorder="1" applyAlignment="1">
      <alignment horizontal="left" vertical="center"/>
    </xf>
    <xf numFmtId="3" fontId="5" fillId="0" borderId="20" xfId="6" applyNumberFormat="1" applyFont="1" applyBorder="1" applyAlignment="1">
      <alignment horizontal="center" vertical="center" shrinkToFit="1"/>
    </xf>
    <xf numFmtId="0" fontId="5" fillId="0" borderId="2" xfId="6" applyFont="1" applyBorder="1" applyAlignment="1">
      <alignment horizontal="center" vertical="center" shrinkToFit="1"/>
    </xf>
    <xf numFmtId="0" fontId="5" fillId="0" borderId="13" xfId="6" applyFont="1" applyBorder="1" applyAlignment="1">
      <alignment horizontal="center" vertical="center" shrinkToFit="1"/>
    </xf>
    <xf numFmtId="0" fontId="10" fillId="0" borderId="5" xfId="6" applyFont="1" applyBorder="1" applyAlignment="1">
      <alignment horizontal="center" vertical="center" wrapText="1"/>
    </xf>
    <xf numFmtId="0" fontId="10" fillId="0" borderId="0" xfId="6" applyFont="1" applyBorder="1" applyAlignment="1">
      <alignment horizontal="center" vertical="center" wrapText="1"/>
    </xf>
    <xf numFmtId="0" fontId="10" fillId="0" borderId="2" xfId="6" applyFont="1" applyBorder="1" applyAlignment="1">
      <alignment horizontal="center" vertical="center" wrapText="1"/>
    </xf>
    <xf numFmtId="38" fontId="9" fillId="0" borderId="7" xfId="2" applyFont="1" applyBorder="1" applyAlignment="1">
      <alignment horizontal="left" vertical="center" shrinkToFit="1"/>
    </xf>
    <xf numFmtId="38" fontId="9" fillId="0" borderId="19" xfId="2" applyFont="1" applyBorder="1" applyAlignment="1">
      <alignment horizontal="left" vertical="center" shrinkToFit="1"/>
    </xf>
    <xf numFmtId="38" fontId="9" fillId="0" borderId="1" xfId="2" applyFont="1" applyBorder="1" applyAlignment="1">
      <alignment horizontal="left" vertical="center" shrinkToFit="1"/>
    </xf>
    <xf numFmtId="0" fontId="12" fillId="0" borderId="0" xfId="6" applyFont="1" applyBorder="1" applyAlignment="1">
      <alignment horizontal="center" vertical="center"/>
    </xf>
    <xf numFmtId="38" fontId="11" fillId="0" borderId="3" xfId="2" applyFont="1" applyBorder="1"/>
    <xf numFmtId="179" fontId="12" fillId="0" borderId="12" xfId="2" applyNumberFormat="1" applyFont="1" applyBorder="1"/>
    <xf numFmtId="38" fontId="12" fillId="0" borderId="17" xfId="2" applyFont="1" applyBorder="1" applyAlignment="1">
      <alignment horizontal="left" vertical="center" shrinkToFit="1"/>
    </xf>
    <xf numFmtId="38" fontId="12" fillId="0" borderId="17" xfId="2" applyFont="1" applyBorder="1"/>
    <xf numFmtId="0" fontId="19" fillId="0" borderId="2" xfId="0" applyFont="1" applyBorder="1" applyAlignment="1">
      <alignment horizontal="center"/>
    </xf>
    <xf numFmtId="0" fontId="17" fillId="0" borderId="0" xfId="0" applyFont="1" applyAlignment="1" applyProtection="1">
      <alignment horizontal="right"/>
      <protection locked="0"/>
    </xf>
    <xf numFmtId="0" fontId="20" fillId="0" borderId="0" xfId="0" applyFont="1" applyAlignment="1">
      <alignment horizontal="center"/>
    </xf>
    <xf numFmtId="0" fontId="6" fillId="0" borderId="0" xfId="0" applyFont="1" applyAlignment="1" applyProtection="1">
      <alignment horizontal="left"/>
      <protection locked="0"/>
    </xf>
    <xf numFmtId="0" fontId="18" fillId="0" borderId="3" xfId="7" applyFont="1" applyFill="1" applyBorder="1" applyAlignment="1" applyProtection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vertical="top" wrapText="1"/>
    </xf>
    <xf numFmtId="0" fontId="16" fillId="0" borderId="0" xfId="0" applyFont="1" applyAlignment="1">
      <alignment horizontal="center" vertical="center"/>
    </xf>
    <xf numFmtId="0" fontId="18" fillId="0" borderId="7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6" fillId="0" borderId="0" xfId="0" applyFont="1" applyBorder="1" applyAlignment="1">
      <alignment vertical="top" wrapText="1"/>
    </xf>
    <xf numFmtId="0" fontId="18" fillId="0" borderId="7" xfId="7" applyFont="1" applyFill="1" applyBorder="1" applyAlignment="1" applyProtection="1">
      <alignment horizontal="center" vertical="center"/>
    </xf>
    <xf numFmtId="0" fontId="16" fillId="0" borderId="0" xfId="7" applyFont="1" applyFill="1" applyBorder="1" applyAlignment="1" applyProtection="1">
      <alignment horizontal="left" vertical="center" wrapText="1"/>
    </xf>
    <xf numFmtId="38" fontId="14" fillId="0" borderId="0" xfId="2" applyFont="1" applyFill="1" applyAlignment="1" applyProtection="1">
      <alignment horizontal="left" vertical="top" wrapText="1"/>
    </xf>
    <xf numFmtId="0" fontId="7" fillId="0" borderId="0" xfId="0" applyFont="1" applyFill="1" applyAlignment="1" applyProtection="1"/>
    <xf numFmtId="38" fontId="1" fillId="0" borderId="6" xfId="2" applyFont="1" applyFill="1" applyBorder="1" applyAlignment="1" applyProtection="1">
      <alignment horizontal="center" vertical="center"/>
    </xf>
    <xf numFmtId="38" fontId="1" fillId="0" borderId="21" xfId="2" applyFont="1" applyFill="1" applyBorder="1" applyAlignment="1" applyProtection="1">
      <alignment horizontal="center" vertical="center"/>
    </xf>
    <xf numFmtId="38" fontId="1" fillId="0" borderId="13" xfId="2" applyFont="1" applyFill="1" applyBorder="1" applyAlignment="1" applyProtection="1">
      <alignment horizontal="center" vertical="center"/>
    </xf>
    <xf numFmtId="0" fontId="0" fillId="0" borderId="4" xfId="7" applyFont="1" applyFill="1" applyBorder="1" applyAlignment="1" applyProtection="1">
      <alignment horizontal="center" vertical="center"/>
    </xf>
    <xf numFmtId="0" fontId="1" fillId="0" borderId="1" xfId="7" applyFont="1" applyFill="1" applyBorder="1" applyAlignment="1" applyProtection="1">
      <alignment horizontal="center" vertical="center"/>
    </xf>
    <xf numFmtId="0" fontId="1" fillId="0" borderId="10" xfId="7" applyFont="1" applyFill="1" applyBorder="1" applyAlignment="1" applyProtection="1">
      <alignment horizontal="center" vertical="center" wrapText="1"/>
    </xf>
    <xf numFmtId="0" fontId="1" fillId="0" borderId="11" xfId="7" applyFont="1" applyFill="1" applyBorder="1" applyAlignment="1" applyProtection="1">
      <alignment horizontal="center" vertical="center" wrapText="1"/>
    </xf>
    <xf numFmtId="0" fontId="1" fillId="0" borderId="3" xfId="7" applyFont="1" applyFill="1" applyBorder="1" applyAlignment="1" applyProtection="1">
      <alignment horizontal="center" vertical="center"/>
    </xf>
    <xf numFmtId="0" fontId="1" fillId="0" borderId="7" xfId="7" applyFill="1" applyBorder="1" applyAlignment="1" applyProtection="1">
      <alignment horizontal="center" vertical="center"/>
    </xf>
    <xf numFmtId="0" fontId="0" fillId="0" borderId="3" xfId="7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38" fontId="0" fillId="0" borderId="3" xfId="2" applyFont="1" applyFill="1" applyBorder="1" applyAlignment="1" applyProtection="1">
      <alignment horizontal="center" vertical="center"/>
    </xf>
    <xf numFmtId="38" fontId="1" fillId="0" borderId="3" xfId="2" applyFont="1" applyFill="1" applyBorder="1" applyAlignment="1" applyProtection="1">
      <alignment horizontal="center" vertical="center"/>
    </xf>
    <xf numFmtId="0" fontId="1" fillId="0" borderId="3" xfId="7" applyFont="1" applyFill="1" applyBorder="1" applyAlignment="1" applyProtection="1">
      <alignment horizontal="center" vertical="center" wrapText="1"/>
    </xf>
    <xf numFmtId="0" fontId="0" fillId="3" borderId="3" xfId="0" applyFill="1" applyBorder="1" applyAlignment="1" applyProtection="1">
      <alignment horizontal="center" vertical="center" shrinkToFit="1"/>
    </xf>
    <xf numFmtId="0" fontId="0" fillId="3" borderId="7" xfId="0" applyFill="1" applyBorder="1" applyAlignment="1" applyProtection="1">
      <alignment horizontal="center" vertical="center" shrinkToFit="1"/>
    </xf>
    <xf numFmtId="0" fontId="0" fillId="2" borderId="3" xfId="0" applyFill="1" applyBorder="1" applyAlignment="1" applyProtection="1">
      <alignment horizontal="center" vertical="center" shrinkToFit="1"/>
    </xf>
    <xf numFmtId="0" fontId="0" fillId="2" borderId="7" xfId="0" applyFill="1" applyBorder="1" applyAlignment="1" applyProtection="1">
      <alignment horizontal="center" vertical="center" shrinkToFit="1"/>
    </xf>
    <xf numFmtId="0" fontId="0" fillId="4" borderId="3" xfId="0" applyFill="1" applyBorder="1" applyAlignment="1" applyProtection="1">
      <alignment horizontal="center" vertical="center" shrinkToFit="1"/>
    </xf>
    <xf numFmtId="0" fontId="0" fillId="4" borderId="7" xfId="0" applyFill="1" applyBorder="1" applyAlignment="1" applyProtection="1">
      <alignment horizontal="center" vertical="center" shrinkToFit="1"/>
    </xf>
    <xf numFmtId="0" fontId="0" fillId="0" borderId="10" xfId="0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center" vertical="center"/>
    </xf>
    <xf numFmtId="38" fontId="25" fillId="0" borderId="23" xfId="2" applyFont="1" applyFill="1" applyBorder="1" applyAlignment="1" applyProtection="1">
      <alignment horizontal="center" vertical="center"/>
    </xf>
    <xf numFmtId="38" fontId="25" fillId="0" borderId="24" xfId="2" applyFont="1" applyFill="1" applyBorder="1" applyAlignment="1" applyProtection="1">
      <alignment horizontal="center" vertical="center"/>
    </xf>
    <xf numFmtId="38" fontId="1" fillId="0" borderId="4" xfId="2" applyFont="1" applyFill="1" applyBorder="1" applyAlignment="1" applyProtection="1">
      <alignment horizontal="center" vertical="center"/>
    </xf>
    <xf numFmtId="38" fontId="1" fillId="0" borderId="20" xfId="2" applyFont="1" applyFill="1" applyBorder="1" applyAlignment="1" applyProtection="1">
      <alignment horizontal="center" vertical="center"/>
    </xf>
    <xf numFmtId="38" fontId="23" fillId="0" borderId="3" xfId="0" applyNumberFormat="1" applyFont="1" applyFill="1" applyBorder="1" applyAlignment="1" applyProtection="1">
      <alignment horizontal="center" vertical="center"/>
    </xf>
    <xf numFmtId="0" fontId="23" fillId="0" borderId="3" xfId="0" applyFont="1" applyFill="1" applyBorder="1" applyAlignment="1" applyProtection="1">
      <alignment horizontal="center" vertical="center"/>
    </xf>
    <xf numFmtId="0" fontId="0" fillId="0" borderId="37" xfId="7" applyFont="1" applyFill="1" applyBorder="1" applyAlignment="1" applyProtection="1">
      <alignment horizontal="center" vertical="center"/>
    </xf>
    <xf numFmtId="0" fontId="1" fillId="0" borderId="37" xfId="7" applyFont="1" applyFill="1" applyBorder="1" applyAlignment="1" applyProtection="1">
      <alignment horizontal="center" vertical="center"/>
    </xf>
    <xf numFmtId="38" fontId="14" fillId="0" borderId="33" xfId="2" applyFont="1" applyFill="1" applyBorder="1" applyAlignment="1" applyProtection="1">
      <alignment horizontal="left" vertical="top" wrapText="1"/>
    </xf>
    <xf numFmtId="0" fontId="21" fillId="0" borderId="0" xfId="0" applyFont="1" applyFill="1" applyAlignment="1" applyProtection="1"/>
    <xf numFmtId="0" fontId="1" fillId="0" borderId="7" xfId="7" applyFont="1" applyFill="1" applyBorder="1" applyAlignment="1" applyProtection="1">
      <alignment horizontal="center" vertical="center"/>
    </xf>
    <xf numFmtId="0" fontId="1" fillId="0" borderId="19" xfId="7" applyFont="1" applyFill="1" applyBorder="1" applyAlignment="1" applyProtection="1">
      <alignment horizontal="center" vertical="center"/>
    </xf>
    <xf numFmtId="38" fontId="25" fillId="0" borderId="25" xfId="2" applyFont="1" applyFill="1" applyBorder="1" applyAlignment="1" applyProtection="1">
      <alignment horizontal="center" vertical="center"/>
    </xf>
    <xf numFmtId="38" fontId="25" fillId="0" borderId="26" xfId="2" applyFont="1" applyFill="1" applyBorder="1" applyAlignment="1" applyProtection="1">
      <alignment horizontal="center" vertical="center"/>
    </xf>
    <xf numFmtId="38" fontId="1" fillId="0" borderId="7" xfId="2" applyFont="1" applyFill="1" applyBorder="1" applyAlignment="1" applyProtection="1">
      <alignment horizontal="center" vertical="center"/>
    </xf>
    <xf numFmtId="38" fontId="1" fillId="0" borderId="1" xfId="2" applyFont="1" applyFill="1" applyBorder="1" applyAlignment="1" applyProtection="1">
      <alignment horizontal="center" vertical="center"/>
    </xf>
    <xf numFmtId="0" fontId="15" fillId="0" borderId="0" xfId="0" applyFont="1" applyFill="1" applyAlignment="1" applyProtection="1">
      <alignment horizontal="center" vertical="center"/>
    </xf>
    <xf numFmtId="38" fontId="14" fillId="0" borderId="0" xfId="2" applyFont="1" applyFill="1" applyBorder="1" applyAlignment="1" applyProtection="1">
      <alignment horizontal="left" vertical="top" wrapText="1"/>
    </xf>
    <xf numFmtId="0" fontId="22" fillId="0" borderId="3" xfId="7" applyFont="1" applyFill="1" applyBorder="1" applyAlignment="1" applyProtection="1">
      <alignment horizontal="center" vertical="center"/>
    </xf>
    <xf numFmtId="0" fontId="22" fillId="0" borderId="7" xfId="7" applyFont="1" applyFill="1" applyBorder="1" applyAlignment="1" applyProtection="1">
      <alignment horizontal="center" vertical="center"/>
    </xf>
    <xf numFmtId="38" fontId="25" fillId="0" borderId="23" xfId="2" applyFont="1" applyFill="1" applyBorder="1" applyAlignment="1">
      <alignment horizontal="center" vertical="center"/>
    </xf>
    <xf numFmtId="38" fontId="25" fillId="0" borderId="24" xfId="2" applyFont="1" applyFill="1" applyBorder="1" applyAlignment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/>
    </xf>
    <xf numFmtId="38" fontId="1" fillId="0" borderId="10" xfId="2" applyFont="1" applyFill="1" applyBorder="1" applyAlignment="1" applyProtection="1">
      <alignment horizontal="center" vertical="center"/>
    </xf>
    <xf numFmtId="38" fontId="1" fillId="0" borderId="11" xfId="2" applyFont="1" applyFill="1" applyBorder="1" applyAlignment="1" applyProtection="1">
      <alignment horizontal="center" vertical="center"/>
    </xf>
    <xf numFmtId="0" fontId="0" fillId="0" borderId="3" xfId="7" applyFont="1" applyFill="1" applyBorder="1" applyAlignment="1" applyProtection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38" fontId="15" fillId="0" borderId="0" xfId="2" applyFont="1" applyFill="1" applyBorder="1" applyAlignment="1" applyProtection="1">
      <alignment horizontal="center" vertical="center"/>
    </xf>
  </cellXfs>
  <cellStyles count="8">
    <cellStyle name="パーセント" xfId="1" builtinId="5"/>
    <cellStyle name="桁区切り" xfId="2" builtinId="6"/>
    <cellStyle name="桁区切り 2" xfId="3"/>
    <cellStyle name="桁区切り 3" xfId="4"/>
    <cellStyle name="標準" xfId="0" builtinId="0"/>
    <cellStyle name="標準 2" xfId="5"/>
    <cellStyle name="標準_指名決裁簿" xfId="6"/>
    <cellStyle name="標準_単価確認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76200</xdr:colOff>
      <xdr:row>32</xdr:row>
      <xdr:rowOff>38100</xdr:rowOff>
    </xdr:from>
    <xdr:to>
      <xdr:col>18</xdr:col>
      <xdr:colOff>314325</xdr:colOff>
      <xdr:row>32</xdr:row>
      <xdr:rowOff>219075</xdr:rowOff>
    </xdr:to>
    <xdr:sp macro="" textlink="">
      <xdr:nvSpPr>
        <xdr:cNvPr id="51172" name="Oval 1"/>
        <xdr:cNvSpPr>
          <a:spLocks noChangeArrowheads="1"/>
        </xdr:cNvSpPr>
      </xdr:nvSpPr>
      <xdr:spPr bwMode="auto">
        <a:xfrm>
          <a:off x="7324725" y="7267575"/>
          <a:ext cx="238125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133350</xdr:colOff>
      <xdr:row>37</xdr:row>
      <xdr:rowOff>19050</xdr:rowOff>
    </xdr:from>
    <xdr:to>
      <xdr:col>19</xdr:col>
      <xdr:colOff>47625</xdr:colOff>
      <xdr:row>37</xdr:row>
      <xdr:rowOff>180975</xdr:rowOff>
    </xdr:to>
    <xdr:sp macro="" textlink="">
      <xdr:nvSpPr>
        <xdr:cNvPr id="51173" name="Oval 2"/>
        <xdr:cNvSpPr>
          <a:spLocks noChangeArrowheads="1"/>
        </xdr:cNvSpPr>
      </xdr:nvSpPr>
      <xdr:spPr bwMode="auto">
        <a:xfrm>
          <a:off x="7381875" y="8496300"/>
          <a:ext cx="295275" cy="1619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390525</xdr:colOff>
      <xdr:row>15</xdr:row>
      <xdr:rowOff>28575</xdr:rowOff>
    </xdr:from>
    <xdr:to>
      <xdr:col>13</xdr:col>
      <xdr:colOff>0</xdr:colOff>
      <xdr:row>15</xdr:row>
      <xdr:rowOff>247650</xdr:rowOff>
    </xdr:to>
    <xdr:sp macro="" textlink="">
      <xdr:nvSpPr>
        <xdr:cNvPr id="6150" name="Rectangle 6"/>
        <xdr:cNvSpPr>
          <a:spLocks noChangeArrowheads="1"/>
        </xdr:cNvSpPr>
      </xdr:nvSpPr>
      <xdr:spPr bwMode="auto">
        <a:xfrm>
          <a:off x="7162800" y="3181350"/>
          <a:ext cx="428625" cy="219075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落札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809625</xdr:colOff>
      <xdr:row>2</xdr:row>
      <xdr:rowOff>200024</xdr:rowOff>
    </xdr:from>
    <xdr:ext cx="1809751" cy="997405"/>
    <xdr:sp macro="" textlink="">
      <xdr:nvSpPr>
        <xdr:cNvPr id="2" name="テキスト ボックス 1"/>
        <xdr:cNvSpPr txBox="1"/>
      </xdr:nvSpPr>
      <xdr:spPr>
        <a:xfrm>
          <a:off x="9041946" y="880381"/>
          <a:ext cx="1809751" cy="99740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200"/>
            <a:t>参考</a:t>
          </a:r>
          <a:endParaRPr kumimoji="1" lang="en-US" altLang="ja-JP" sz="1200"/>
        </a:p>
        <a:p>
          <a:r>
            <a:rPr kumimoji="1" lang="ja-JP" altLang="en-US" sz="1200"/>
            <a:t>関西電力契約種別：</a:t>
          </a:r>
          <a:endParaRPr kumimoji="1" lang="en-US" altLang="ja-JP" sz="1200"/>
        </a:p>
        <a:p>
          <a:r>
            <a:rPr kumimoji="1" lang="ja-JP" altLang="en-US" sz="1200"/>
            <a:t>高圧電力</a:t>
          </a:r>
          <a:r>
            <a:rPr kumimoji="1" lang="en-US" altLang="ja-JP" sz="1200"/>
            <a:t>BL</a:t>
          </a:r>
          <a:r>
            <a:rPr kumimoji="1" lang="ja-JP" altLang="en-US" sz="1200"/>
            <a:t>－</a:t>
          </a:r>
          <a:r>
            <a:rPr kumimoji="1" lang="en-US" altLang="ja-JP" sz="1200"/>
            <a:t>TOU</a:t>
          </a:r>
        </a:p>
        <a:p>
          <a:r>
            <a:rPr kumimoji="1" lang="ja-JP" altLang="en-US" sz="1200"/>
            <a:t>高圧電力</a:t>
          </a:r>
          <a:r>
            <a:rPr kumimoji="1" lang="en-US" altLang="ja-JP" sz="1200"/>
            <a:t>BS</a:t>
          </a:r>
          <a:r>
            <a:rPr kumimoji="1" lang="ja-JP" altLang="en-US" sz="1200"/>
            <a:t>－</a:t>
          </a:r>
          <a:r>
            <a:rPr kumimoji="1" lang="en-US" altLang="ja-JP" sz="1200"/>
            <a:t>TOU</a:t>
          </a:r>
        </a:p>
        <a:p>
          <a:endParaRPr kumimoji="1" lang="ja-JP" altLang="en-US" sz="1200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1161634</xdr:colOff>
      <xdr:row>2</xdr:row>
      <xdr:rowOff>122937</xdr:rowOff>
    </xdr:from>
    <xdr:ext cx="2171701" cy="692690"/>
    <xdr:sp macro="" textlink="">
      <xdr:nvSpPr>
        <xdr:cNvPr id="2" name="テキスト ボックス 1"/>
        <xdr:cNvSpPr txBox="1"/>
      </xdr:nvSpPr>
      <xdr:spPr>
        <a:xfrm>
          <a:off x="8516591" y="802111"/>
          <a:ext cx="2171701" cy="69269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200"/>
            <a:t>参考</a:t>
          </a:r>
          <a:endParaRPr kumimoji="1" lang="en-US" altLang="ja-JP" sz="1200"/>
        </a:p>
        <a:p>
          <a:r>
            <a:rPr kumimoji="1" lang="ja-JP" altLang="en-US" sz="1200"/>
            <a:t>関西電力契約種別：</a:t>
          </a:r>
          <a:endParaRPr kumimoji="1" lang="en-US" altLang="ja-JP" sz="1200"/>
        </a:p>
        <a:p>
          <a:r>
            <a:rPr kumimoji="1" lang="ja-JP" altLang="en-US" sz="1200"/>
            <a:t>高圧電力</a:t>
          </a:r>
          <a:r>
            <a:rPr kumimoji="1" lang="en-US" altLang="ja-JP" sz="1200"/>
            <a:t>AL</a:t>
          </a:r>
          <a:r>
            <a:rPr kumimoji="1" lang="ja-JP" altLang="en-US" sz="1200"/>
            <a:t>、高圧電力</a:t>
          </a:r>
          <a:r>
            <a:rPr kumimoji="1" lang="en-US" altLang="ja-JP" sz="1200"/>
            <a:t>AS</a:t>
          </a:r>
          <a:endParaRPr kumimoji="1" lang="ja-JP" altLang="en-US" sz="1200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1251857</xdr:colOff>
      <xdr:row>2</xdr:row>
      <xdr:rowOff>97971</xdr:rowOff>
    </xdr:from>
    <xdr:ext cx="1809751" cy="692690"/>
    <xdr:sp macro="" textlink="">
      <xdr:nvSpPr>
        <xdr:cNvPr id="2" name="テキスト ボックス 1"/>
        <xdr:cNvSpPr txBox="1"/>
      </xdr:nvSpPr>
      <xdr:spPr>
        <a:xfrm>
          <a:off x="9490982" y="774246"/>
          <a:ext cx="1809751" cy="69269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200"/>
            <a:t>参考</a:t>
          </a:r>
          <a:endParaRPr kumimoji="1" lang="en-US" altLang="ja-JP" sz="1200"/>
        </a:p>
        <a:p>
          <a:r>
            <a:rPr kumimoji="1" lang="ja-JP" altLang="en-US" sz="1200"/>
            <a:t>関西電力契約種別：</a:t>
          </a:r>
          <a:endParaRPr kumimoji="1" lang="en-US" altLang="ja-JP" sz="1200"/>
        </a:p>
        <a:p>
          <a:r>
            <a:rPr kumimoji="1" lang="ja-JP" altLang="en-US" sz="1200"/>
            <a:t>高圧電力</a:t>
          </a:r>
          <a:r>
            <a:rPr kumimoji="1" lang="en-US" altLang="ja-JP" sz="1200"/>
            <a:t>BS</a:t>
          </a:r>
          <a:endParaRPr kumimoji="1" lang="ja-JP" altLang="en-US" sz="12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76200</xdr:colOff>
      <xdr:row>32</xdr:row>
      <xdr:rowOff>38100</xdr:rowOff>
    </xdr:from>
    <xdr:to>
      <xdr:col>18</xdr:col>
      <xdr:colOff>314325</xdr:colOff>
      <xdr:row>32</xdr:row>
      <xdr:rowOff>219075</xdr:rowOff>
    </xdr:to>
    <xdr:sp macro="" textlink="">
      <xdr:nvSpPr>
        <xdr:cNvPr id="68247" name="Oval 1"/>
        <xdr:cNvSpPr>
          <a:spLocks noChangeArrowheads="1"/>
        </xdr:cNvSpPr>
      </xdr:nvSpPr>
      <xdr:spPr bwMode="auto">
        <a:xfrm>
          <a:off x="7324725" y="7267575"/>
          <a:ext cx="238125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95250</xdr:colOff>
      <xdr:row>34</xdr:row>
      <xdr:rowOff>161925</xdr:rowOff>
    </xdr:from>
    <xdr:to>
      <xdr:col>19</xdr:col>
      <xdr:colOff>9525</xdr:colOff>
      <xdr:row>35</xdr:row>
      <xdr:rowOff>66675</xdr:rowOff>
    </xdr:to>
    <xdr:sp macro="" textlink="">
      <xdr:nvSpPr>
        <xdr:cNvPr id="68248" name="Oval 4"/>
        <xdr:cNvSpPr>
          <a:spLocks noChangeArrowheads="1"/>
        </xdr:cNvSpPr>
      </xdr:nvSpPr>
      <xdr:spPr bwMode="auto">
        <a:xfrm>
          <a:off x="7343775" y="7905750"/>
          <a:ext cx="295275" cy="1619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76200</xdr:colOff>
      <xdr:row>30</xdr:row>
      <xdr:rowOff>38100</xdr:rowOff>
    </xdr:from>
    <xdr:to>
      <xdr:col>18</xdr:col>
      <xdr:colOff>314325</xdr:colOff>
      <xdr:row>30</xdr:row>
      <xdr:rowOff>219075</xdr:rowOff>
    </xdr:to>
    <xdr:sp macro="" textlink="">
      <xdr:nvSpPr>
        <xdr:cNvPr id="68249" name="Oval 5"/>
        <xdr:cNvSpPr>
          <a:spLocks noChangeArrowheads="1"/>
        </xdr:cNvSpPr>
      </xdr:nvSpPr>
      <xdr:spPr bwMode="auto">
        <a:xfrm>
          <a:off x="7324725" y="6753225"/>
          <a:ext cx="238125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28575</xdr:colOff>
      <xdr:row>15</xdr:row>
      <xdr:rowOff>9525</xdr:rowOff>
    </xdr:from>
    <xdr:to>
      <xdr:col>13</xdr:col>
      <xdr:colOff>66675</xdr:colOff>
      <xdr:row>15</xdr:row>
      <xdr:rowOff>228600</xdr:rowOff>
    </xdr:to>
    <xdr:sp macro="" textlink="">
      <xdr:nvSpPr>
        <xdr:cNvPr id="6150" name="Rectangle 6"/>
        <xdr:cNvSpPr>
          <a:spLocks noChangeArrowheads="1"/>
        </xdr:cNvSpPr>
      </xdr:nvSpPr>
      <xdr:spPr bwMode="auto">
        <a:xfrm>
          <a:off x="7162800" y="3181350"/>
          <a:ext cx="428625" cy="219075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落札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1508125</xdr:colOff>
      <xdr:row>0</xdr:row>
      <xdr:rowOff>158749</xdr:rowOff>
    </xdr:from>
    <xdr:ext cx="822325" cy="365125"/>
    <xdr:sp macro="" textlink="">
      <xdr:nvSpPr>
        <xdr:cNvPr id="2" name="テキスト ボックス 1"/>
        <xdr:cNvSpPr txBox="1"/>
      </xdr:nvSpPr>
      <xdr:spPr>
        <a:xfrm>
          <a:off x="9017000" y="158749"/>
          <a:ext cx="822325" cy="36512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別紙</a:t>
          </a:r>
          <a:r>
            <a:rPr kumimoji="1" lang="en-US" altLang="ja-JP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</a:t>
          </a:r>
          <a:endParaRPr kumimoji="1" lang="ja-JP" altLang="en-US" sz="16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232521</xdr:colOff>
      <xdr:row>2</xdr:row>
      <xdr:rowOff>179454</xdr:rowOff>
    </xdr:from>
    <xdr:ext cx="2171701" cy="692690"/>
    <xdr:sp macro="" textlink="">
      <xdr:nvSpPr>
        <xdr:cNvPr id="3" name="テキスト ボックス 2"/>
        <xdr:cNvSpPr txBox="1"/>
      </xdr:nvSpPr>
      <xdr:spPr>
        <a:xfrm>
          <a:off x="8782609" y="851807"/>
          <a:ext cx="2171701" cy="69269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200"/>
            <a:t>参考</a:t>
          </a:r>
          <a:endParaRPr kumimoji="1" lang="en-US" altLang="ja-JP" sz="1200"/>
        </a:p>
        <a:p>
          <a:r>
            <a:rPr kumimoji="1" lang="ja-JP" altLang="en-US" sz="1200"/>
            <a:t>関西電力契約種別：</a:t>
          </a:r>
          <a:endParaRPr kumimoji="1" lang="en-US" altLang="ja-JP" sz="1200"/>
        </a:p>
        <a:p>
          <a:r>
            <a:rPr kumimoji="1" lang="ja-JP" altLang="en-US" sz="1200"/>
            <a:t>高圧電力</a:t>
          </a:r>
          <a:r>
            <a:rPr kumimoji="1" lang="en-US" altLang="ja-JP" sz="1200"/>
            <a:t>AL</a:t>
          </a:r>
          <a:r>
            <a:rPr kumimoji="1" lang="ja-JP" altLang="en-US" sz="1200"/>
            <a:t>、高圧電力</a:t>
          </a:r>
          <a:r>
            <a:rPr kumimoji="1" lang="en-US" altLang="ja-JP" sz="1200"/>
            <a:t>AS</a:t>
          </a:r>
          <a:endParaRPr kumimoji="1" lang="ja-JP" altLang="en-US" sz="12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1861936</xdr:colOff>
      <xdr:row>1</xdr:row>
      <xdr:rowOff>246690</xdr:rowOff>
    </xdr:from>
    <xdr:ext cx="2171701" cy="692690"/>
    <xdr:sp macro="" textlink="">
      <xdr:nvSpPr>
        <xdr:cNvPr id="2" name="テキスト ボックス 1"/>
        <xdr:cNvSpPr txBox="1"/>
      </xdr:nvSpPr>
      <xdr:spPr>
        <a:xfrm>
          <a:off x="6176761" y="341940"/>
          <a:ext cx="2171701" cy="69269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200"/>
            <a:t>参考</a:t>
          </a:r>
          <a:endParaRPr kumimoji="1" lang="en-US" altLang="ja-JP" sz="1200"/>
        </a:p>
        <a:p>
          <a:r>
            <a:rPr kumimoji="1" lang="ja-JP" altLang="en-US" sz="1200"/>
            <a:t>関西電力契約種別：</a:t>
          </a:r>
          <a:endParaRPr kumimoji="1" lang="en-US" altLang="ja-JP" sz="1200"/>
        </a:p>
        <a:p>
          <a:r>
            <a:rPr kumimoji="1" lang="ja-JP" altLang="en-US" sz="1200"/>
            <a:t>高圧予備電力</a:t>
          </a:r>
          <a:r>
            <a:rPr kumimoji="1" lang="en-US" altLang="ja-JP" sz="1200"/>
            <a:t>AS</a:t>
          </a:r>
          <a:r>
            <a:rPr kumimoji="1" lang="ja-JP" altLang="en-US" sz="1200"/>
            <a:t>（予備線）</a:t>
          </a:r>
          <a:endParaRPr kumimoji="1" lang="en-US" altLang="ja-JP" sz="12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1251857</xdr:colOff>
      <xdr:row>2</xdr:row>
      <xdr:rowOff>97971</xdr:rowOff>
    </xdr:from>
    <xdr:ext cx="1809751" cy="692690"/>
    <xdr:sp macro="" textlink="">
      <xdr:nvSpPr>
        <xdr:cNvPr id="2" name="テキスト ボックス 1"/>
        <xdr:cNvSpPr txBox="1"/>
      </xdr:nvSpPr>
      <xdr:spPr>
        <a:xfrm>
          <a:off x="9525000" y="778328"/>
          <a:ext cx="1809751" cy="69269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200"/>
            <a:t>参考</a:t>
          </a:r>
          <a:endParaRPr kumimoji="1" lang="en-US" altLang="ja-JP" sz="1200"/>
        </a:p>
        <a:p>
          <a:r>
            <a:rPr kumimoji="1" lang="ja-JP" altLang="en-US" sz="1200"/>
            <a:t>関西電力契約種別：</a:t>
          </a:r>
          <a:endParaRPr kumimoji="1" lang="en-US" altLang="ja-JP" sz="1200"/>
        </a:p>
        <a:p>
          <a:r>
            <a:rPr kumimoji="1" lang="ja-JP" altLang="en-US" sz="1200"/>
            <a:t>高圧電力</a:t>
          </a:r>
          <a:r>
            <a:rPr kumimoji="1" lang="en-US" altLang="ja-JP" sz="1200"/>
            <a:t>BS</a:t>
          </a:r>
          <a:endParaRPr kumimoji="1" lang="ja-JP" altLang="en-US" sz="12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1657350</xdr:colOff>
      <xdr:row>2</xdr:row>
      <xdr:rowOff>228600</xdr:rowOff>
    </xdr:from>
    <xdr:ext cx="1809751" cy="692690"/>
    <xdr:sp macro="" textlink="">
      <xdr:nvSpPr>
        <xdr:cNvPr id="2" name="テキスト ボックス 1"/>
        <xdr:cNvSpPr txBox="1"/>
      </xdr:nvSpPr>
      <xdr:spPr>
        <a:xfrm>
          <a:off x="8677275" y="1009650"/>
          <a:ext cx="1809751" cy="69269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200"/>
            <a:t>参考</a:t>
          </a:r>
          <a:endParaRPr kumimoji="1" lang="en-US" altLang="ja-JP" sz="1200"/>
        </a:p>
        <a:p>
          <a:r>
            <a:rPr kumimoji="1" lang="ja-JP" altLang="en-US" sz="1200"/>
            <a:t>関西電力契約種別：</a:t>
          </a:r>
          <a:endParaRPr kumimoji="1" lang="en-US" altLang="ja-JP" sz="1200"/>
        </a:p>
        <a:p>
          <a:r>
            <a:rPr kumimoji="1" lang="ja-JP" altLang="en-US" sz="1200"/>
            <a:t>特別高圧電力</a:t>
          </a:r>
          <a:r>
            <a:rPr kumimoji="1" lang="en-US" altLang="ja-JP" sz="1200"/>
            <a:t>B</a:t>
          </a:r>
          <a:endParaRPr kumimoji="1" lang="ja-JP" altLang="en-US" sz="12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1076325</xdr:colOff>
      <xdr:row>2</xdr:row>
      <xdr:rowOff>171450</xdr:rowOff>
    </xdr:from>
    <xdr:ext cx="2133600" cy="692690"/>
    <xdr:sp macro="" textlink="">
      <xdr:nvSpPr>
        <xdr:cNvPr id="2" name="テキスト ボックス 1"/>
        <xdr:cNvSpPr txBox="1"/>
      </xdr:nvSpPr>
      <xdr:spPr>
        <a:xfrm>
          <a:off x="9820275" y="952500"/>
          <a:ext cx="2133600" cy="69269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200"/>
            <a:t>参考</a:t>
          </a:r>
          <a:endParaRPr kumimoji="1" lang="en-US" altLang="ja-JP" sz="1200"/>
        </a:p>
        <a:p>
          <a:r>
            <a:rPr kumimoji="1" lang="ja-JP" altLang="en-US" sz="1200"/>
            <a:t>関西電力契約種別：</a:t>
          </a:r>
          <a:endParaRPr kumimoji="1" lang="en-US" altLang="ja-JP" sz="1200"/>
        </a:p>
        <a:p>
          <a:r>
            <a:rPr kumimoji="1" lang="ja-JP" altLang="en-US" sz="1200"/>
            <a:t>特別高圧自家発補給電力</a:t>
          </a:r>
          <a:r>
            <a:rPr kumimoji="1" lang="en-US" altLang="ja-JP" sz="1200"/>
            <a:t>B</a:t>
          </a:r>
          <a:endParaRPr kumimoji="1" lang="ja-JP" altLang="en-US" sz="12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1285875</xdr:colOff>
      <xdr:row>2</xdr:row>
      <xdr:rowOff>161925</xdr:rowOff>
    </xdr:from>
    <xdr:ext cx="1809751" cy="692690"/>
    <xdr:sp macro="" textlink="">
      <xdr:nvSpPr>
        <xdr:cNvPr id="2" name="テキスト ボックス 1"/>
        <xdr:cNvSpPr txBox="1"/>
      </xdr:nvSpPr>
      <xdr:spPr>
        <a:xfrm>
          <a:off x="9067800" y="914400"/>
          <a:ext cx="1809751" cy="69269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200"/>
            <a:t>参考</a:t>
          </a:r>
          <a:endParaRPr kumimoji="1" lang="en-US" altLang="ja-JP" sz="1200"/>
        </a:p>
        <a:p>
          <a:r>
            <a:rPr kumimoji="1" lang="ja-JP" altLang="en-US" sz="1200"/>
            <a:t>関西電力契約種別：</a:t>
          </a:r>
          <a:endParaRPr kumimoji="1" lang="en-US" altLang="ja-JP" sz="1200"/>
        </a:p>
        <a:p>
          <a:r>
            <a:rPr kumimoji="1" lang="ja-JP" altLang="en-US" sz="1200"/>
            <a:t>高圧電力</a:t>
          </a:r>
          <a:r>
            <a:rPr kumimoji="1" lang="en-US" altLang="ja-JP" sz="1200"/>
            <a:t>AS</a:t>
          </a:r>
          <a:r>
            <a:rPr kumimoji="1" lang="ja-JP" altLang="en-US" sz="1200"/>
            <a:t>－</a:t>
          </a:r>
          <a:r>
            <a:rPr kumimoji="1" lang="en-US" altLang="ja-JP" sz="1200"/>
            <a:t>TOU</a:t>
          </a:r>
          <a:endParaRPr kumimoji="1" lang="ja-JP" altLang="en-US" sz="12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"/>
  <sheetViews>
    <sheetView view="pageBreakPreview" topLeftCell="A4" zoomScaleNormal="100" workbookViewId="0">
      <selection activeCell="A15" sqref="A15:DA25"/>
    </sheetView>
  </sheetViews>
  <sheetFormatPr defaultColWidth="5" defaultRowHeight="15" customHeight="1"/>
  <cols>
    <col min="1" max="6" width="5.125" style="25" customWidth="1"/>
    <col min="7" max="7" width="5.125" style="26" customWidth="1"/>
    <col min="8" max="9" width="5.625" style="25" customWidth="1"/>
    <col min="10" max="10" width="5.125" style="25" customWidth="1"/>
    <col min="11" max="12" width="5.625" style="25" customWidth="1"/>
    <col min="13" max="13" width="5.125" style="25" customWidth="1"/>
    <col min="14" max="15" width="5.625" style="25" customWidth="1"/>
    <col min="16" max="17" width="5.125" style="25" customWidth="1"/>
    <col min="18" max="16384" width="5" style="25"/>
  </cols>
  <sheetData>
    <row r="1" spans="1:30" s="9" customFormat="1" ht="15" customHeight="1">
      <c r="A1" s="202" t="s">
        <v>30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</row>
    <row r="2" spans="1:30" s="9" customFormat="1" ht="15" customHeight="1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</row>
    <row r="3" spans="1:30" s="9" customFormat="1" ht="15" customHeight="1">
      <c r="A3" s="11"/>
      <c r="B3" s="203"/>
      <c r="C3" s="203"/>
      <c r="D3" s="203"/>
      <c r="E3" s="203"/>
      <c r="F3" s="203"/>
      <c r="G3" s="203"/>
      <c r="H3" s="203"/>
      <c r="I3" s="203"/>
      <c r="J3" s="11"/>
      <c r="K3" s="11"/>
      <c r="L3" s="11"/>
      <c r="M3" s="11"/>
      <c r="N3" s="11"/>
      <c r="O3" s="11"/>
      <c r="P3" s="11"/>
      <c r="Q3" s="11"/>
    </row>
    <row r="4" spans="1:30" s="9" customFormat="1" ht="15" customHeight="1">
      <c r="A4" s="11"/>
      <c r="B4" s="230"/>
      <c r="C4" s="230"/>
      <c r="D4" s="230"/>
      <c r="E4" s="230"/>
      <c r="F4" s="230"/>
      <c r="G4" s="230"/>
      <c r="H4" s="230"/>
      <c r="I4" s="230"/>
      <c r="J4" s="10" t="s">
        <v>2</v>
      </c>
      <c r="K4" s="27">
        <v>26</v>
      </c>
      <c r="L4" s="10" t="s">
        <v>3</v>
      </c>
      <c r="M4" s="10">
        <v>12</v>
      </c>
      <c r="N4" s="10" t="s">
        <v>0</v>
      </c>
      <c r="O4" s="10">
        <v>8</v>
      </c>
      <c r="P4" s="10" t="s">
        <v>13</v>
      </c>
      <c r="Q4" s="11" t="s">
        <v>31</v>
      </c>
    </row>
    <row r="5" spans="1:30" s="9" customFormat="1" ht="15" customHeight="1">
      <c r="A5" s="11"/>
      <c r="B5" s="230"/>
      <c r="C5" s="230"/>
      <c r="D5" s="230"/>
      <c r="E5" s="230"/>
      <c r="F5" s="230"/>
      <c r="G5" s="230"/>
      <c r="H5" s="230"/>
      <c r="I5" s="230"/>
      <c r="J5" s="10"/>
      <c r="K5" s="10"/>
      <c r="L5" s="10"/>
      <c r="M5" s="10"/>
      <c r="N5" s="10"/>
      <c r="O5" s="10"/>
      <c r="P5" s="10"/>
      <c r="Q5" s="10"/>
    </row>
    <row r="6" spans="1:30" s="9" customFormat="1" ht="15" customHeight="1">
      <c r="A6" s="219" t="s">
        <v>32</v>
      </c>
      <c r="B6" s="219"/>
      <c r="C6" s="220" t="e">
        <f>#REF!</f>
        <v>#REF!</v>
      </c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2"/>
    </row>
    <row r="7" spans="1:30" s="9" customFormat="1" ht="15" customHeight="1">
      <c r="A7" s="219"/>
      <c r="B7" s="219"/>
      <c r="C7" s="223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5"/>
    </row>
    <row r="8" spans="1:30" s="9" customFormat="1" ht="15" customHeight="1">
      <c r="A8" s="219"/>
      <c r="B8" s="219"/>
      <c r="C8" s="226" t="e">
        <f>#REF!</f>
        <v>#REF!</v>
      </c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8"/>
    </row>
    <row r="9" spans="1:30" s="9" customFormat="1" ht="15" customHeight="1">
      <c r="A9" s="229" t="s">
        <v>33</v>
      </c>
      <c r="B9" s="229"/>
      <c r="C9" s="204" t="e">
        <f>#REF!</f>
        <v>#REF!</v>
      </c>
      <c r="D9" s="205"/>
      <c r="E9" s="205"/>
      <c r="F9" s="205"/>
      <c r="G9" s="205"/>
      <c r="H9" s="205"/>
      <c r="I9" s="206"/>
      <c r="J9" s="213" t="s">
        <v>34</v>
      </c>
      <c r="K9" s="214"/>
      <c r="L9" s="231" t="e">
        <f>#REF!</f>
        <v>#REF!</v>
      </c>
      <c r="M9" s="232"/>
      <c r="N9" s="232"/>
      <c r="O9" s="232"/>
      <c r="P9" s="232"/>
      <c r="Q9" s="233"/>
    </row>
    <row r="10" spans="1:30" s="9" customFormat="1" ht="15" customHeight="1">
      <c r="A10" s="229"/>
      <c r="B10" s="229"/>
      <c r="C10" s="207"/>
      <c r="D10" s="208"/>
      <c r="E10" s="208"/>
      <c r="F10" s="208"/>
      <c r="G10" s="208"/>
      <c r="H10" s="208"/>
      <c r="I10" s="209"/>
      <c r="J10" s="215"/>
      <c r="K10" s="216"/>
      <c r="L10" s="234"/>
      <c r="M10" s="203"/>
      <c r="N10" s="203"/>
      <c r="O10" s="203"/>
      <c r="P10" s="203"/>
      <c r="Q10" s="235"/>
    </row>
    <row r="11" spans="1:30" s="9" customFormat="1" ht="15" customHeight="1">
      <c r="A11" s="229"/>
      <c r="B11" s="229"/>
      <c r="C11" s="207"/>
      <c r="D11" s="208"/>
      <c r="E11" s="208"/>
      <c r="F11" s="208"/>
      <c r="G11" s="208"/>
      <c r="H11" s="208"/>
      <c r="I11" s="209"/>
      <c r="J11" s="215"/>
      <c r="K11" s="216"/>
      <c r="L11" s="234"/>
      <c r="M11" s="203"/>
      <c r="N11" s="203"/>
      <c r="O11" s="203"/>
      <c r="P11" s="203"/>
      <c r="Q11" s="235"/>
    </row>
    <row r="12" spans="1:30" s="9" customFormat="1" ht="15" customHeight="1">
      <c r="A12" s="229"/>
      <c r="B12" s="229"/>
      <c r="C12" s="210"/>
      <c r="D12" s="211"/>
      <c r="E12" s="211"/>
      <c r="F12" s="211"/>
      <c r="G12" s="211"/>
      <c r="H12" s="211"/>
      <c r="I12" s="212"/>
      <c r="J12" s="217"/>
      <c r="K12" s="218"/>
      <c r="L12" s="236"/>
      <c r="M12" s="237"/>
      <c r="N12" s="237"/>
      <c r="O12" s="237"/>
      <c r="P12" s="237"/>
      <c r="Q12" s="238"/>
    </row>
    <row r="13" spans="1:30" s="9" customFormat="1" ht="15" customHeight="1">
      <c r="A13" s="239" t="s">
        <v>35</v>
      </c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</row>
    <row r="14" spans="1:30" s="9" customFormat="1" ht="15" customHeight="1">
      <c r="A14" s="239"/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W14" s="199" t="s">
        <v>64</v>
      </c>
      <c r="X14" s="200"/>
      <c r="Y14" s="200"/>
      <c r="Z14" s="200"/>
      <c r="AA14" s="200"/>
      <c r="AB14" s="200"/>
      <c r="AC14" s="200"/>
      <c r="AD14" s="201"/>
    </row>
    <row r="15" spans="1:30" s="9" customFormat="1" ht="15" customHeight="1">
      <c r="A15" s="15"/>
      <c r="B15" s="219" t="s">
        <v>36</v>
      </c>
      <c r="C15" s="219"/>
      <c r="D15" s="219"/>
      <c r="E15" s="219"/>
      <c r="F15" s="219"/>
      <c r="G15" s="14" t="s">
        <v>37</v>
      </c>
      <c r="H15" s="219" t="s">
        <v>38</v>
      </c>
      <c r="I15" s="219"/>
      <c r="J15" s="14" t="s">
        <v>37</v>
      </c>
      <c r="K15" s="219" t="s">
        <v>39</v>
      </c>
      <c r="L15" s="219"/>
      <c r="M15" s="14"/>
      <c r="N15" s="219"/>
      <c r="O15" s="219"/>
      <c r="P15" s="14"/>
      <c r="Q15" s="14"/>
    </row>
    <row r="16" spans="1:30" s="9" customFormat="1" ht="20.25" customHeight="1">
      <c r="A16" s="14">
        <v>1</v>
      </c>
      <c r="B16" s="248"/>
      <c r="C16" s="243"/>
      <c r="D16" s="243"/>
      <c r="E16" s="243"/>
      <c r="F16" s="244"/>
      <c r="G16" s="17"/>
      <c r="H16" s="245"/>
      <c r="I16" s="245"/>
      <c r="J16" s="249" t="s">
        <v>64</v>
      </c>
      <c r="K16" s="250"/>
      <c r="L16" s="250"/>
      <c r="M16" s="250"/>
      <c r="N16" s="250"/>
      <c r="O16" s="250"/>
      <c r="P16" s="250"/>
      <c r="Q16" s="251"/>
    </row>
    <row r="17" spans="1:27" s="9" customFormat="1" ht="20.25" customHeight="1">
      <c r="A17" s="14">
        <v>2</v>
      </c>
      <c r="B17" s="248"/>
      <c r="C17" s="243"/>
      <c r="D17" s="243"/>
      <c r="E17" s="243"/>
      <c r="F17" s="244"/>
      <c r="G17" s="17"/>
      <c r="H17" s="245"/>
      <c r="I17" s="245"/>
      <c r="J17" s="249" t="s">
        <v>67</v>
      </c>
      <c r="K17" s="250"/>
      <c r="L17" s="250"/>
      <c r="M17" s="250"/>
      <c r="N17" s="250"/>
      <c r="O17" s="250"/>
      <c r="P17" s="250"/>
      <c r="Q17" s="251"/>
    </row>
    <row r="18" spans="1:27" s="9" customFormat="1" ht="20.25" customHeight="1">
      <c r="A18" s="14">
        <v>3</v>
      </c>
      <c r="B18" s="248"/>
      <c r="C18" s="243"/>
      <c r="D18" s="243"/>
      <c r="E18" s="243"/>
      <c r="F18" s="244"/>
      <c r="G18" s="17"/>
      <c r="H18" s="245"/>
      <c r="I18" s="245"/>
      <c r="J18" s="31"/>
      <c r="K18" s="29"/>
      <c r="L18" s="30"/>
      <c r="M18" s="17"/>
      <c r="N18" s="245"/>
      <c r="O18" s="245"/>
      <c r="P18" s="15"/>
      <c r="Q18" s="15"/>
      <c r="S18" s="240" t="s">
        <v>40</v>
      </c>
      <c r="T18" s="241"/>
    </row>
    <row r="19" spans="1:27" s="9" customFormat="1" ht="20.25" customHeight="1">
      <c r="A19" s="14">
        <v>4</v>
      </c>
      <c r="B19" s="242"/>
      <c r="C19" s="243"/>
      <c r="D19" s="243"/>
      <c r="E19" s="243"/>
      <c r="F19" s="244"/>
      <c r="G19" s="17"/>
      <c r="H19" s="245"/>
      <c r="I19" s="245"/>
      <c r="J19" s="17"/>
      <c r="K19" s="246"/>
      <c r="L19" s="247"/>
      <c r="M19" s="17"/>
      <c r="N19" s="245"/>
      <c r="O19" s="245"/>
      <c r="P19" s="15"/>
      <c r="Q19" s="14"/>
    </row>
    <row r="20" spans="1:27" s="9" customFormat="1" ht="20.25" customHeight="1">
      <c r="A20" s="14">
        <v>5</v>
      </c>
      <c r="B20" s="242"/>
      <c r="C20" s="243"/>
      <c r="D20" s="243"/>
      <c r="E20" s="243"/>
      <c r="F20" s="244"/>
      <c r="G20" s="17"/>
      <c r="H20" s="245"/>
      <c r="I20" s="245"/>
      <c r="J20" s="17"/>
      <c r="K20" s="246"/>
      <c r="L20" s="247"/>
      <c r="M20" s="17"/>
      <c r="N20" s="245"/>
      <c r="O20" s="245"/>
      <c r="P20" s="15"/>
      <c r="Q20" s="28"/>
      <c r="S20" s="199" t="s">
        <v>41</v>
      </c>
      <c r="T20" s="200"/>
      <c r="U20" s="200"/>
      <c r="V20" s="200"/>
      <c r="W20" s="200"/>
      <c r="X20" s="200"/>
      <c r="Y20" s="200"/>
      <c r="Z20" s="201"/>
      <c r="AA20" s="8"/>
    </row>
    <row r="21" spans="1:27" s="9" customFormat="1" ht="20.25" customHeight="1">
      <c r="A21" s="14">
        <v>6</v>
      </c>
      <c r="B21" s="242"/>
      <c r="C21" s="243"/>
      <c r="D21" s="243"/>
      <c r="E21" s="243"/>
      <c r="F21" s="244"/>
      <c r="G21" s="17"/>
      <c r="H21" s="245"/>
      <c r="I21" s="245"/>
      <c r="J21" s="17"/>
      <c r="K21" s="246"/>
      <c r="L21" s="247"/>
      <c r="M21" s="17"/>
      <c r="N21" s="245"/>
      <c r="O21" s="245"/>
      <c r="P21" s="15"/>
      <c r="Q21" s="15"/>
      <c r="R21" s="8"/>
    </row>
    <row r="22" spans="1:27" s="9" customFormat="1" ht="20.25" customHeight="1">
      <c r="A22" s="14">
        <v>7</v>
      </c>
      <c r="B22" s="242"/>
      <c r="C22" s="243"/>
      <c r="D22" s="243"/>
      <c r="E22" s="243"/>
      <c r="F22" s="244"/>
      <c r="G22" s="17"/>
      <c r="H22" s="245"/>
      <c r="I22" s="245"/>
      <c r="J22" s="17"/>
      <c r="K22" s="246"/>
      <c r="L22" s="247"/>
      <c r="M22" s="17"/>
      <c r="N22" s="245"/>
      <c r="O22" s="245"/>
      <c r="P22" s="15"/>
      <c r="Q22" s="15"/>
      <c r="S22" s="31" t="s">
        <v>60</v>
      </c>
    </row>
    <row r="23" spans="1:27" s="9" customFormat="1" ht="20.25" customHeight="1">
      <c r="A23" s="14">
        <v>8</v>
      </c>
      <c r="B23" s="242"/>
      <c r="C23" s="243"/>
      <c r="D23" s="243"/>
      <c r="E23" s="243"/>
      <c r="F23" s="244"/>
      <c r="G23" s="17"/>
      <c r="H23" s="245"/>
      <c r="I23" s="245"/>
      <c r="J23" s="17"/>
      <c r="K23" s="246"/>
      <c r="L23" s="247"/>
      <c r="M23" s="17"/>
      <c r="N23" s="245"/>
      <c r="O23" s="245"/>
      <c r="P23" s="15"/>
      <c r="Q23" s="15"/>
      <c r="R23" s="8"/>
      <c r="S23" s="31" t="s">
        <v>61</v>
      </c>
    </row>
    <row r="24" spans="1:27" s="9" customFormat="1" ht="20.25" customHeight="1">
      <c r="A24" s="14">
        <v>9</v>
      </c>
      <c r="B24" s="242"/>
      <c r="C24" s="243"/>
      <c r="D24" s="243"/>
      <c r="E24" s="243"/>
      <c r="F24" s="244"/>
      <c r="G24" s="17"/>
      <c r="H24" s="245"/>
      <c r="I24" s="245"/>
      <c r="J24" s="17"/>
      <c r="K24" s="246"/>
      <c r="L24" s="247"/>
      <c r="M24" s="17"/>
      <c r="N24" s="245"/>
      <c r="O24" s="245"/>
      <c r="P24" s="15"/>
      <c r="Q24" s="15"/>
      <c r="S24" s="31" t="s">
        <v>62</v>
      </c>
    </row>
    <row r="25" spans="1:27" s="9" customFormat="1" ht="20.25" customHeight="1">
      <c r="A25" s="14">
        <v>10</v>
      </c>
      <c r="B25" s="242"/>
      <c r="C25" s="243"/>
      <c r="D25" s="243"/>
      <c r="E25" s="243"/>
      <c r="F25" s="244"/>
      <c r="G25" s="17"/>
      <c r="H25" s="245"/>
      <c r="I25" s="245"/>
      <c r="J25" s="17"/>
      <c r="K25" s="246"/>
      <c r="L25" s="247"/>
      <c r="M25" s="17"/>
      <c r="N25" s="245"/>
      <c r="O25" s="245"/>
      <c r="P25" s="15"/>
      <c r="Q25" s="15"/>
    </row>
    <row r="26" spans="1:27" s="9" customFormat="1" ht="20.25" customHeight="1">
      <c r="A26" s="14">
        <v>11</v>
      </c>
      <c r="B26" s="242"/>
      <c r="C26" s="243"/>
      <c r="D26" s="243"/>
      <c r="E26" s="243"/>
      <c r="F26" s="244"/>
      <c r="G26" s="17"/>
      <c r="H26" s="245"/>
      <c r="I26" s="245"/>
      <c r="J26" s="17"/>
      <c r="K26" s="246"/>
      <c r="L26" s="247"/>
      <c r="M26" s="17"/>
      <c r="N26" s="245"/>
      <c r="O26" s="245"/>
      <c r="P26" s="15"/>
      <c r="Q26" s="15"/>
      <c r="S26" s="31" t="s">
        <v>63</v>
      </c>
    </row>
    <row r="27" spans="1:27" s="9" customFormat="1" ht="20.25" customHeight="1">
      <c r="A27" s="14">
        <v>12</v>
      </c>
      <c r="B27" s="242"/>
      <c r="C27" s="243"/>
      <c r="D27" s="243"/>
      <c r="E27" s="243"/>
      <c r="F27" s="244"/>
      <c r="G27" s="17"/>
      <c r="H27" s="245"/>
      <c r="I27" s="245"/>
      <c r="J27" s="17"/>
      <c r="K27" s="246"/>
      <c r="L27" s="247"/>
      <c r="M27" s="17"/>
      <c r="N27" s="245"/>
      <c r="O27" s="245"/>
      <c r="P27" s="15"/>
      <c r="Q27" s="14"/>
    </row>
    <row r="28" spans="1:27" s="9" customFormat="1" ht="20.25" customHeight="1">
      <c r="A28" s="14">
        <v>13</v>
      </c>
      <c r="B28" s="242"/>
      <c r="C28" s="243"/>
      <c r="D28" s="243"/>
      <c r="E28" s="243"/>
      <c r="F28" s="244"/>
      <c r="G28" s="17"/>
      <c r="H28" s="245"/>
      <c r="I28" s="245"/>
      <c r="J28" s="17"/>
      <c r="K28" s="246"/>
      <c r="L28" s="247"/>
      <c r="M28" s="17"/>
      <c r="N28" s="245"/>
      <c r="O28" s="245"/>
      <c r="P28" s="15"/>
      <c r="Q28" s="14"/>
    </row>
    <row r="29" spans="1:27" s="9" customFormat="1" ht="20.25" customHeight="1">
      <c r="A29" s="14">
        <v>14</v>
      </c>
      <c r="B29" s="242"/>
      <c r="C29" s="243"/>
      <c r="D29" s="243"/>
      <c r="E29" s="243"/>
      <c r="F29" s="244"/>
      <c r="G29" s="17"/>
      <c r="H29" s="245"/>
      <c r="I29" s="245"/>
      <c r="J29" s="17"/>
      <c r="K29" s="246"/>
      <c r="L29" s="247"/>
      <c r="M29" s="17"/>
      <c r="N29" s="245"/>
      <c r="O29" s="245"/>
      <c r="P29" s="14"/>
      <c r="Q29" s="14"/>
    </row>
    <row r="30" spans="1:27" s="9" customFormat="1" ht="20.25" customHeight="1">
      <c r="A30" s="14">
        <v>15</v>
      </c>
      <c r="B30" s="242"/>
      <c r="C30" s="243"/>
      <c r="D30" s="243"/>
      <c r="E30" s="243"/>
      <c r="F30" s="244"/>
      <c r="G30" s="17"/>
      <c r="H30" s="245"/>
      <c r="I30" s="245"/>
      <c r="J30" s="17"/>
      <c r="K30" s="246"/>
      <c r="L30" s="247"/>
      <c r="M30" s="17"/>
      <c r="N30" s="245"/>
      <c r="O30" s="245"/>
      <c r="P30" s="15"/>
      <c r="Q30" s="15"/>
    </row>
    <row r="31" spans="1:27" s="9" customFormat="1" ht="20.25" customHeight="1">
      <c r="A31" s="14">
        <v>16</v>
      </c>
      <c r="B31" s="242"/>
      <c r="C31" s="243"/>
      <c r="D31" s="243"/>
      <c r="E31" s="243"/>
      <c r="F31" s="244"/>
      <c r="G31" s="17"/>
      <c r="H31" s="245"/>
      <c r="I31" s="245"/>
      <c r="J31" s="17"/>
      <c r="K31" s="246"/>
      <c r="L31" s="247"/>
      <c r="M31" s="17"/>
      <c r="N31" s="245"/>
      <c r="O31" s="245"/>
      <c r="P31" s="15"/>
      <c r="Q31" s="15"/>
    </row>
    <row r="32" spans="1:27" s="9" customFormat="1" ht="20.25" customHeight="1">
      <c r="A32" s="14">
        <v>17</v>
      </c>
      <c r="B32" s="242"/>
      <c r="C32" s="243"/>
      <c r="D32" s="243"/>
      <c r="E32" s="243"/>
      <c r="F32" s="244"/>
      <c r="G32" s="17"/>
      <c r="H32" s="245"/>
      <c r="I32" s="245"/>
      <c r="J32" s="17"/>
      <c r="K32" s="246"/>
      <c r="L32" s="247"/>
      <c r="M32" s="17"/>
      <c r="N32" s="245"/>
      <c r="O32" s="245"/>
      <c r="P32" s="15"/>
      <c r="Q32" s="15"/>
    </row>
    <row r="33" spans="1:17" s="9" customFormat="1" ht="20.25" customHeight="1">
      <c r="A33" s="14">
        <v>18</v>
      </c>
      <c r="B33" s="242"/>
      <c r="C33" s="243"/>
      <c r="D33" s="243"/>
      <c r="E33" s="243"/>
      <c r="F33" s="244"/>
      <c r="G33" s="17"/>
      <c r="H33" s="245"/>
      <c r="I33" s="245"/>
      <c r="J33" s="17"/>
      <c r="K33" s="246"/>
      <c r="L33" s="247"/>
      <c r="M33" s="17"/>
      <c r="N33" s="245"/>
      <c r="O33" s="245"/>
      <c r="P33" s="15"/>
      <c r="Q33" s="15"/>
    </row>
    <row r="34" spans="1:17" s="9" customFormat="1" ht="20.25" customHeight="1">
      <c r="A34" s="14">
        <v>19</v>
      </c>
      <c r="B34" s="242"/>
      <c r="C34" s="243"/>
      <c r="D34" s="243"/>
      <c r="E34" s="243"/>
      <c r="F34" s="244"/>
      <c r="G34" s="17"/>
      <c r="H34" s="245"/>
      <c r="I34" s="245"/>
      <c r="J34" s="17"/>
      <c r="K34" s="246"/>
      <c r="L34" s="247"/>
      <c r="M34" s="17"/>
      <c r="N34" s="245"/>
      <c r="O34" s="245"/>
      <c r="P34" s="14"/>
      <c r="Q34" s="14"/>
    </row>
    <row r="35" spans="1:17" s="9" customFormat="1" ht="20.25" customHeight="1">
      <c r="A35" s="14">
        <v>20</v>
      </c>
      <c r="B35" s="242"/>
      <c r="C35" s="243"/>
      <c r="D35" s="243"/>
      <c r="E35" s="243"/>
      <c r="F35" s="244"/>
      <c r="G35" s="17"/>
      <c r="H35" s="245"/>
      <c r="I35" s="245"/>
      <c r="J35" s="17"/>
      <c r="K35" s="246"/>
      <c r="L35" s="247"/>
      <c r="M35" s="17"/>
      <c r="N35" s="245"/>
      <c r="O35" s="245"/>
      <c r="P35" s="14"/>
      <c r="Q35" s="14"/>
    </row>
    <row r="36" spans="1:17" s="18" customFormat="1" ht="18.75" customHeight="1">
      <c r="A36" s="268" t="s">
        <v>42</v>
      </c>
      <c r="B36" s="269"/>
      <c r="C36" s="269"/>
      <c r="D36" s="270">
        <v>1821750</v>
      </c>
      <c r="E36" s="270"/>
      <c r="F36" s="270"/>
      <c r="G36" s="271" t="s">
        <v>55</v>
      </c>
      <c r="H36" s="272"/>
      <c r="I36" s="272"/>
      <c r="J36" s="270">
        <f>D36-ROUNDDOWN(D36*100/108,0)</f>
        <v>134945</v>
      </c>
      <c r="K36" s="270"/>
      <c r="L36" s="270"/>
      <c r="M36" s="271" t="s">
        <v>56</v>
      </c>
      <c r="N36" s="272"/>
      <c r="O36" s="272"/>
      <c r="P36" s="272"/>
      <c r="Q36" s="272"/>
    </row>
    <row r="37" spans="1:17" s="18" customFormat="1" ht="18.75" customHeight="1">
      <c r="A37" s="269"/>
      <c r="B37" s="269"/>
      <c r="C37" s="269"/>
      <c r="D37" s="270"/>
      <c r="E37" s="270"/>
      <c r="F37" s="270"/>
      <c r="G37" s="272"/>
      <c r="H37" s="272"/>
      <c r="I37" s="272"/>
      <c r="J37" s="270"/>
      <c r="K37" s="270"/>
      <c r="L37" s="270"/>
      <c r="M37" s="272"/>
      <c r="N37" s="272"/>
      <c r="O37" s="272"/>
      <c r="P37" s="272"/>
      <c r="Q37" s="272"/>
    </row>
    <row r="38" spans="1:17" s="19" customFormat="1" ht="18.75" customHeight="1">
      <c r="A38" s="271" t="s">
        <v>57</v>
      </c>
      <c r="B38" s="272"/>
      <c r="C38" s="272"/>
      <c r="D38" s="270">
        <f>D36</f>
        <v>1821750</v>
      </c>
      <c r="E38" s="270"/>
      <c r="F38" s="270"/>
      <c r="G38" s="276" t="s">
        <v>58</v>
      </c>
      <c r="H38" s="277"/>
      <c r="I38" s="277"/>
      <c r="J38" s="274"/>
      <c r="K38" s="274"/>
      <c r="L38" s="274"/>
      <c r="M38" s="274"/>
      <c r="N38" s="274"/>
      <c r="O38" s="274"/>
      <c r="P38" s="274"/>
      <c r="Q38" s="274"/>
    </row>
    <row r="39" spans="1:17" s="19" customFormat="1" ht="18.75" customHeight="1">
      <c r="A39" s="273"/>
      <c r="B39" s="273"/>
      <c r="C39" s="273"/>
      <c r="D39" s="275"/>
      <c r="E39" s="275"/>
      <c r="F39" s="275"/>
      <c r="G39" s="277"/>
      <c r="H39" s="277"/>
      <c r="I39" s="277"/>
      <c r="J39" s="274"/>
      <c r="K39" s="274"/>
      <c r="L39" s="274"/>
      <c r="M39" s="274"/>
      <c r="N39" s="274"/>
      <c r="O39" s="274"/>
      <c r="P39" s="274"/>
      <c r="Q39" s="274"/>
    </row>
    <row r="40" spans="1:17" s="19" customFormat="1" ht="18.75" customHeight="1">
      <c r="A40" s="20" t="s">
        <v>28</v>
      </c>
      <c r="B40" s="21"/>
      <c r="C40" s="21"/>
      <c r="D40" s="21"/>
      <c r="E40" s="21"/>
      <c r="F40" s="21"/>
      <c r="G40" s="22"/>
      <c r="H40" s="21"/>
      <c r="I40" s="21"/>
      <c r="J40" s="21"/>
      <c r="K40" s="23"/>
      <c r="L40" s="265" t="s">
        <v>43</v>
      </c>
      <c r="M40" s="266"/>
      <c r="N40" s="267">
        <f>H16</f>
        <v>0</v>
      </c>
      <c r="O40" s="263"/>
      <c r="P40" s="263"/>
      <c r="Q40" s="252" t="s">
        <v>1</v>
      </c>
    </row>
    <row r="41" spans="1:17" s="19" customFormat="1" ht="18.75" customHeight="1">
      <c r="A41" s="259" t="s">
        <v>68</v>
      </c>
      <c r="B41" s="260"/>
      <c r="C41" s="260"/>
      <c r="D41" s="260"/>
      <c r="E41" s="260"/>
      <c r="F41" s="260"/>
      <c r="G41" s="260"/>
      <c r="H41" s="260"/>
      <c r="I41" s="260"/>
      <c r="J41" s="260"/>
      <c r="K41" s="261"/>
      <c r="L41" s="265"/>
      <c r="M41" s="266"/>
      <c r="N41" s="263"/>
      <c r="O41" s="263"/>
      <c r="P41" s="263"/>
      <c r="Q41" s="252"/>
    </row>
    <row r="42" spans="1:17" s="19" customFormat="1" ht="18.75" customHeight="1">
      <c r="A42" s="253" t="s">
        <v>44</v>
      </c>
      <c r="B42" s="254"/>
      <c r="C42" s="254"/>
      <c r="D42" s="255">
        <f>H16</f>
        <v>0</v>
      </c>
      <c r="E42" s="256"/>
      <c r="F42" s="257" t="s">
        <v>69</v>
      </c>
      <c r="G42" s="254"/>
      <c r="H42" s="254"/>
      <c r="I42" s="254"/>
      <c r="J42" s="254"/>
      <c r="K42" s="258"/>
      <c r="L42" s="262" t="s">
        <v>15</v>
      </c>
      <c r="M42" s="263"/>
      <c r="N42" s="264" t="e">
        <f>N40/I42</f>
        <v>#DIV/0!</v>
      </c>
      <c r="O42" s="264"/>
      <c r="P42" s="264"/>
      <c r="Q42" s="24" t="s">
        <v>59</v>
      </c>
    </row>
  </sheetData>
  <mergeCells count="121">
    <mergeCell ref="A42:C42"/>
    <mergeCell ref="D42:E42"/>
    <mergeCell ref="F42:H42"/>
    <mergeCell ref="I42:K42"/>
    <mergeCell ref="A41:K41"/>
    <mergeCell ref="K33:L33"/>
    <mergeCell ref="L42:M42"/>
    <mergeCell ref="N42:P42"/>
    <mergeCell ref="L40:M41"/>
    <mergeCell ref="N40:P41"/>
    <mergeCell ref="B35:F35"/>
    <mergeCell ref="H35:I35"/>
    <mergeCell ref="K35:L35"/>
    <mergeCell ref="A36:C37"/>
    <mergeCell ref="D36:F37"/>
    <mergeCell ref="M36:Q37"/>
    <mergeCell ref="A38:C39"/>
    <mergeCell ref="M38:Q39"/>
    <mergeCell ref="D38:F39"/>
    <mergeCell ref="G38:I39"/>
    <mergeCell ref="J38:L39"/>
    <mergeCell ref="G36:I37"/>
    <mergeCell ref="J36:L37"/>
    <mergeCell ref="N33:O33"/>
    <mergeCell ref="N35:O35"/>
    <mergeCell ref="B34:F34"/>
    <mergeCell ref="H34:I34"/>
    <mergeCell ref="K34:L34"/>
    <mergeCell ref="N34:O34"/>
    <mergeCell ref="B33:F33"/>
    <mergeCell ref="H33:I33"/>
    <mergeCell ref="Q40:Q41"/>
    <mergeCell ref="B30:F30"/>
    <mergeCell ref="H30:I30"/>
    <mergeCell ref="K30:L30"/>
    <mergeCell ref="N30:O30"/>
    <mergeCell ref="N31:O31"/>
    <mergeCell ref="B32:F32"/>
    <mergeCell ref="H32:I32"/>
    <mergeCell ref="K32:L32"/>
    <mergeCell ref="N32:O32"/>
    <mergeCell ref="B31:F31"/>
    <mergeCell ref="H31:I31"/>
    <mergeCell ref="K31:L31"/>
    <mergeCell ref="B29:F29"/>
    <mergeCell ref="H29:I29"/>
    <mergeCell ref="K29:L29"/>
    <mergeCell ref="N29:O29"/>
    <mergeCell ref="B28:F28"/>
    <mergeCell ref="H28:I28"/>
    <mergeCell ref="K28:L28"/>
    <mergeCell ref="N28:O28"/>
    <mergeCell ref="B27:F27"/>
    <mergeCell ref="H27:I27"/>
    <mergeCell ref="K27:L27"/>
    <mergeCell ref="N27:O27"/>
    <mergeCell ref="B26:F26"/>
    <mergeCell ref="H26:I26"/>
    <mergeCell ref="K26:L26"/>
    <mergeCell ref="N26:O26"/>
    <mergeCell ref="B25:F25"/>
    <mergeCell ref="H25:I25"/>
    <mergeCell ref="K25:L25"/>
    <mergeCell ref="N25:O25"/>
    <mergeCell ref="B24:F24"/>
    <mergeCell ref="H24:I24"/>
    <mergeCell ref="K24:L24"/>
    <mergeCell ref="N24:O24"/>
    <mergeCell ref="B23:F23"/>
    <mergeCell ref="H23:I23"/>
    <mergeCell ref="K23:L23"/>
    <mergeCell ref="N23:O23"/>
    <mergeCell ref="S20:Z20"/>
    <mergeCell ref="B21:F21"/>
    <mergeCell ref="H21:I21"/>
    <mergeCell ref="K21:L21"/>
    <mergeCell ref="N21:O21"/>
    <mergeCell ref="B20:F20"/>
    <mergeCell ref="H20:I20"/>
    <mergeCell ref="K20:L20"/>
    <mergeCell ref="N20:O20"/>
    <mergeCell ref="B22:F22"/>
    <mergeCell ref="H22:I22"/>
    <mergeCell ref="K22:L22"/>
    <mergeCell ref="N22:O22"/>
    <mergeCell ref="B15:F15"/>
    <mergeCell ref="H15:I15"/>
    <mergeCell ref="K15:L15"/>
    <mergeCell ref="N15:O15"/>
    <mergeCell ref="A13:Q14"/>
    <mergeCell ref="S18:T18"/>
    <mergeCell ref="B19:F19"/>
    <mergeCell ref="H19:I19"/>
    <mergeCell ref="K19:L19"/>
    <mergeCell ref="N19:O19"/>
    <mergeCell ref="B18:F18"/>
    <mergeCell ref="N18:O18"/>
    <mergeCell ref="J16:Q16"/>
    <mergeCell ref="J17:Q17"/>
    <mergeCell ref="H18:I18"/>
    <mergeCell ref="B17:F17"/>
    <mergeCell ref="B16:F16"/>
    <mergeCell ref="H16:I16"/>
    <mergeCell ref="H17:I17"/>
    <mergeCell ref="W14:AD14"/>
    <mergeCell ref="A1:Q2"/>
    <mergeCell ref="B3:C3"/>
    <mergeCell ref="D3:E3"/>
    <mergeCell ref="C9:I12"/>
    <mergeCell ref="J9:K12"/>
    <mergeCell ref="A6:B8"/>
    <mergeCell ref="C6:Q7"/>
    <mergeCell ref="C8:Q8"/>
    <mergeCell ref="A9:B12"/>
    <mergeCell ref="F3:G3"/>
    <mergeCell ref="H3:I3"/>
    <mergeCell ref="B4:C5"/>
    <mergeCell ref="D4:E5"/>
    <mergeCell ref="F4:G5"/>
    <mergeCell ref="H4:I5"/>
    <mergeCell ref="L9:Q12"/>
  </mergeCells>
  <phoneticPr fontId="2"/>
  <pageMargins left="0.59055118110236227" right="0.39370078740157483" top="0.59055118110236227" bottom="0.39370078740157483" header="0.31496062992125984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M45"/>
  <sheetViews>
    <sheetView view="pageBreakPreview" zoomScaleNormal="75" zoomScaleSheetLayoutView="100" workbookViewId="0">
      <selection activeCell="J6" sqref="J6"/>
    </sheetView>
  </sheetViews>
  <sheetFormatPr defaultRowHeight="13.5"/>
  <cols>
    <col min="1" max="1" width="15.25" style="3" customWidth="1"/>
    <col min="2" max="2" width="9.25" style="6" bestFit="1" customWidth="1"/>
    <col min="3" max="3" width="7.5" style="6" bestFit="1" customWidth="1"/>
    <col min="4" max="6" width="9.625" style="7" customWidth="1"/>
    <col min="7" max="7" width="13.625" style="7" hidden="1" customWidth="1"/>
    <col min="8" max="10" width="15.625" style="2" customWidth="1"/>
    <col min="11" max="11" width="20.625" style="6" customWidth="1"/>
    <col min="12" max="12" width="20.625" style="2" customWidth="1"/>
    <col min="13" max="13" width="3.125" style="7" customWidth="1"/>
    <col min="14" max="16384" width="9" style="7"/>
  </cols>
  <sheetData>
    <row r="1" spans="1:13" ht="28.5" customHeight="1">
      <c r="A1" s="162"/>
    </row>
    <row r="2" spans="1:13" s="1" customFormat="1" ht="24.95" customHeight="1">
      <c r="A2" s="342" t="s">
        <v>153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40"/>
    </row>
    <row r="3" spans="1:13" s="1" customFormat="1" ht="24.95" customHeight="1">
      <c r="A3" s="39" t="s">
        <v>70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40"/>
    </row>
    <row r="4" spans="1:13" s="1" customFormat="1" ht="9.9499999999999993" customHeight="1">
      <c r="A4" s="41"/>
      <c r="B4" s="42"/>
      <c r="C4" s="43"/>
      <c r="D4" s="44"/>
      <c r="E4" s="42"/>
      <c r="F4" s="45"/>
      <c r="G4" s="44"/>
      <c r="H4" s="45"/>
      <c r="I4" s="46"/>
      <c r="J4" s="46"/>
      <c r="K4" s="42"/>
      <c r="L4" s="42"/>
      <c r="M4" s="44"/>
    </row>
    <row r="5" spans="1:13" s="1" customFormat="1" ht="20.100000000000001" customHeight="1" thickBot="1">
      <c r="A5" s="44"/>
      <c r="B5" s="42"/>
      <c r="C5" s="375" t="s">
        <v>7</v>
      </c>
      <c r="D5" s="376"/>
      <c r="E5" s="347"/>
      <c r="F5" s="346" t="s">
        <v>65</v>
      </c>
      <c r="G5" s="376"/>
      <c r="H5" s="347"/>
      <c r="I5" s="47"/>
      <c r="J5" s="44"/>
      <c r="K5" s="42"/>
      <c r="L5" s="42"/>
      <c r="M5" s="44"/>
    </row>
    <row r="6" spans="1:13" s="1" customFormat="1" ht="20.100000000000001" customHeight="1" thickBot="1">
      <c r="A6" s="48"/>
      <c r="B6" s="42"/>
      <c r="C6" s="348" t="s">
        <v>8</v>
      </c>
      <c r="D6" s="350" t="s">
        <v>9</v>
      </c>
      <c r="E6" s="351"/>
      <c r="F6" s="35"/>
      <c r="G6" s="4" t="s">
        <v>10</v>
      </c>
      <c r="H6" s="115" t="s">
        <v>5</v>
      </c>
      <c r="I6" s="46"/>
      <c r="J6" s="46"/>
      <c r="K6" s="42"/>
      <c r="L6" s="42"/>
      <c r="M6" s="44"/>
    </row>
    <row r="7" spans="1:13" s="1" customFormat="1" ht="20.100000000000001" customHeight="1" thickBot="1">
      <c r="A7" s="48"/>
      <c r="B7" s="42"/>
      <c r="C7" s="349"/>
      <c r="D7" s="352" t="s">
        <v>77</v>
      </c>
      <c r="E7" s="350"/>
      <c r="F7" s="79"/>
      <c r="G7" s="5" t="s">
        <v>10</v>
      </c>
      <c r="H7" s="115" t="s">
        <v>5</v>
      </c>
      <c r="I7" s="46"/>
      <c r="J7" s="46"/>
      <c r="K7" s="42"/>
      <c r="L7" s="42"/>
      <c r="M7" s="44"/>
    </row>
    <row r="8" spans="1:13" s="1" customFormat="1" ht="20.100000000000001" customHeight="1" thickBot="1">
      <c r="A8" s="48"/>
      <c r="B8" s="42"/>
      <c r="C8" s="356" t="s">
        <v>11</v>
      </c>
      <c r="D8" s="357" t="s">
        <v>79</v>
      </c>
      <c r="E8" s="358"/>
      <c r="F8" s="36"/>
      <c r="G8" s="33" t="s">
        <v>6</v>
      </c>
      <c r="H8" s="116" t="s">
        <v>6</v>
      </c>
      <c r="I8" s="46"/>
      <c r="J8" s="46"/>
      <c r="K8" s="42"/>
      <c r="L8" s="42"/>
      <c r="M8" s="44"/>
    </row>
    <row r="9" spans="1:13" s="1" customFormat="1" ht="20.100000000000001" customHeight="1" thickBot="1">
      <c r="A9" s="48"/>
      <c r="B9" s="42"/>
      <c r="C9" s="356"/>
      <c r="D9" s="359" t="s">
        <v>80</v>
      </c>
      <c r="E9" s="360"/>
      <c r="F9" s="37"/>
      <c r="G9" s="32" t="s">
        <v>6</v>
      </c>
      <c r="H9" s="117" t="s">
        <v>6</v>
      </c>
      <c r="I9" s="46"/>
      <c r="J9" s="46"/>
      <c r="K9" s="42"/>
      <c r="L9" s="42"/>
      <c r="M9" s="44"/>
    </row>
    <row r="10" spans="1:13" s="1" customFormat="1" ht="20.100000000000001" customHeight="1" thickBot="1">
      <c r="A10" s="48"/>
      <c r="B10" s="42"/>
      <c r="C10" s="356"/>
      <c r="D10" s="361" t="s">
        <v>81</v>
      </c>
      <c r="E10" s="362"/>
      <c r="F10" s="38"/>
      <c r="G10" s="34" t="s">
        <v>6</v>
      </c>
      <c r="H10" s="118" t="s">
        <v>6</v>
      </c>
      <c r="I10" s="46"/>
      <c r="J10" s="46"/>
      <c r="K10" s="42"/>
      <c r="L10" s="42"/>
      <c r="M10" s="44"/>
    </row>
    <row r="11" spans="1:13" s="1" customFormat="1" ht="15" customHeight="1">
      <c r="A11" s="48"/>
      <c r="B11" s="42"/>
      <c r="C11" s="44"/>
      <c r="D11" s="49"/>
      <c r="E11" s="50"/>
      <c r="F11" s="52"/>
      <c r="H11" s="42"/>
      <c r="I11" s="46"/>
      <c r="J11" s="46"/>
      <c r="K11" s="42"/>
      <c r="L11" s="42"/>
      <c r="M11" s="44"/>
    </row>
    <row r="12" spans="1:13" ht="18" customHeight="1">
      <c r="A12" s="53"/>
      <c r="B12" s="54" t="s">
        <v>27</v>
      </c>
      <c r="C12" s="54" t="s">
        <v>17</v>
      </c>
      <c r="D12" s="54" t="s">
        <v>74</v>
      </c>
      <c r="E12" s="54" t="s">
        <v>75</v>
      </c>
      <c r="F12" s="54" t="s">
        <v>73</v>
      </c>
      <c r="G12" s="55" t="s">
        <v>18</v>
      </c>
      <c r="H12" s="379" t="s">
        <v>19</v>
      </c>
      <c r="I12" s="380"/>
      <c r="J12" s="343" t="s">
        <v>20</v>
      </c>
      <c r="K12" s="353" t="s">
        <v>21</v>
      </c>
      <c r="L12" s="354" t="s">
        <v>66</v>
      </c>
      <c r="M12" s="57"/>
    </row>
    <row r="13" spans="1:13" ht="18" customHeight="1">
      <c r="A13" s="58"/>
      <c r="B13" s="59" t="s">
        <v>22</v>
      </c>
      <c r="C13" s="59" t="s">
        <v>23</v>
      </c>
      <c r="D13" s="59" t="s">
        <v>24</v>
      </c>
      <c r="E13" s="59" t="s">
        <v>24</v>
      </c>
      <c r="F13" s="59" t="s">
        <v>24</v>
      </c>
      <c r="G13" s="60"/>
      <c r="H13" s="56" t="s">
        <v>76</v>
      </c>
      <c r="I13" s="56" t="s">
        <v>78</v>
      </c>
      <c r="J13" s="345"/>
      <c r="K13" s="353"/>
      <c r="L13" s="355"/>
      <c r="M13" s="57"/>
    </row>
    <row r="14" spans="1:13" ht="13.5" customHeight="1">
      <c r="A14" s="61" t="s">
        <v>130</v>
      </c>
      <c r="B14" s="59">
        <v>570</v>
      </c>
      <c r="C14" s="59">
        <v>100</v>
      </c>
      <c r="D14" s="62"/>
      <c r="E14" s="134">
        <v>20353</v>
      </c>
      <c r="F14" s="126">
        <v>22432</v>
      </c>
      <c r="G14" s="65">
        <v>1256</v>
      </c>
      <c r="H14" s="66">
        <f>ROUNDDOWN($F$6*B14*(1.85-C14/100),2)</f>
        <v>0</v>
      </c>
      <c r="I14" s="80"/>
      <c r="J14" s="67">
        <f>H14+I14</f>
        <v>0</v>
      </c>
      <c r="K14" s="66">
        <f>ROUNDDOWN(D14*$F$8+E14*$F$9+F14*$F$10,2)</f>
        <v>0</v>
      </c>
      <c r="L14" s="68">
        <f>ROUNDDOWN(J14+K14,0)</f>
        <v>0</v>
      </c>
      <c r="M14" s="57"/>
    </row>
    <row r="15" spans="1:13" ht="13.5" customHeight="1">
      <c r="A15" s="61" t="s">
        <v>131</v>
      </c>
      <c r="B15" s="59">
        <v>570</v>
      </c>
      <c r="C15" s="59">
        <v>100</v>
      </c>
      <c r="D15" s="62"/>
      <c r="E15" s="134">
        <v>18801</v>
      </c>
      <c r="F15" s="126">
        <v>18986</v>
      </c>
      <c r="G15" s="65">
        <v>1275</v>
      </c>
      <c r="H15" s="66">
        <f t="shared" ref="H15:H25" si="0">ROUNDDOWN($F$6*B15*(1.85-C15/100),2)</f>
        <v>0</v>
      </c>
      <c r="I15" s="80"/>
      <c r="J15" s="67">
        <f t="shared" ref="J15:J25" si="1">H15+I15</f>
        <v>0</v>
      </c>
      <c r="K15" s="66">
        <f t="shared" ref="K15:K25" si="2">ROUNDDOWN(D15*$F$8+E15*$F$9+F15*$F$10,2)</f>
        <v>0</v>
      </c>
      <c r="L15" s="68">
        <f>ROUNDDOWN(J15+K15,0)</f>
        <v>0</v>
      </c>
      <c r="M15" s="57"/>
    </row>
    <row r="16" spans="1:13" ht="13.5" customHeight="1">
      <c r="A16" s="61" t="s">
        <v>132</v>
      </c>
      <c r="B16" s="59">
        <v>570</v>
      </c>
      <c r="C16" s="59">
        <v>100</v>
      </c>
      <c r="D16" s="62"/>
      <c r="E16" s="134">
        <v>24581</v>
      </c>
      <c r="F16" s="126">
        <v>20247</v>
      </c>
      <c r="G16" s="65">
        <v>1307</v>
      </c>
      <c r="H16" s="66">
        <f t="shared" si="0"/>
        <v>0</v>
      </c>
      <c r="I16" s="80"/>
      <c r="J16" s="67">
        <f t="shared" si="1"/>
        <v>0</v>
      </c>
      <c r="K16" s="66">
        <f t="shared" si="2"/>
        <v>0</v>
      </c>
      <c r="L16" s="68">
        <f>ROUNDDOWN(J16+K16,0)</f>
        <v>0</v>
      </c>
      <c r="M16" s="57"/>
    </row>
    <row r="17" spans="1:13" ht="13.5" customHeight="1">
      <c r="A17" s="61" t="s">
        <v>133</v>
      </c>
      <c r="B17" s="59">
        <v>570</v>
      </c>
      <c r="C17" s="59">
        <v>100</v>
      </c>
      <c r="D17" s="62"/>
      <c r="E17" s="135">
        <v>19390</v>
      </c>
      <c r="F17" s="138">
        <v>21519</v>
      </c>
      <c r="G17" s="65"/>
      <c r="H17" s="66">
        <f t="shared" si="0"/>
        <v>0</v>
      </c>
      <c r="I17" s="80"/>
      <c r="J17" s="67">
        <f t="shared" si="1"/>
        <v>0</v>
      </c>
      <c r="K17" s="66">
        <f t="shared" si="2"/>
        <v>0</v>
      </c>
      <c r="L17" s="68">
        <f t="shared" ref="L17:L25" si="3">ROUNDDOWN(J17+K17,0)</f>
        <v>0</v>
      </c>
      <c r="M17" s="57"/>
    </row>
    <row r="18" spans="1:13" ht="13.5" customHeight="1">
      <c r="A18" s="61" t="s">
        <v>134</v>
      </c>
      <c r="B18" s="59">
        <v>570</v>
      </c>
      <c r="C18" s="59">
        <v>100</v>
      </c>
      <c r="D18" s="62"/>
      <c r="E18" s="134">
        <v>18423</v>
      </c>
      <c r="F18" s="126">
        <v>23984</v>
      </c>
      <c r="G18" s="65">
        <v>1256</v>
      </c>
      <c r="H18" s="66">
        <f>ROUNDDOWN($F$6*B18*(1.85-C18/100),2)</f>
        <v>0</v>
      </c>
      <c r="I18" s="80"/>
      <c r="J18" s="67">
        <f>H18+I18</f>
        <v>0</v>
      </c>
      <c r="K18" s="66">
        <f t="shared" si="2"/>
        <v>0</v>
      </c>
      <c r="L18" s="68">
        <f>ROUNDDOWN(J18+K18,0)</f>
        <v>0</v>
      </c>
      <c r="M18" s="57"/>
    </row>
    <row r="19" spans="1:13" ht="13.5" customHeight="1">
      <c r="A19" s="61" t="s">
        <v>135</v>
      </c>
      <c r="B19" s="59">
        <v>570</v>
      </c>
      <c r="C19" s="59">
        <v>100</v>
      </c>
      <c r="D19" s="62"/>
      <c r="E19" s="133">
        <v>22148</v>
      </c>
      <c r="F19" s="139">
        <v>19155</v>
      </c>
      <c r="G19" s="65">
        <v>1275</v>
      </c>
      <c r="H19" s="66">
        <f>ROUNDDOWN($F$6*B19*(1.85-C19/100),2)</f>
        <v>0</v>
      </c>
      <c r="I19" s="80"/>
      <c r="J19" s="67">
        <f>H19+I19</f>
        <v>0</v>
      </c>
      <c r="K19" s="66">
        <f t="shared" si="2"/>
        <v>0</v>
      </c>
      <c r="L19" s="68">
        <f>ROUNDDOWN(J19+K19,0)</f>
        <v>0</v>
      </c>
      <c r="M19" s="57"/>
    </row>
    <row r="20" spans="1:13" ht="13.5" customHeight="1">
      <c r="A20" s="61" t="s">
        <v>136</v>
      </c>
      <c r="B20" s="59">
        <v>570</v>
      </c>
      <c r="C20" s="59">
        <v>100</v>
      </c>
      <c r="D20" s="158">
        <v>12555</v>
      </c>
      <c r="E20" s="133">
        <v>11644</v>
      </c>
      <c r="F20" s="139">
        <v>22996</v>
      </c>
      <c r="G20" s="65">
        <v>1307</v>
      </c>
      <c r="H20" s="66">
        <f>ROUNDDOWN($F$6*B20*(1.85-C20/100),2)</f>
        <v>0</v>
      </c>
      <c r="I20" s="80"/>
      <c r="J20" s="67">
        <f>H20+I20</f>
        <v>0</v>
      </c>
      <c r="K20" s="66">
        <f t="shared" si="2"/>
        <v>0</v>
      </c>
      <c r="L20" s="68">
        <f>ROUNDDOWN(J20+K20,0)</f>
        <v>0</v>
      </c>
      <c r="M20" s="57"/>
    </row>
    <row r="21" spans="1:13" ht="13.5" customHeight="1">
      <c r="A21" s="61" t="s">
        <v>137</v>
      </c>
      <c r="B21" s="59">
        <v>570</v>
      </c>
      <c r="C21" s="59">
        <v>100</v>
      </c>
      <c r="D21" s="158">
        <v>11960</v>
      </c>
      <c r="E21" s="133">
        <v>10831</v>
      </c>
      <c r="F21" s="139">
        <v>21042</v>
      </c>
      <c r="G21" s="65"/>
      <c r="H21" s="66">
        <f>ROUNDDOWN($F$6*B21*(1.85-C21/100),2)</f>
        <v>0</v>
      </c>
      <c r="I21" s="80"/>
      <c r="J21" s="67">
        <f>H21+I21</f>
        <v>0</v>
      </c>
      <c r="K21" s="66">
        <f t="shared" si="2"/>
        <v>0</v>
      </c>
      <c r="L21" s="68">
        <f>ROUNDDOWN(J21+K21,0)</f>
        <v>0</v>
      </c>
      <c r="M21" s="57"/>
    </row>
    <row r="22" spans="1:13" ht="13.5" customHeight="1">
      <c r="A22" s="61" t="s">
        <v>138</v>
      </c>
      <c r="B22" s="59">
        <v>570</v>
      </c>
      <c r="C22" s="59">
        <v>100</v>
      </c>
      <c r="D22" s="158">
        <v>10124</v>
      </c>
      <c r="E22" s="133">
        <v>10356</v>
      </c>
      <c r="F22" s="139">
        <v>23216</v>
      </c>
      <c r="G22" s="65"/>
      <c r="H22" s="66">
        <f>ROUNDDOWN($F$6*B22*(1.85-C22/100),2)</f>
        <v>0</v>
      </c>
      <c r="I22" s="80"/>
      <c r="J22" s="67">
        <f>H22+I22</f>
        <v>0</v>
      </c>
      <c r="K22" s="66">
        <f t="shared" si="2"/>
        <v>0</v>
      </c>
      <c r="L22" s="68">
        <f>ROUNDDOWN(J22+K22,0)</f>
        <v>0</v>
      </c>
      <c r="M22" s="57"/>
    </row>
    <row r="23" spans="1:13" ht="13.5" customHeight="1">
      <c r="A23" s="61" t="s">
        <v>139</v>
      </c>
      <c r="B23" s="59">
        <v>570</v>
      </c>
      <c r="C23" s="59">
        <v>100</v>
      </c>
      <c r="D23" s="163"/>
      <c r="E23" s="133">
        <v>22545</v>
      </c>
      <c r="F23" s="139">
        <v>19098</v>
      </c>
      <c r="G23" s="65"/>
      <c r="H23" s="66">
        <f t="shared" si="0"/>
        <v>0</v>
      </c>
      <c r="I23" s="80"/>
      <c r="J23" s="67">
        <f t="shared" si="1"/>
        <v>0</v>
      </c>
      <c r="K23" s="66">
        <f t="shared" si="2"/>
        <v>0</v>
      </c>
      <c r="L23" s="68">
        <f t="shared" si="3"/>
        <v>0</v>
      </c>
      <c r="M23" s="57"/>
    </row>
    <row r="24" spans="1:13" ht="13.5" customHeight="1">
      <c r="A24" s="61" t="s">
        <v>140</v>
      </c>
      <c r="B24" s="59">
        <v>570</v>
      </c>
      <c r="C24" s="59">
        <v>100</v>
      </c>
      <c r="D24" s="163"/>
      <c r="E24" s="133">
        <v>21441</v>
      </c>
      <c r="F24" s="139">
        <v>20792</v>
      </c>
      <c r="G24" s="65"/>
      <c r="H24" s="66">
        <f t="shared" si="0"/>
        <v>0</v>
      </c>
      <c r="I24" s="80"/>
      <c r="J24" s="67">
        <f t="shared" si="1"/>
        <v>0</v>
      </c>
      <c r="K24" s="66">
        <f t="shared" si="2"/>
        <v>0</v>
      </c>
      <c r="L24" s="68">
        <f t="shared" si="3"/>
        <v>0</v>
      </c>
      <c r="M24" s="57"/>
    </row>
    <row r="25" spans="1:13" ht="13.5" customHeight="1">
      <c r="A25" s="61" t="s">
        <v>141</v>
      </c>
      <c r="B25" s="59">
        <v>570</v>
      </c>
      <c r="C25" s="59">
        <v>100</v>
      </c>
      <c r="D25" s="163"/>
      <c r="E25" s="133">
        <v>22108</v>
      </c>
      <c r="F25" s="139">
        <v>22134</v>
      </c>
      <c r="G25" s="65"/>
      <c r="H25" s="66">
        <f t="shared" si="0"/>
        <v>0</v>
      </c>
      <c r="I25" s="80"/>
      <c r="J25" s="67">
        <f t="shared" si="1"/>
        <v>0</v>
      </c>
      <c r="K25" s="66">
        <f t="shared" si="2"/>
        <v>0</v>
      </c>
      <c r="L25" s="68">
        <f t="shared" si="3"/>
        <v>0</v>
      </c>
      <c r="M25" s="57"/>
    </row>
    <row r="26" spans="1:13" s="6" customFormat="1" ht="13.5" customHeight="1">
      <c r="A26" s="46"/>
      <c r="B26" s="74"/>
      <c r="C26" s="74" t="s">
        <v>25</v>
      </c>
      <c r="D26" s="68">
        <f>SUM(D14:D25)</f>
        <v>34639</v>
      </c>
      <c r="E26" s="68">
        <f>SUM(E14:E25)</f>
        <v>222621</v>
      </c>
      <c r="F26" s="68">
        <f>SUM(F14:F25)</f>
        <v>255601</v>
      </c>
      <c r="G26" s="46" t="e">
        <v>#REF!</v>
      </c>
      <c r="H26" s="66">
        <f>SUM(H14:H25)</f>
        <v>0</v>
      </c>
      <c r="I26" s="80"/>
      <c r="J26" s="66">
        <f>SUM(J14:J25)</f>
        <v>0</v>
      </c>
      <c r="K26" s="66">
        <f>SUM(K14:K25)</f>
        <v>0</v>
      </c>
      <c r="L26" s="68">
        <f>SUM(L14:L25)</f>
        <v>0</v>
      </c>
      <c r="M26" s="74"/>
    </row>
    <row r="27" spans="1:13" ht="60" customHeight="1" thickBot="1">
      <c r="A27" s="75"/>
      <c r="B27" s="74"/>
      <c r="C27" s="74" t="s">
        <v>26</v>
      </c>
      <c r="D27" s="369">
        <f>SUM(D26:F26)</f>
        <v>512861</v>
      </c>
      <c r="E27" s="370"/>
      <c r="F27" s="370"/>
      <c r="G27" s="57"/>
      <c r="H27" s="76"/>
      <c r="I27" s="77"/>
      <c r="J27" s="77"/>
      <c r="K27" s="77"/>
      <c r="L27" s="77"/>
      <c r="M27" s="57"/>
    </row>
    <row r="28" spans="1:13" ht="24.95" customHeight="1" thickBot="1">
      <c r="A28" s="48"/>
      <c r="B28" s="74"/>
      <c r="C28" s="74"/>
      <c r="D28" s="57"/>
      <c r="E28" s="57"/>
      <c r="F28" s="57"/>
      <c r="G28" s="57"/>
      <c r="H28" s="46"/>
      <c r="I28" s="352" t="s">
        <v>104</v>
      </c>
      <c r="J28" s="351"/>
      <c r="K28" s="377">
        <f>ROUNDDOWN(L26*100/110,0)</f>
        <v>0</v>
      </c>
      <c r="L28" s="378"/>
      <c r="M28" s="57"/>
    </row>
    <row r="29" spans="1:13" ht="33" customHeight="1">
      <c r="A29" s="48"/>
      <c r="B29" s="74"/>
      <c r="C29" s="74"/>
      <c r="D29" s="57"/>
      <c r="E29" s="57"/>
      <c r="F29" s="57"/>
      <c r="G29" s="57"/>
      <c r="H29" s="46"/>
      <c r="I29" s="341" t="s">
        <v>116</v>
      </c>
      <c r="J29" s="341"/>
      <c r="K29" s="341"/>
      <c r="L29" s="341"/>
      <c r="M29" s="57"/>
    </row>
    <row r="30" spans="1:13">
      <c r="A30" s="48"/>
      <c r="B30" s="74"/>
      <c r="C30" s="74"/>
      <c r="D30" s="57"/>
      <c r="E30" s="57"/>
      <c r="F30" s="57"/>
      <c r="G30" s="57"/>
      <c r="H30" s="46"/>
      <c r="I30" s="78"/>
      <c r="J30" s="46"/>
      <c r="K30" s="74"/>
      <c r="L30" s="46"/>
      <c r="M30" s="57"/>
    </row>
    <row r="31" spans="1:13">
      <c r="A31" s="48"/>
      <c r="B31" s="74"/>
      <c r="C31" s="74"/>
      <c r="D31" s="57"/>
      <c r="E31" s="57"/>
      <c r="F31" s="57"/>
      <c r="G31" s="57"/>
      <c r="H31" s="46"/>
      <c r="I31" s="78"/>
      <c r="J31" s="46"/>
      <c r="K31" s="74"/>
      <c r="L31" s="46"/>
      <c r="M31" s="57"/>
    </row>
    <row r="41" spans="4:6">
      <c r="D41" s="2"/>
      <c r="E41" s="2"/>
      <c r="F41" s="2"/>
    </row>
    <row r="42" spans="4:6" ht="6.75" customHeight="1">
      <c r="D42" s="2"/>
      <c r="E42" s="2"/>
      <c r="F42" s="2"/>
    </row>
    <row r="43" spans="4:6">
      <c r="D43" s="2"/>
      <c r="E43" s="2"/>
      <c r="F43" s="2"/>
    </row>
    <row r="44" spans="4:6">
      <c r="D44" s="6"/>
      <c r="E44" s="6"/>
      <c r="F44" s="6"/>
    </row>
    <row r="45" spans="4:6">
      <c r="D45" s="2"/>
      <c r="E45" s="2"/>
      <c r="F45" s="2"/>
    </row>
  </sheetData>
  <sheetProtection algorithmName="SHA-512" hashValue="zN7AnSQNfi4Rmu0uRpQF5c+S/85PImKw6UqJcGGIEcoNrftw3xJ9iOoGCCsGpqtOqtCkIsoMjy4OI25Q7Bk1DA==" saltValue="7Y0HzqXjq1B/rPqC4dw1Yg==" spinCount="100000" sheet="1" objects="1" scenarios="1"/>
  <mergeCells count="18">
    <mergeCell ref="A2:L2"/>
    <mergeCell ref="C5:E5"/>
    <mergeCell ref="F5:H5"/>
    <mergeCell ref="C6:C7"/>
    <mergeCell ref="D6:E6"/>
    <mergeCell ref="D7:E7"/>
    <mergeCell ref="I29:L29"/>
    <mergeCell ref="L12:L13"/>
    <mergeCell ref="C8:C10"/>
    <mergeCell ref="D8:E8"/>
    <mergeCell ref="D9:E9"/>
    <mergeCell ref="D10:E10"/>
    <mergeCell ref="D27:F27"/>
    <mergeCell ref="I28:J28"/>
    <mergeCell ref="K28:L28"/>
    <mergeCell ref="H12:I12"/>
    <mergeCell ref="J12:J13"/>
    <mergeCell ref="K12:K13"/>
  </mergeCells>
  <phoneticPr fontId="2"/>
  <dataValidations disablePrompts="1" count="1">
    <dataValidation type="list" allowBlank="1" showInputMessage="1" showErrorMessage="1" sqref="N2:N3">
      <formula1>連番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M40"/>
  <sheetViews>
    <sheetView view="pageBreakPreview" topLeftCell="A7" zoomScale="85" zoomScaleNormal="75" zoomScaleSheetLayoutView="85" workbookViewId="0">
      <selection activeCell="G29" sqref="G29"/>
    </sheetView>
  </sheetViews>
  <sheetFormatPr defaultRowHeight="13.5"/>
  <cols>
    <col min="1" max="1" width="14.25" style="3" customWidth="1"/>
    <col min="2" max="2" width="9.25" style="6" bestFit="1" customWidth="1"/>
    <col min="3" max="3" width="13.75" style="6" customWidth="1"/>
    <col min="4" max="4" width="10.625" style="7" customWidth="1"/>
    <col min="5" max="6" width="11" style="7" customWidth="1"/>
    <col min="7" max="8" width="16.5" style="2" customWidth="1"/>
    <col min="9" max="9" width="15.625" style="2" customWidth="1"/>
    <col min="10" max="10" width="18.5" style="6" customWidth="1"/>
    <col min="11" max="12" width="18.625" style="2" customWidth="1"/>
    <col min="13" max="13" width="18.625" style="7" customWidth="1"/>
    <col min="14" max="16384" width="9" style="7"/>
  </cols>
  <sheetData>
    <row r="1" spans="1:13" ht="28.5" customHeight="1">
      <c r="A1" s="48"/>
      <c r="B1" s="74"/>
      <c r="C1" s="74"/>
      <c r="D1" s="57"/>
      <c r="E1" s="57"/>
      <c r="F1" s="57"/>
      <c r="G1" s="46"/>
      <c r="H1" s="46"/>
      <c r="I1" s="46"/>
      <c r="J1" s="74"/>
      <c r="K1" s="46"/>
    </row>
    <row r="2" spans="1:13" s="1" customFormat="1" ht="24.95" customHeight="1">
      <c r="A2" s="342" t="s">
        <v>154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9"/>
      <c r="M2" s="40"/>
    </row>
    <row r="3" spans="1:13" s="1" customFormat="1" ht="24.95" customHeight="1">
      <c r="A3" s="39" t="s">
        <v>70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40"/>
    </row>
    <row r="4" spans="1:13" s="1" customFormat="1" ht="9.9499999999999993" customHeight="1">
      <c r="A4" s="41"/>
      <c r="B4" s="42"/>
      <c r="C4" s="43"/>
      <c r="D4" s="44"/>
      <c r="E4" s="42"/>
      <c r="F4" s="45"/>
      <c r="G4" s="45"/>
      <c r="H4" s="46"/>
      <c r="I4" s="46"/>
      <c r="J4" s="42"/>
      <c r="K4" s="42"/>
      <c r="L4" s="42"/>
      <c r="M4" s="44"/>
    </row>
    <row r="5" spans="1:13" s="1" customFormat="1" ht="20.100000000000001" customHeight="1" thickBot="1">
      <c r="A5" s="44"/>
      <c r="B5" s="42"/>
      <c r="C5" s="130" t="s">
        <v>7</v>
      </c>
      <c r="D5" s="131"/>
      <c r="E5" s="132"/>
      <c r="F5" s="346" t="s">
        <v>65</v>
      </c>
      <c r="G5" s="347"/>
      <c r="H5" s="47"/>
      <c r="I5" s="44"/>
      <c r="J5" s="42"/>
      <c r="K5" s="42"/>
      <c r="L5" s="42"/>
      <c r="M5" s="44"/>
    </row>
    <row r="6" spans="1:13" s="1" customFormat="1" ht="20.100000000000001" customHeight="1" thickBot="1">
      <c r="A6" s="48"/>
      <c r="B6" s="42"/>
      <c r="C6" s="348" t="s">
        <v>8</v>
      </c>
      <c r="D6" s="350" t="s">
        <v>9</v>
      </c>
      <c r="E6" s="351"/>
      <c r="F6" s="140">
        <f>'グループ(A)その１'!F6</f>
        <v>0</v>
      </c>
      <c r="G6" s="115" t="s">
        <v>5</v>
      </c>
      <c r="H6" s="46"/>
      <c r="I6" s="46"/>
      <c r="J6" s="42"/>
      <c r="K6" s="42"/>
      <c r="L6" s="42"/>
      <c r="M6" s="44"/>
    </row>
    <row r="7" spans="1:13" s="1" customFormat="1" ht="20.100000000000001" customHeight="1" thickBot="1">
      <c r="A7" s="48"/>
      <c r="B7" s="42"/>
      <c r="C7" s="349"/>
      <c r="D7" s="352" t="s">
        <v>77</v>
      </c>
      <c r="E7" s="350"/>
      <c r="F7" s="79"/>
      <c r="G7" s="115" t="s">
        <v>5</v>
      </c>
      <c r="H7" s="46"/>
      <c r="I7" s="46"/>
      <c r="J7" s="42"/>
      <c r="K7" s="42"/>
      <c r="L7" s="42"/>
      <c r="M7" s="44"/>
    </row>
    <row r="8" spans="1:13" s="1" customFormat="1" ht="20.100000000000001" customHeight="1" thickBot="1">
      <c r="A8" s="48"/>
      <c r="B8" s="42"/>
      <c r="C8" s="356" t="s">
        <v>11</v>
      </c>
      <c r="D8" s="357" t="s">
        <v>71</v>
      </c>
      <c r="E8" s="358"/>
      <c r="F8" s="141">
        <f>'グループ(A)その１'!F8</f>
        <v>0</v>
      </c>
      <c r="G8" s="116" t="s">
        <v>6</v>
      </c>
      <c r="H8" s="46"/>
      <c r="I8" s="46"/>
      <c r="J8" s="42"/>
      <c r="K8" s="42"/>
      <c r="L8" s="42"/>
      <c r="M8" s="44"/>
    </row>
    <row r="9" spans="1:13" s="1" customFormat="1" ht="20.100000000000001" customHeight="1" thickBot="1">
      <c r="A9" s="48"/>
      <c r="B9" s="42"/>
      <c r="C9" s="356"/>
      <c r="D9" s="359" t="s">
        <v>72</v>
      </c>
      <c r="E9" s="360"/>
      <c r="F9" s="142">
        <f>'グループ(A)その１'!F9</f>
        <v>0</v>
      </c>
      <c r="G9" s="117" t="s">
        <v>6</v>
      </c>
      <c r="H9" s="46"/>
      <c r="I9" s="46"/>
      <c r="J9" s="42"/>
      <c r="K9" s="42"/>
      <c r="L9" s="42"/>
      <c r="M9" s="44"/>
    </row>
    <row r="10" spans="1:13" s="1" customFormat="1" ht="20.100000000000001" customHeight="1">
      <c r="A10" s="48"/>
      <c r="B10" s="42"/>
      <c r="C10" s="356"/>
      <c r="D10" s="361" t="s">
        <v>73</v>
      </c>
      <c r="E10" s="362"/>
      <c r="F10" s="51"/>
      <c r="G10" s="118" t="s">
        <v>6</v>
      </c>
      <c r="H10" s="46"/>
      <c r="I10" s="46"/>
      <c r="J10" s="42"/>
      <c r="K10" s="42"/>
      <c r="L10" s="42"/>
      <c r="M10" s="44"/>
    </row>
    <row r="11" spans="1:13" s="1" customFormat="1" ht="22.5" customHeight="1">
      <c r="A11" s="48"/>
      <c r="B11" s="42"/>
      <c r="C11" s="149" t="s">
        <v>157</v>
      </c>
      <c r="D11" s="49"/>
      <c r="E11" s="50"/>
      <c r="F11" s="52"/>
      <c r="G11" s="42"/>
      <c r="H11" s="46"/>
      <c r="I11" s="46"/>
      <c r="J11" s="42"/>
      <c r="K11" s="42"/>
      <c r="L11" s="42"/>
      <c r="M11" s="44"/>
    </row>
    <row r="12" spans="1:13" s="1" customFormat="1" ht="22.5" customHeight="1">
      <c r="A12" s="48"/>
      <c r="B12" s="42"/>
      <c r="C12" s="149"/>
      <c r="D12" s="49"/>
      <c r="E12" s="50"/>
      <c r="F12" s="52"/>
      <c r="G12" s="42"/>
      <c r="H12" s="46"/>
      <c r="I12" s="46"/>
      <c r="J12" s="42"/>
      <c r="K12" s="42"/>
      <c r="L12" s="42"/>
      <c r="M12" s="44"/>
    </row>
    <row r="13" spans="1:13" ht="18" customHeight="1">
      <c r="A13" s="53"/>
      <c r="B13" s="363" t="s">
        <v>27</v>
      </c>
      <c r="C13" s="363" t="s">
        <v>17</v>
      </c>
      <c r="D13" s="363" t="s">
        <v>74</v>
      </c>
      <c r="E13" s="363" t="s">
        <v>75</v>
      </c>
      <c r="F13" s="363" t="s">
        <v>73</v>
      </c>
      <c r="G13" s="367" t="s">
        <v>19</v>
      </c>
      <c r="H13" s="343"/>
      <c r="I13" s="343" t="s">
        <v>20</v>
      </c>
      <c r="J13" s="353" t="s">
        <v>21</v>
      </c>
      <c r="K13" s="354" t="s">
        <v>66</v>
      </c>
      <c r="L13" s="57"/>
    </row>
    <row r="14" spans="1:13" ht="18" customHeight="1">
      <c r="A14" s="86"/>
      <c r="B14" s="364"/>
      <c r="C14" s="364"/>
      <c r="D14" s="364"/>
      <c r="E14" s="364"/>
      <c r="F14" s="364"/>
      <c r="G14" s="368"/>
      <c r="H14" s="345"/>
      <c r="I14" s="344"/>
      <c r="J14" s="353"/>
      <c r="K14" s="354"/>
      <c r="L14" s="57"/>
    </row>
    <row r="15" spans="1:13" ht="18" customHeight="1">
      <c r="A15" s="58"/>
      <c r="B15" s="59" t="s">
        <v>22</v>
      </c>
      <c r="C15" s="59" t="s">
        <v>23</v>
      </c>
      <c r="D15" s="59" t="s">
        <v>24</v>
      </c>
      <c r="E15" s="59" t="s">
        <v>24</v>
      </c>
      <c r="F15" s="59" t="s">
        <v>24</v>
      </c>
      <c r="G15" s="56" t="s">
        <v>76</v>
      </c>
      <c r="H15" s="56" t="s">
        <v>78</v>
      </c>
      <c r="I15" s="345"/>
      <c r="J15" s="353"/>
      <c r="K15" s="355"/>
      <c r="L15" s="57"/>
    </row>
    <row r="16" spans="1:13" ht="13.5" customHeight="1">
      <c r="A16" s="61" t="s">
        <v>130</v>
      </c>
      <c r="B16" s="113">
        <v>183</v>
      </c>
      <c r="C16" s="59">
        <v>100</v>
      </c>
      <c r="D16" s="62"/>
      <c r="E16" s="134">
        <v>53041</v>
      </c>
      <c r="F16" s="64"/>
      <c r="G16" s="66">
        <f>ROUNDDOWN($F$6*B16*(1.85-C16/100),2)</f>
        <v>0</v>
      </c>
      <c r="H16" s="80"/>
      <c r="I16" s="67">
        <f>G16+H16</f>
        <v>0</v>
      </c>
      <c r="J16" s="66">
        <f>ROUNDDOWN(D16*$F$8+E16*$F$9+F16*$F$10,2)</f>
        <v>0</v>
      </c>
      <c r="K16" s="68">
        <f>ROUNDDOWN(I16+J16,0)</f>
        <v>0</v>
      </c>
      <c r="L16" s="57"/>
    </row>
    <row r="17" spans="1:13" ht="13.5" customHeight="1">
      <c r="A17" s="61" t="s">
        <v>131</v>
      </c>
      <c r="B17" s="113">
        <v>183</v>
      </c>
      <c r="C17" s="59">
        <v>100</v>
      </c>
      <c r="D17" s="69"/>
      <c r="E17" s="156">
        <v>48469</v>
      </c>
      <c r="F17" s="70"/>
      <c r="G17" s="66">
        <f t="shared" ref="G17:G27" si="0">ROUNDDOWN($F$6*B17*(1.85-C17/100),2)</f>
        <v>0</v>
      </c>
      <c r="H17" s="80"/>
      <c r="I17" s="67">
        <f t="shared" ref="I17:I27" si="1">G17+H17</f>
        <v>0</v>
      </c>
      <c r="J17" s="66">
        <f>ROUNDDOWN(D17*$F$8+E17*$F$9+F17*$F$10,2)</f>
        <v>0</v>
      </c>
      <c r="K17" s="68">
        <f t="shared" ref="K17:K27" si="2">ROUNDDOWN(I17+J17,0)</f>
        <v>0</v>
      </c>
      <c r="L17" s="57"/>
    </row>
    <row r="18" spans="1:13" ht="13.5" customHeight="1">
      <c r="A18" s="61" t="s">
        <v>132</v>
      </c>
      <c r="B18" s="113">
        <v>183</v>
      </c>
      <c r="C18" s="59">
        <v>100</v>
      </c>
      <c r="D18" s="69"/>
      <c r="E18" s="157">
        <v>38778</v>
      </c>
      <c r="F18" s="70"/>
      <c r="G18" s="66">
        <f t="shared" si="0"/>
        <v>0</v>
      </c>
      <c r="H18" s="80"/>
      <c r="I18" s="67">
        <f t="shared" si="1"/>
        <v>0</v>
      </c>
      <c r="J18" s="66">
        <f>ROUNDDOWN(D18*$F$8+E18*$F$9+F18*$F$10,2)</f>
        <v>0</v>
      </c>
      <c r="K18" s="68">
        <f t="shared" si="2"/>
        <v>0</v>
      </c>
      <c r="L18" s="57"/>
    </row>
    <row r="19" spans="1:13" ht="13.5" customHeight="1">
      <c r="A19" s="61" t="s">
        <v>133</v>
      </c>
      <c r="B19" s="113">
        <v>183</v>
      </c>
      <c r="C19" s="59">
        <v>100</v>
      </c>
      <c r="D19" s="62"/>
      <c r="E19" s="157">
        <v>26997</v>
      </c>
      <c r="F19" s="70"/>
      <c r="G19" s="66">
        <f t="shared" si="0"/>
        <v>0</v>
      </c>
      <c r="H19" s="80"/>
      <c r="I19" s="67">
        <f t="shared" si="1"/>
        <v>0</v>
      </c>
      <c r="J19" s="66">
        <f t="shared" ref="J19:J27" si="3">ROUNDDOWN(D19*$F$8+E19*$F$9+F19*$F$10,2)</f>
        <v>0</v>
      </c>
      <c r="K19" s="68">
        <f t="shared" si="2"/>
        <v>0</v>
      </c>
      <c r="L19" s="57"/>
    </row>
    <row r="20" spans="1:13" ht="13.5" customHeight="1">
      <c r="A20" s="61" t="s">
        <v>134</v>
      </c>
      <c r="B20" s="113">
        <v>183</v>
      </c>
      <c r="C20" s="59">
        <v>100</v>
      </c>
      <c r="D20" s="69"/>
      <c r="E20" s="157">
        <v>29278</v>
      </c>
      <c r="F20" s="70"/>
      <c r="G20" s="66">
        <f t="shared" si="0"/>
        <v>0</v>
      </c>
      <c r="H20" s="80"/>
      <c r="I20" s="67">
        <f>G20+H20</f>
        <v>0</v>
      </c>
      <c r="J20" s="66">
        <f t="shared" si="3"/>
        <v>0</v>
      </c>
      <c r="K20" s="68">
        <f t="shared" si="2"/>
        <v>0</v>
      </c>
      <c r="L20" s="57"/>
    </row>
    <row r="21" spans="1:13" ht="13.5" customHeight="1">
      <c r="A21" s="61" t="s">
        <v>135</v>
      </c>
      <c r="B21" s="113">
        <v>183</v>
      </c>
      <c r="C21" s="59">
        <v>100</v>
      </c>
      <c r="D21" s="69"/>
      <c r="E21" s="134">
        <v>37628</v>
      </c>
      <c r="F21" s="70"/>
      <c r="G21" s="66">
        <f t="shared" si="0"/>
        <v>0</v>
      </c>
      <c r="H21" s="80"/>
      <c r="I21" s="67">
        <f>G21+H21</f>
        <v>0</v>
      </c>
      <c r="J21" s="66">
        <f t="shared" si="3"/>
        <v>0</v>
      </c>
      <c r="K21" s="68">
        <f t="shared" si="2"/>
        <v>0</v>
      </c>
      <c r="L21" s="57"/>
    </row>
    <row r="22" spans="1:13" ht="13.5" customHeight="1">
      <c r="A22" s="61" t="s">
        <v>136</v>
      </c>
      <c r="B22" s="113">
        <v>183</v>
      </c>
      <c r="C22" s="59">
        <v>100</v>
      </c>
      <c r="D22" s="158">
        <v>49885</v>
      </c>
      <c r="E22" s="164"/>
      <c r="F22" s="70"/>
      <c r="G22" s="66">
        <f t="shared" si="0"/>
        <v>0</v>
      </c>
      <c r="H22" s="80"/>
      <c r="I22" s="67">
        <f>G22+H22</f>
        <v>0</v>
      </c>
      <c r="J22" s="66">
        <f t="shared" si="3"/>
        <v>0</v>
      </c>
      <c r="K22" s="68">
        <f t="shared" si="2"/>
        <v>0</v>
      </c>
      <c r="L22" s="57"/>
    </row>
    <row r="23" spans="1:13" ht="13.5" customHeight="1">
      <c r="A23" s="61" t="s">
        <v>137</v>
      </c>
      <c r="B23" s="113">
        <v>183</v>
      </c>
      <c r="C23" s="59">
        <v>100</v>
      </c>
      <c r="D23" s="71">
        <v>55195</v>
      </c>
      <c r="E23" s="164"/>
      <c r="F23" s="70"/>
      <c r="G23" s="66">
        <f t="shared" si="0"/>
        <v>0</v>
      </c>
      <c r="H23" s="80"/>
      <c r="I23" s="67">
        <f>G23+H23</f>
        <v>0</v>
      </c>
      <c r="J23" s="66">
        <f>ROUNDDOWN(D23*$F$8+E23*$F$9+F23*$F$10,2)</f>
        <v>0</v>
      </c>
      <c r="K23" s="68">
        <f t="shared" si="2"/>
        <v>0</v>
      </c>
      <c r="L23" s="57"/>
    </row>
    <row r="24" spans="1:13" ht="13.5" customHeight="1">
      <c r="A24" s="61" t="s">
        <v>138</v>
      </c>
      <c r="B24" s="113">
        <v>183</v>
      </c>
      <c r="C24" s="59">
        <v>100</v>
      </c>
      <c r="D24" s="71">
        <v>42317</v>
      </c>
      <c r="E24" s="167"/>
      <c r="F24" s="70"/>
      <c r="G24" s="66">
        <f t="shared" si="0"/>
        <v>0</v>
      </c>
      <c r="H24" s="80"/>
      <c r="I24" s="67">
        <f>G24+H24</f>
        <v>0</v>
      </c>
      <c r="J24" s="66">
        <f>ROUNDDOWN(D24*$F$8+E24*$F$9+F24*$F$10,2)</f>
        <v>0</v>
      </c>
      <c r="K24" s="68">
        <f t="shared" si="2"/>
        <v>0</v>
      </c>
      <c r="L24" s="57"/>
    </row>
    <row r="25" spans="1:13" ht="13.5" customHeight="1">
      <c r="A25" s="61" t="s">
        <v>139</v>
      </c>
      <c r="B25" s="113">
        <v>183</v>
      </c>
      <c r="C25" s="59">
        <v>100</v>
      </c>
      <c r="D25" s="168"/>
      <c r="E25" s="159">
        <v>34325</v>
      </c>
      <c r="F25" s="70"/>
      <c r="G25" s="66">
        <f t="shared" si="0"/>
        <v>0</v>
      </c>
      <c r="H25" s="80"/>
      <c r="I25" s="67">
        <f t="shared" si="1"/>
        <v>0</v>
      </c>
      <c r="J25" s="66">
        <f>ROUNDDOWN(D25*$F$8+E25*$F$9+F25*$F$10,2)</f>
        <v>0</v>
      </c>
      <c r="K25" s="68">
        <f t="shared" si="2"/>
        <v>0</v>
      </c>
      <c r="L25" s="57"/>
    </row>
    <row r="26" spans="1:13" ht="13.5" customHeight="1">
      <c r="A26" s="61" t="s">
        <v>140</v>
      </c>
      <c r="B26" s="113">
        <v>183</v>
      </c>
      <c r="C26" s="59">
        <v>100</v>
      </c>
      <c r="D26" s="168"/>
      <c r="E26" s="63">
        <v>30818</v>
      </c>
      <c r="F26" s="70"/>
      <c r="G26" s="66">
        <f t="shared" si="0"/>
        <v>0</v>
      </c>
      <c r="H26" s="80"/>
      <c r="I26" s="67">
        <f>G26+H26</f>
        <v>0</v>
      </c>
      <c r="J26" s="66">
        <f t="shared" si="3"/>
        <v>0</v>
      </c>
      <c r="K26" s="68">
        <f t="shared" si="2"/>
        <v>0</v>
      </c>
      <c r="L26" s="57"/>
    </row>
    <row r="27" spans="1:13" ht="13.5" customHeight="1">
      <c r="A27" s="61" t="s">
        <v>141</v>
      </c>
      <c r="B27" s="113">
        <v>183</v>
      </c>
      <c r="C27" s="59">
        <v>100</v>
      </c>
      <c r="D27" s="163"/>
      <c r="E27" s="63">
        <v>42813</v>
      </c>
      <c r="F27" s="70"/>
      <c r="G27" s="66">
        <f t="shared" si="0"/>
        <v>0</v>
      </c>
      <c r="H27" s="80"/>
      <c r="I27" s="67">
        <f t="shared" si="1"/>
        <v>0</v>
      </c>
      <c r="J27" s="66">
        <f t="shared" si="3"/>
        <v>0</v>
      </c>
      <c r="K27" s="68">
        <f t="shared" si="2"/>
        <v>0</v>
      </c>
      <c r="L27" s="57"/>
    </row>
    <row r="28" spans="1:13" s="6" customFormat="1" ht="13.5" customHeight="1">
      <c r="A28" s="46"/>
      <c r="B28" s="74"/>
      <c r="C28" s="74" t="s">
        <v>25</v>
      </c>
      <c r="D28" s="68">
        <f>SUM(D16:D27)</f>
        <v>147397</v>
      </c>
      <c r="E28" s="68">
        <f>SUM(E16:E27)</f>
        <v>342147</v>
      </c>
      <c r="F28" s="68">
        <f>SUM(F16:F27)</f>
        <v>0</v>
      </c>
      <c r="G28" s="66">
        <f>SUM(G16:G27)</f>
        <v>0</v>
      </c>
      <c r="H28" s="80"/>
      <c r="I28" s="66">
        <f>SUM(I16:I27)</f>
        <v>0</v>
      </c>
      <c r="J28" s="66">
        <f>SUM(J16:J27)</f>
        <v>0</v>
      </c>
      <c r="K28" s="68">
        <f>SUM(K16:K27)</f>
        <v>0</v>
      </c>
      <c r="L28" s="74"/>
    </row>
    <row r="29" spans="1:13" ht="60" customHeight="1" thickBot="1">
      <c r="A29" s="75"/>
      <c r="B29" s="74"/>
      <c r="C29" s="74" t="s">
        <v>26</v>
      </c>
      <c r="D29" s="369">
        <f>SUM(D28:F28)</f>
        <v>489544</v>
      </c>
      <c r="E29" s="370"/>
      <c r="F29" s="370"/>
      <c r="G29" s="76"/>
      <c r="H29" s="77"/>
      <c r="I29" s="77"/>
      <c r="J29" s="77"/>
      <c r="K29" s="77"/>
      <c r="L29" s="77"/>
      <c r="M29" s="57"/>
    </row>
    <row r="30" spans="1:13" ht="24.95" customHeight="1" thickBot="1">
      <c r="A30" s="48"/>
      <c r="B30" s="74"/>
      <c r="C30" s="57"/>
      <c r="D30" s="57"/>
      <c r="E30" s="57"/>
      <c r="F30" s="46"/>
      <c r="G30" s="57"/>
      <c r="H30" s="352" t="s">
        <v>118</v>
      </c>
      <c r="I30" s="351"/>
      <c r="J30" s="365">
        <f>ROUNDDOWN(K28*100/110,0)</f>
        <v>0</v>
      </c>
      <c r="K30" s="366"/>
    </row>
    <row r="31" spans="1:13" ht="34.5" customHeight="1">
      <c r="A31" s="48"/>
      <c r="B31" s="74"/>
      <c r="C31" s="57"/>
      <c r="D31" s="57"/>
      <c r="E31" s="57"/>
      <c r="F31" s="46"/>
      <c r="G31" s="57"/>
      <c r="H31" s="341" t="s">
        <v>122</v>
      </c>
      <c r="I31" s="341"/>
      <c r="J31" s="341"/>
      <c r="K31" s="341"/>
    </row>
    <row r="32" spans="1:13">
      <c r="A32" s="48"/>
      <c r="B32" s="74"/>
      <c r="C32" s="57"/>
      <c r="D32" s="57"/>
      <c r="E32" s="57"/>
      <c r="F32" s="46"/>
      <c r="G32" s="46"/>
      <c r="H32" s="46"/>
      <c r="I32" s="46"/>
      <c r="J32" s="74"/>
      <c r="K32" s="46"/>
      <c r="L32" s="7"/>
    </row>
    <row r="33" spans="3:12">
      <c r="C33" s="7"/>
      <c r="F33" s="2"/>
      <c r="L33" s="7"/>
    </row>
    <row r="34" spans="3:12">
      <c r="C34" s="7"/>
      <c r="F34" s="2"/>
      <c r="I34" s="6"/>
      <c r="J34" s="2"/>
      <c r="L34" s="7"/>
    </row>
    <row r="35" spans="3:12">
      <c r="C35" s="7"/>
      <c r="F35" s="2"/>
      <c r="I35" s="6"/>
      <c r="J35" s="2"/>
      <c r="L35" s="7"/>
    </row>
    <row r="36" spans="3:12">
      <c r="C36" s="7"/>
      <c r="F36" s="2"/>
      <c r="I36" s="6"/>
      <c r="J36" s="2"/>
      <c r="L36" s="7"/>
    </row>
    <row r="37" spans="3:12">
      <c r="C37" s="7"/>
      <c r="F37" s="2"/>
      <c r="I37" s="6"/>
      <c r="J37" s="2"/>
      <c r="L37" s="7"/>
    </row>
    <row r="40" spans="3:12" ht="6.75" customHeight="1"/>
  </sheetData>
  <sheetProtection algorithmName="SHA-512" hashValue="gP5jJvcxlaroMkscq0uWc5PkvETMR6ZfB2EG4sgARzaB4tPupdRXXjKX8L7RWsd7x4Bnmm8QqYWgJnTsJo45Mg==" saltValue="Y8GTRz3INXsQvIT1mA2whQ==" spinCount="100000" sheet="1" objects="1" scenarios="1"/>
  <mergeCells count="22">
    <mergeCell ref="H31:K31"/>
    <mergeCell ref="I13:I15"/>
    <mergeCell ref="J13:J15"/>
    <mergeCell ref="K13:K15"/>
    <mergeCell ref="D29:F29"/>
    <mergeCell ref="H30:I30"/>
    <mergeCell ref="J30:K30"/>
    <mergeCell ref="G13:H14"/>
    <mergeCell ref="B13:B14"/>
    <mergeCell ref="C13:C14"/>
    <mergeCell ref="D13:D14"/>
    <mergeCell ref="E13:E14"/>
    <mergeCell ref="F13:F14"/>
    <mergeCell ref="C8:C10"/>
    <mergeCell ref="D8:E8"/>
    <mergeCell ref="D9:E9"/>
    <mergeCell ref="D10:E10"/>
    <mergeCell ref="A2:K2"/>
    <mergeCell ref="F5:G5"/>
    <mergeCell ref="C6:C7"/>
    <mergeCell ref="D6:E6"/>
    <mergeCell ref="D7:E7"/>
  </mergeCells>
  <phoneticPr fontId="2"/>
  <dataValidations count="1">
    <dataValidation type="list" allowBlank="1" showInputMessage="1" showErrorMessage="1" sqref="N2:N3">
      <formula1>連番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landscape" r:id="rId1"/>
  <rowBreaks count="1" manualBreakCount="1">
    <brk id="32" max="12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M43"/>
  <sheetViews>
    <sheetView view="pageBreakPreview" zoomScale="85" zoomScaleNormal="75" zoomScaleSheetLayoutView="85" workbookViewId="0">
      <selection activeCell="J5" sqref="J5"/>
    </sheetView>
  </sheetViews>
  <sheetFormatPr defaultRowHeight="13.5"/>
  <cols>
    <col min="1" max="1" width="15.625" style="3" customWidth="1"/>
    <col min="2" max="2" width="9.25" style="6" bestFit="1" customWidth="1"/>
    <col min="3" max="3" width="7.5" style="6" bestFit="1" customWidth="1"/>
    <col min="4" max="6" width="9.625" style="7" customWidth="1"/>
    <col min="7" max="7" width="13.625" style="7" hidden="1" customWidth="1"/>
    <col min="8" max="10" width="15.625" style="2" customWidth="1"/>
    <col min="11" max="11" width="20.625" style="6" customWidth="1"/>
    <col min="12" max="12" width="20.625" style="2" customWidth="1"/>
    <col min="13" max="13" width="3.125" style="7" customWidth="1"/>
    <col min="14" max="16384" width="9" style="7"/>
  </cols>
  <sheetData>
    <row r="1" spans="1:13" ht="28.5" customHeight="1">
      <c r="A1" s="48"/>
      <c r="B1" s="74"/>
      <c r="C1" s="74"/>
      <c r="D1" s="57"/>
      <c r="E1" s="57"/>
      <c r="F1" s="57"/>
      <c r="G1" s="57"/>
      <c r="H1" s="46"/>
      <c r="I1" s="46"/>
      <c r="J1" s="46"/>
      <c r="K1" s="74"/>
      <c r="L1" s="46"/>
      <c r="M1" s="57"/>
    </row>
    <row r="2" spans="1:13" s="1" customFormat="1" ht="24.95" customHeight="1">
      <c r="A2" s="342" t="s">
        <v>155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40"/>
    </row>
    <row r="3" spans="1:13" s="1" customFormat="1" ht="24.95" customHeight="1">
      <c r="A3" s="39" t="s">
        <v>70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40"/>
    </row>
    <row r="4" spans="1:13" s="1" customFormat="1" ht="9.9499999999999993" customHeight="1">
      <c r="A4" s="41"/>
      <c r="B4" s="42"/>
      <c r="C4" s="43"/>
      <c r="D4" s="44"/>
      <c r="E4" s="42"/>
      <c r="F4" s="45"/>
      <c r="G4" s="44"/>
      <c r="H4" s="45"/>
      <c r="I4" s="46"/>
      <c r="J4" s="46"/>
      <c r="K4" s="42"/>
      <c r="L4" s="42"/>
      <c r="M4" s="44"/>
    </row>
    <row r="5" spans="1:13" s="1" customFormat="1" ht="20.100000000000001" customHeight="1" thickBot="1">
      <c r="A5" s="44"/>
      <c r="B5" s="42"/>
      <c r="C5" s="375" t="s">
        <v>7</v>
      </c>
      <c r="D5" s="376"/>
      <c r="E5" s="347"/>
      <c r="F5" s="346" t="s">
        <v>65</v>
      </c>
      <c r="G5" s="376"/>
      <c r="H5" s="347"/>
      <c r="I5" s="47"/>
      <c r="J5" s="44"/>
      <c r="K5" s="42"/>
      <c r="L5" s="42"/>
      <c r="M5" s="44"/>
    </row>
    <row r="6" spans="1:13" s="1" customFormat="1" ht="20.100000000000001" customHeight="1" thickBot="1">
      <c r="A6" s="48"/>
      <c r="B6" s="42"/>
      <c r="C6" s="348" t="s">
        <v>8</v>
      </c>
      <c r="D6" s="350" t="s">
        <v>9</v>
      </c>
      <c r="E6" s="351"/>
      <c r="F6" s="140">
        <f>'グループ(B)'!F6</f>
        <v>0</v>
      </c>
      <c r="G6" s="144" t="s">
        <v>10</v>
      </c>
      <c r="H6" s="115" t="s">
        <v>5</v>
      </c>
      <c r="I6" s="46"/>
      <c r="J6" s="46"/>
      <c r="K6" s="42"/>
      <c r="L6" s="42"/>
      <c r="M6" s="44"/>
    </row>
    <row r="7" spans="1:13" s="1" customFormat="1" ht="20.100000000000001" customHeight="1" thickBot="1">
      <c r="A7" s="48"/>
      <c r="B7" s="42"/>
      <c r="C7" s="349"/>
      <c r="D7" s="352" t="s">
        <v>77</v>
      </c>
      <c r="E7" s="350"/>
      <c r="F7" s="79"/>
      <c r="G7" s="145" t="s">
        <v>10</v>
      </c>
      <c r="H7" s="115" t="s">
        <v>5</v>
      </c>
      <c r="I7" s="46"/>
      <c r="J7" s="46"/>
      <c r="K7" s="42"/>
      <c r="L7" s="42"/>
      <c r="M7" s="44"/>
    </row>
    <row r="8" spans="1:13" s="1" customFormat="1" ht="20.100000000000001" customHeight="1" thickBot="1">
      <c r="A8" s="48"/>
      <c r="B8" s="42"/>
      <c r="C8" s="356" t="s">
        <v>11</v>
      </c>
      <c r="D8" s="357" t="s">
        <v>71</v>
      </c>
      <c r="E8" s="358"/>
      <c r="F8" s="141">
        <f>'グループ(B)'!F8</f>
        <v>0</v>
      </c>
      <c r="G8" s="146" t="s">
        <v>6</v>
      </c>
      <c r="H8" s="116" t="s">
        <v>6</v>
      </c>
      <c r="I8" s="46"/>
      <c r="J8" s="46"/>
      <c r="K8" s="42"/>
      <c r="L8" s="42"/>
      <c r="M8" s="44"/>
    </row>
    <row r="9" spans="1:13" s="1" customFormat="1" ht="20.100000000000001" customHeight="1" thickBot="1">
      <c r="A9" s="48"/>
      <c r="B9" s="42"/>
      <c r="C9" s="356"/>
      <c r="D9" s="359" t="s">
        <v>72</v>
      </c>
      <c r="E9" s="360"/>
      <c r="F9" s="142">
        <f>'グループ(B)'!F9</f>
        <v>0</v>
      </c>
      <c r="G9" s="147" t="s">
        <v>6</v>
      </c>
      <c r="H9" s="117" t="s">
        <v>6</v>
      </c>
      <c r="I9" s="46"/>
      <c r="J9" s="46"/>
      <c r="K9" s="42"/>
      <c r="L9" s="42"/>
      <c r="M9" s="44"/>
    </row>
    <row r="10" spans="1:13" s="1" customFormat="1" ht="20.100000000000001" customHeight="1">
      <c r="A10" s="48"/>
      <c r="B10" s="42"/>
      <c r="C10" s="356"/>
      <c r="D10" s="361" t="s">
        <v>73</v>
      </c>
      <c r="E10" s="362"/>
      <c r="F10" s="51"/>
      <c r="G10" s="148" t="s">
        <v>6</v>
      </c>
      <c r="H10" s="118" t="s">
        <v>6</v>
      </c>
      <c r="I10" s="46"/>
      <c r="J10" s="46"/>
      <c r="K10" s="42"/>
      <c r="L10" s="42"/>
      <c r="M10" s="44"/>
    </row>
    <row r="11" spans="1:13" s="1" customFormat="1" ht="20.100000000000001" customHeight="1">
      <c r="A11" s="48"/>
      <c r="B11" s="42"/>
      <c r="C11" s="149" t="s">
        <v>125</v>
      </c>
      <c r="D11" s="150"/>
      <c r="E11" s="150"/>
      <c r="F11" s="151"/>
      <c r="G11" s="52"/>
      <c r="H11" s="152"/>
      <c r="I11" s="46"/>
      <c r="J11" s="46"/>
      <c r="K11" s="42"/>
      <c r="L11" s="42"/>
      <c r="M11" s="44"/>
    </row>
    <row r="12" spans="1:13" s="1" customFormat="1" ht="15" customHeight="1">
      <c r="A12" s="48"/>
      <c r="B12" s="42"/>
      <c r="C12" s="44"/>
      <c r="D12" s="49"/>
      <c r="E12" s="50"/>
      <c r="F12" s="52"/>
      <c r="G12" s="44"/>
      <c r="H12" s="42"/>
      <c r="I12" s="46"/>
      <c r="J12" s="46"/>
      <c r="K12" s="42"/>
      <c r="L12" s="42"/>
      <c r="M12" s="44"/>
    </row>
    <row r="13" spans="1:13" ht="18" customHeight="1">
      <c r="A13" s="53"/>
      <c r="B13" s="54" t="s">
        <v>27</v>
      </c>
      <c r="C13" s="54" t="s">
        <v>17</v>
      </c>
      <c r="D13" s="54" t="s">
        <v>74</v>
      </c>
      <c r="E13" s="54" t="s">
        <v>75</v>
      </c>
      <c r="F13" s="54" t="s">
        <v>73</v>
      </c>
      <c r="G13" s="55" t="s">
        <v>18</v>
      </c>
      <c r="H13" s="379" t="s">
        <v>19</v>
      </c>
      <c r="I13" s="380"/>
      <c r="J13" s="343" t="s">
        <v>20</v>
      </c>
      <c r="K13" s="353" t="s">
        <v>21</v>
      </c>
      <c r="L13" s="354" t="s">
        <v>66</v>
      </c>
      <c r="M13" s="57"/>
    </row>
    <row r="14" spans="1:13" ht="18" customHeight="1">
      <c r="A14" s="58"/>
      <c r="B14" s="59" t="s">
        <v>22</v>
      </c>
      <c r="C14" s="59" t="s">
        <v>23</v>
      </c>
      <c r="D14" s="59" t="s">
        <v>24</v>
      </c>
      <c r="E14" s="59" t="s">
        <v>24</v>
      </c>
      <c r="F14" s="59" t="s">
        <v>24</v>
      </c>
      <c r="G14" s="60"/>
      <c r="H14" s="56" t="s">
        <v>76</v>
      </c>
      <c r="I14" s="56" t="s">
        <v>78</v>
      </c>
      <c r="J14" s="345"/>
      <c r="K14" s="353"/>
      <c r="L14" s="355"/>
      <c r="M14" s="57"/>
    </row>
    <row r="15" spans="1:13" ht="13.5" customHeight="1">
      <c r="A15" s="61" t="s">
        <v>130</v>
      </c>
      <c r="B15" s="59">
        <v>268</v>
      </c>
      <c r="C15" s="59">
        <v>100</v>
      </c>
      <c r="D15" s="62"/>
      <c r="E15" s="143">
        <v>68227</v>
      </c>
      <c r="F15" s="64"/>
      <c r="G15" s="65">
        <v>1256</v>
      </c>
      <c r="H15" s="66">
        <f>ROUNDDOWN($F$6*B15*(1.85-C15/100),2)</f>
        <v>0</v>
      </c>
      <c r="I15" s="80"/>
      <c r="J15" s="67">
        <f>H15+I15</f>
        <v>0</v>
      </c>
      <c r="K15" s="66">
        <f>ROUNDDOWN(D15*$F$8+E15*$F$9+F15*$F$10,2)</f>
        <v>0</v>
      </c>
      <c r="L15" s="68">
        <f>ROUNDDOWN(J15+K15,0)</f>
        <v>0</v>
      </c>
      <c r="M15" s="57"/>
    </row>
    <row r="16" spans="1:13" ht="13.5" customHeight="1">
      <c r="A16" s="61" t="s">
        <v>131</v>
      </c>
      <c r="B16" s="59">
        <v>268</v>
      </c>
      <c r="C16" s="59">
        <v>100</v>
      </c>
      <c r="D16" s="62"/>
      <c r="E16" s="159">
        <v>64974</v>
      </c>
      <c r="F16" s="64"/>
      <c r="G16" s="65">
        <v>1275</v>
      </c>
      <c r="H16" s="66">
        <f>ROUNDDOWN($F$6*B16*(1.85-C16/100),2)</f>
        <v>0</v>
      </c>
      <c r="I16" s="80"/>
      <c r="J16" s="67">
        <f t="shared" ref="J16:J26" si="0">H16+I16</f>
        <v>0</v>
      </c>
      <c r="K16" s="66">
        <f>ROUNDDOWN(D16*$F$8+E16*$F$9+F16*$F$10,2)</f>
        <v>0</v>
      </c>
      <c r="L16" s="68">
        <f>ROUNDDOWN(J16+K16,0)</f>
        <v>0</v>
      </c>
      <c r="M16" s="57"/>
    </row>
    <row r="17" spans="1:13" ht="13.5" customHeight="1">
      <c r="A17" s="61" t="s">
        <v>132</v>
      </c>
      <c r="B17" s="59">
        <v>268</v>
      </c>
      <c r="C17" s="59">
        <v>100</v>
      </c>
      <c r="D17" s="62"/>
      <c r="E17" s="159">
        <v>68161</v>
      </c>
      <c r="F17" s="64"/>
      <c r="G17" s="65">
        <v>1307</v>
      </c>
      <c r="H17" s="66">
        <f t="shared" ref="H17:H26" si="1">ROUNDDOWN($F$6*B17*(1.85-C17/100),2)</f>
        <v>0</v>
      </c>
      <c r="I17" s="80"/>
      <c r="J17" s="67">
        <f t="shared" si="0"/>
        <v>0</v>
      </c>
      <c r="K17" s="66">
        <f>ROUNDDOWN(D17*$F$8+E17*$F$9+F17*$F$10,2)</f>
        <v>0</v>
      </c>
      <c r="L17" s="68">
        <f>ROUNDDOWN(J17+K17,0)</f>
        <v>0</v>
      </c>
      <c r="M17" s="57"/>
    </row>
    <row r="18" spans="1:13" ht="13.5" customHeight="1">
      <c r="A18" s="61" t="s">
        <v>133</v>
      </c>
      <c r="B18" s="59">
        <v>268</v>
      </c>
      <c r="C18" s="59">
        <v>100</v>
      </c>
      <c r="D18" s="62"/>
      <c r="E18" s="160">
        <v>65229</v>
      </c>
      <c r="F18" s="64"/>
      <c r="G18" s="65"/>
      <c r="H18" s="66">
        <f t="shared" si="1"/>
        <v>0</v>
      </c>
      <c r="I18" s="80"/>
      <c r="J18" s="67">
        <f t="shared" si="0"/>
        <v>0</v>
      </c>
      <c r="K18" s="66">
        <f t="shared" ref="K18:K26" si="2">ROUNDDOWN(D18*$F$8+E18*$F$9+F18*$F$10,2)</f>
        <v>0</v>
      </c>
      <c r="L18" s="68">
        <f t="shared" ref="L18:L26" si="3">ROUNDDOWN(J18+K18,0)</f>
        <v>0</v>
      </c>
      <c r="M18" s="57"/>
    </row>
    <row r="19" spans="1:13" ht="13.5" customHeight="1">
      <c r="A19" s="61" t="s">
        <v>134</v>
      </c>
      <c r="B19" s="59">
        <v>268</v>
      </c>
      <c r="C19" s="59">
        <v>100</v>
      </c>
      <c r="D19" s="62"/>
      <c r="E19" s="160">
        <v>67834</v>
      </c>
      <c r="F19" s="64"/>
      <c r="G19" s="65">
        <v>1256</v>
      </c>
      <c r="H19" s="66">
        <f>ROUNDDOWN($F$6*B19*(1.85-C19/100),2)</f>
        <v>0</v>
      </c>
      <c r="I19" s="80"/>
      <c r="J19" s="67">
        <f>H19+I19</f>
        <v>0</v>
      </c>
      <c r="K19" s="66">
        <f t="shared" si="2"/>
        <v>0</v>
      </c>
      <c r="L19" s="68">
        <f>ROUNDDOWN(J19+K19,0)</f>
        <v>0</v>
      </c>
      <c r="M19" s="57"/>
    </row>
    <row r="20" spans="1:13" ht="13.5" customHeight="1">
      <c r="A20" s="61" t="s">
        <v>135</v>
      </c>
      <c r="B20" s="59">
        <v>268</v>
      </c>
      <c r="C20" s="59">
        <v>100</v>
      </c>
      <c r="D20" s="62"/>
      <c r="E20" s="160">
        <v>69346</v>
      </c>
      <c r="F20" s="64"/>
      <c r="G20" s="65">
        <v>1275</v>
      </c>
      <c r="H20" s="66">
        <f>ROUNDDOWN($F$6*B20*(1.85-C20/100),2)</f>
        <v>0</v>
      </c>
      <c r="I20" s="80"/>
      <c r="J20" s="67">
        <f>H20+I20</f>
        <v>0</v>
      </c>
      <c r="K20" s="66">
        <f t="shared" si="2"/>
        <v>0</v>
      </c>
      <c r="L20" s="68">
        <f>ROUNDDOWN(J20+K20,0)</f>
        <v>0</v>
      </c>
      <c r="M20" s="57"/>
    </row>
    <row r="21" spans="1:13" ht="13.5" customHeight="1">
      <c r="A21" s="61" t="s">
        <v>136</v>
      </c>
      <c r="B21" s="59">
        <v>268</v>
      </c>
      <c r="C21" s="59">
        <v>100</v>
      </c>
      <c r="D21" s="158">
        <v>74868</v>
      </c>
      <c r="E21" s="169"/>
      <c r="F21" s="64"/>
      <c r="G21" s="65">
        <v>1307</v>
      </c>
      <c r="H21" s="66">
        <f>ROUNDDOWN($F$6*B21*(1.85-C21/100),2)</f>
        <v>0</v>
      </c>
      <c r="I21" s="80"/>
      <c r="J21" s="67">
        <f>H21+I21</f>
        <v>0</v>
      </c>
      <c r="K21" s="66">
        <f t="shared" si="2"/>
        <v>0</v>
      </c>
      <c r="L21" s="68">
        <f>ROUNDDOWN(J21+K21,0)</f>
        <v>0</v>
      </c>
      <c r="M21" s="57"/>
    </row>
    <row r="22" spans="1:13" ht="13.5" customHeight="1">
      <c r="A22" s="61" t="s">
        <v>137</v>
      </c>
      <c r="B22" s="59">
        <v>268</v>
      </c>
      <c r="C22" s="59">
        <v>100</v>
      </c>
      <c r="D22" s="158">
        <v>75141</v>
      </c>
      <c r="E22" s="170"/>
      <c r="F22" s="64"/>
      <c r="G22" s="65"/>
      <c r="H22" s="66">
        <f>ROUNDDOWN($F$6*B22*(1.85-C22/100),2)</f>
        <v>0</v>
      </c>
      <c r="I22" s="80"/>
      <c r="J22" s="67">
        <f>H22+I22</f>
        <v>0</v>
      </c>
      <c r="K22" s="66">
        <f>ROUNDDOWN(D22*$F$8+E22*$F$9+F22*$F$10,2)</f>
        <v>0</v>
      </c>
      <c r="L22" s="68">
        <f>ROUNDDOWN(J22+K22,0)</f>
        <v>0</v>
      </c>
      <c r="M22" s="57"/>
    </row>
    <row r="23" spans="1:13" ht="13.5" customHeight="1">
      <c r="A23" s="61" t="s">
        <v>138</v>
      </c>
      <c r="B23" s="59">
        <v>268</v>
      </c>
      <c r="C23" s="59">
        <v>100</v>
      </c>
      <c r="D23" s="158">
        <v>71828</v>
      </c>
      <c r="E23" s="72"/>
      <c r="F23" s="64"/>
      <c r="G23" s="65"/>
      <c r="H23" s="66">
        <f>ROUNDDOWN($F$6*B23*(1.85-C23/100),2)</f>
        <v>0</v>
      </c>
      <c r="I23" s="80"/>
      <c r="J23" s="67">
        <f>H23+I23</f>
        <v>0</v>
      </c>
      <c r="K23" s="66">
        <f>ROUNDDOWN(D23*$F$8+E23*$F$9+F23*$F$10,2)</f>
        <v>0</v>
      </c>
      <c r="L23" s="68">
        <f>ROUNDDOWN(J23+K23,0)</f>
        <v>0</v>
      </c>
      <c r="M23" s="57"/>
    </row>
    <row r="24" spans="1:13" ht="13.5" customHeight="1">
      <c r="A24" s="61" t="s">
        <v>139</v>
      </c>
      <c r="B24" s="59">
        <v>268</v>
      </c>
      <c r="C24" s="59">
        <v>100</v>
      </c>
      <c r="D24" s="171"/>
      <c r="E24" s="159">
        <v>70656</v>
      </c>
      <c r="F24" s="64"/>
      <c r="G24" s="65"/>
      <c r="H24" s="66">
        <f t="shared" si="1"/>
        <v>0</v>
      </c>
      <c r="I24" s="80"/>
      <c r="J24" s="67">
        <f t="shared" si="0"/>
        <v>0</v>
      </c>
      <c r="K24" s="66">
        <f t="shared" si="2"/>
        <v>0</v>
      </c>
      <c r="L24" s="68">
        <f t="shared" si="3"/>
        <v>0</v>
      </c>
      <c r="M24" s="57"/>
    </row>
    <row r="25" spans="1:13" ht="13.5" customHeight="1">
      <c r="A25" s="61" t="s">
        <v>140</v>
      </c>
      <c r="B25" s="59">
        <v>268</v>
      </c>
      <c r="C25" s="59">
        <v>100</v>
      </c>
      <c r="D25" s="62"/>
      <c r="E25" s="159">
        <v>63651</v>
      </c>
      <c r="F25" s="64"/>
      <c r="G25" s="65"/>
      <c r="H25" s="66">
        <f t="shared" si="1"/>
        <v>0</v>
      </c>
      <c r="I25" s="80"/>
      <c r="J25" s="67">
        <f t="shared" si="0"/>
        <v>0</v>
      </c>
      <c r="K25" s="66">
        <f t="shared" si="2"/>
        <v>0</v>
      </c>
      <c r="L25" s="68">
        <f t="shared" si="3"/>
        <v>0</v>
      </c>
      <c r="M25" s="57"/>
    </row>
    <row r="26" spans="1:13" ht="13.5" customHeight="1">
      <c r="A26" s="61" t="s">
        <v>141</v>
      </c>
      <c r="B26" s="59">
        <v>268</v>
      </c>
      <c r="C26" s="59">
        <v>100</v>
      </c>
      <c r="D26" s="171"/>
      <c r="E26" s="159">
        <v>56616</v>
      </c>
      <c r="F26" s="64"/>
      <c r="G26" s="65"/>
      <c r="H26" s="66">
        <f t="shared" si="1"/>
        <v>0</v>
      </c>
      <c r="I26" s="80"/>
      <c r="J26" s="67">
        <f t="shared" si="0"/>
        <v>0</v>
      </c>
      <c r="K26" s="66">
        <f t="shared" si="2"/>
        <v>0</v>
      </c>
      <c r="L26" s="68">
        <f t="shared" si="3"/>
        <v>0</v>
      </c>
      <c r="M26" s="57"/>
    </row>
    <row r="27" spans="1:13" s="6" customFormat="1" ht="13.5" customHeight="1">
      <c r="A27" s="46"/>
      <c r="B27" s="74"/>
      <c r="C27" s="74" t="s">
        <v>25</v>
      </c>
      <c r="D27" s="68">
        <f>SUM(D15:D26)</f>
        <v>221837</v>
      </c>
      <c r="E27" s="68">
        <f>SUM(E15:E26)</f>
        <v>594694</v>
      </c>
      <c r="F27" s="68">
        <f>SUM(F15:F26)</f>
        <v>0</v>
      </c>
      <c r="G27" s="46" t="e">
        <v>#REF!</v>
      </c>
      <c r="H27" s="66">
        <f>SUM(H15:H26)</f>
        <v>0</v>
      </c>
      <c r="I27" s="80"/>
      <c r="J27" s="66">
        <f>SUM(J15:J26)</f>
        <v>0</v>
      </c>
      <c r="K27" s="66">
        <f>SUM(K15:K26)</f>
        <v>0</v>
      </c>
      <c r="L27" s="68">
        <f>SUM(L15:L26)</f>
        <v>0</v>
      </c>
      <c r="M27" s="74"/>
    </row>
    <row r="28" spans="1:13" ht="60" customHeight="1" thickBot="1">
      <c r="A28" s="109"/>
      <c r="B28" s="74"/>
      <c r="C28" s="74" t="s">
        <v>26</v>
      </c>
      <c r="D28" s="369">
        <f>SUM(D27:F27)</f>
        <v>816531</v>
      </c>
      <c r="E28" s="370"/>
      <c r="F28" s="370"/>
      <c r="G28" s="57"/>
      <c r="H28" s="76"/>
      <c r="I28" s="77"/>
      <c r="J28" s="77"/>
      <c r="K28" s="77"/>
      <c r="L28" s="77"/>
      <c r="M28" s="57"/>
    </row>
    <row r="29" spans="1:13" ht="24.95" customHeight="1" thickBot="1">
      <c r="A29" s="48"/>
      <c r="B29" s="74"/>
      <c r="C29" s="74"/>
      <c r="D29" s="57"/>
      <c r="E29" s="57"/>
      <c r="F29" s="57"/>
      <c r="G29" s="57"/>
      <c r="H29" s="46"/>
      <c r="I29" s="352" t="s">
        <v>119</v>
      </c>
      <c r="J29" s="351"/>
      <c r="K29" s="377">
        <f>ROUNDDOWN(L27*100/110,0)</f>
        <v>0</v>
      </c>
      <c r="L29" s="378"/>
      <c r="M29" s="57"/>
    </row>
    <row r="30" spans="1:13" ht="33.75" customHeight="1">
      <c r="A30" s="48"/>
      <c r="B30" s="74"/>
      <c r="C30" s="74"/>
      <c r="D30" s="57"/>
      <c r="E30" s="57"/>
      <c r="F30" s="57"/>
      <c r="G30" s="57"/>
      <c r="H30" s="46"/>
      <c r="I30" s="341" t="s">
        <v>123</v>
      </c>
      <c r="J30" s="341"/>
      <c r="K30" s="341"/>
      <c r="L30" s="341"/>
      <c r="M30" s="57"/>
    </row>
    <row r="31" spans="1:13">
      <c r="A31" s="48"/>
      <c r="B31" s="74"/>
      <c r="C31" s="74"/>
      <c r="D31" s="57"/>
      <c r="E31" s="57"/>
      <c r="F31" s="57"/>
      <c r="G31" s="57"/>
      <c r="H31" s="46"/>
      <c r="I31" s="78"/>
      <c r="J31" s="46"/>
      <c r="K31" s="74"/>
      <c r="L31" s="46"/>
      <c r="M31" s="57"/>
    </row>
    <row r="32" spans="1:13">
      <c r="A32" s="48"/>
      <c r="B32" s="74"/>
      <c r="C32" s="74"/>
      <c r="D32" s="57"/>
      <c r="E32" s="57"/>
      <c r="F32" s="57"/>
      <c r="G32" s="57"/>
      <c r="H32" s="46"/>
      <c r="I32" s="78"/>
      <c r="J32" s="46"/>
      <c r="K32" s="74"/>
      <c r="L32" s="46"/>
      <c r="M32" s="57"/>
    </row>
    <row r="43" ht="6.75" customHeight="1"/>
  </sheetData>
  <sheetProtection algorithmName="SHA-512" hashValue="ZZC13WH8mE32DsfxfGHy3+ZzEOtdnyV5rA6NsStzq810tt4CWJArr82zOoYhoSxvnEMGPDBu+Wwj8Hap+PnG1w==" saltValue="kSuTpWVylDjIUvSf5Thu6w==" spinCount="100000" sheet="1" objects="1" scenarios="1"/>
  <mergeCells count="18">
    <mergeCell ref="I30:L30"/>
    <mergeCell ref="C8:C10"/>
    <mergeCell ref="D8:E8"/>
    <mergeCell ref="D9:E9"/>
    <mergeCell ref="D10:E10"/>
    <mergeCell ref="H13:I13"/>
    <mergeCell ref="J13:J14"/>
    <mergeCell ref="K13:K14"/>
    <mergeCell ref="L13:L14"/>
    <mergeCell ref="D28:F28"/>
    <mergeCell ref="I29:J29"/>
    <mergeCell ref="K29:L29"/>
    <mergeCell ref="A2:L2"/>
    <mergeCell ref="C5:E5"/>
    <mergeCell ref="F5:H5"/>
    <mergeCell ref="C6:C7"/>
    <mergeCell ref="D6:E6"/>
    <mergeCell ref="D7:E7"/>
  </mergeCells>
  <phoneticPr fontId="2"/>
  <dataValidations disablePrompts="1" count="1">
    <dataValidation type="list" allowBlank="1" showInputMessage="1" showErrorMessage="1" sqref="N2:N3">
      <formula1>連番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view="pageBreakPreview" zoomScaleNormal="100" workbookViewId="0">
      <selection activeCell="A15" sqref="A15:DA25"/>
    </sheetView>
  </sheetViews>
  <sheetFormatPr defaultColWidth="5" defaultRowHeight="15" customHeight="1"/>
  <cols>
    <col min="1" max="6" width="5.125" style="25" customWidth="1"/>
    <col min="7" max="7" width="5.125" style="26" customWidth="1"/>
    <col min="8" max="9" width="5.625" style="25" customWidth="1"/>
    <col min="10" max="10" width="5.125" style="25" customWidth="1"/>
    <col min="11" max="12" width="5.625" style="25" customWidth="1"/>
    <col min="13" max="13" width="5.125" style="25" customWidth="1"/>
    <col min="14" max="15" width="5.625" style="25" customWidth="1"/>
    <col min="16" max="17" width="5.125" style="25" customWidth="1"/>
    <col min="18" max="16384" width="5" style="25"/>
  </cols>
  <sheetData>
    <row r="1" spans="1:17" s="9" customFormat="1" ht="15" customHeight="1">
      <c r="A1" s="202" t="s">
        <v>12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</row>
    <row r="2" spans="1:17" s="9" customFormat="1" ht="15" customHeight="1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</row>
    <row r="3" spans="1:17" s="9" customFormat="1" ht="15" customHeight="1">
      <c r="G3" s="10" t="s">
        <v>2</v>
      </c>
      <c r="H3" s="10">
        <f>入札経過表!K4</f>
        <v>26</v>
      </c>
      <c r="I3" s="10" t="s">
        <v>3</v>
      </c>
      <c r="J3" s="10">
        <f>入札経過表!M4</f>
        <v>12</v>
      </c>
      <c r="K3" s="10" t="s">
        <v>29</v>
      </c>
      <c r="L3" s="10">
        <f>入札経過表!O4</f>
        <v>8</v>
      </c>
      <c r="M3" s="10" t="s">
        <v>4</v>
      </c>
      <c r="N3" s="11" t="s">
        <v>31</v>
      </c>
      <c r="O3" s="311" t="s">
        <v>45</v>
      </c>
      <c r="P3" s="311"/>
      <c r="Q3" s="311"/>
    </row>
    <row r="4" spans="1:17" s="9" customFormat="1" ht="15" customHeight="1">
      <c r="G4" s="10"/>
      <c r="H4" s="10"/>
      <c r="I4" s="10" t="s">
        <v>46</v>
      </c>
      <c r="J4" s="10">
        <v>10</v>
      </c>
      <c r="K4" s="10" t="s">
        <v>51</v>
      </c>
      <c r="L4" s="10">
        <v>0</v>
      </c>
      <c r="M4" s="10" t="s">
        <v>52</v>
      </c>
      <c r="N4" s="10"/>
      <c r="O4" s="312" t="s">
        <v>47</v>
      </c>
      <c r="P4" s="312"/>
      <c r="Q4" s="312"/>
    </row>
    <row r="5" spans="1:17" s="9" customFormat="1" ht="15" customHeight="1">
      <c r="G5" s="10"/>
      <c r="H5" s="10"/>
      <c r="I5" s="10" t="s">
        <v>16</v>
      </c>
      <c r="J5" s="10"/>
      <c r="K5" s="10" t="s">
        <v>51</v>
      </c>
      <c r="L5" s="12"/>
      <c r="M5" s="10" t="s">
        <v>52</v>
      </c>
      <c r="N5" s="10"/>
      <c r="O5" s="313" t="s">
        <v>48</v>
      </c>
      <c r="P5" s="313"/>
      <c r="Q5" s="13" t="e">
        <f>#REF!</f>
        <v>#REF!</v>
      </c>
    </row>
    <row r="6" spans="1:17" s="9" customFormat="1" ht="15" customHeight="1">
      <c r="A6" s="219" t="s">
        <v>32</v>
      </c>
      <c r="B6" s="219"/>
      <c r="C6" s="220" t="e">
        <f>入札経過表!C6</f>
        <v>#REF!</v>
      </c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2"/>
    </row>
    <row r="7" spans="1:17" s="9" customFormat="1" ht="15" customHeight="1">
      <c r="A7" s="219"/>
      <c r="B7" s="219"/>
      <c r="C7" s="223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5"/>
    </row>
    <row r="8" spans="1:17" s="9" customFormat="1" ht="15" customHeight="1">
      <c r="A8" s="219"/>
      <c r="B8" s="219"/>
      <c r="C8" s="314" t="e">
        <f>入札経過表!C8</f>
        <v>#REF!</v>
      </c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6"/>
    </row>
    <row r="9" spans="1:17" s="9" customFormat="1" ht="15" customHeight="1">
      <c r="A9" s="229" t="s">
        <v>33</v>
      </c>
      <c r="B9" s="229"/>
      <c r="C9" s="213" t="e">
        <f>入札経過表!C9</f>
        <v>#REF!</v>
      </c>
      <c r="D9" s="317"/>
      <c r="E9" s="317"/>
      <c r="F9" s="317"/>
      <c r="G9" s="317"/>
      <c r="H9" s="317"/>
      <c r="I9" s="214"/>
      <c r="J9" s="213" t="s">
        <v>34</v>
      </c>
      <c r="K9" s="214"/>
      <c r="L9" s="232" t="e">
        <f>入札経過表!L9</f>
        <v>#REF!</v>
      </c>
      <c r="M9" s="232"/>
      <c r="N9" s="232"/>
      <c r="O9" s="232"/>
      <c r="P9" s="232"/>
      <c r="Q9" s="233"/>
    </row>
    <row r="10" spans="1:17" s="9" customFormat="1" ht="15" customHeight="1">
      <c r="A10" s="229"/>
      <c r="B10" s="229"/>
      <c r="C10" s="215"/>
      <c r="D10" s="318"/>
      <c r="E10" s="318"/>
      <c r="F10" s="318"/>
      <c r="G10" s="318"/>
      <c r="H10" s="318"/>
      <c r="I10" s="216"/>
      <c r="J10" s="215"/>
      <c r="K10" s="216"/>
      <c r="L10" s="203"/>
      <c r="M10" s="203"/>
      <c r="N10" s="203"/>
      <c r="O10" s="203"/>
      <c r="P10" s="203"/>
      <c r="Q10" s="235"/>
    </row>
    <row r="11" spans="1:17" s="9" customFormat="1" ht="15" customHeight="1">
      <c r="A11" s="229"/>
      <c r="B11" s="229"/>
      <c r="C11" s="215"/>
      <c r="D11" s="318"/>
      <c r="E11" s="318"/>
      <c r="F11" s="318"/>
      <c r="G11" s="318"/>
      <c r="H11" s="318"/>
      <c r="I11" s="216"/>
      <c r="J11" s="215"/>
      <c r="K11" s="216"/>
      <c r="L11" s="203"/>
      <c r="M11" s="203"/>
      <c r="N11" s="203"/>
      <c r="O11" s="203"/>
      <c r="P11" s="203"/>
      <c r="Q11" s="235"/>
    </row>
    <row r="12" spans="1:17" s="9" customFormat="1" ht="15" customHeight="1">
      <c r="A12" s="229"/>
      <c r="B12" s="229"/>
      <c r="C12" s="217"/>
      <c r="D12" s="319"/>
      <c r="E12" s="319"/>
      <c r="F12" s="319"/>
      <c r="G12" s="319"/>
      <c r="H12" s="319"/>
      <c r="I12" s="218"/>
      <c r="J12" s="217"/>
      <c r="K12" s="218"/>
      <c r="L12" s="237"/>
      <c r="M12" s="237"/>
      <c r="N12" s="237"/>
      <c r="O12" s="237"/>
      <c r="P12" s="237"/>
      <c r="Q12" s="238"/>
    </row>
    <row r="13" spans="1:17" s="9" customFormat="1" ht="15" customHeight="1">
      <c r="A13" s="239" t="s">
        <v>35</v>
      </c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</row>
    <row r="14" spans="1:17" s="9" customFormat="1" ht="15" customHeight="1">
      <c r="A14" s="239"/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</row>
    <row r="15" spans="1:17" s="9" customFormat="1" ht="15" customHeight="1">
      <c r="A15" s="15"/>
      <c r="B15" s="219" t="s">
        <v>36</v>
      </c>
      <c r="C15" s="219"/>
      <c r="D15" s="219"/>
      <c r="E15" s="219"/>
      <c r="F15" s="219"/>
      <c r="G15" s="14" t="s">
        <v>37</v>
      </c>
      <c r="H15" s="219" t="s">
        <v>38</v>
      </c>
      <c r="I15" s="219"/>
      <c r="J15" s="14" t="s">
        <v>37</v>
      </c>
      <c r="K15" s="219" t="s">
        <v>39</v>
      </c>
      <c r="L15" s="219"/>
      <c r="M15" s="14"/>
      <c r="N15" s="219"/>
      <c r="O15" s="219"/>
      <c r="P15" s="14"/>
      <c r="Q15" s="14"/>
    </row>
    <row r="16" spans="1:17" s="9" customFormat="1" ht="20.25" customHeight="1">
      <c r="A16" s="14">
        <v>1</v>
      </c>
      <c r="B16" s="279">
        <f>入札経過表!B16</f>
        <v>0</v>
      </c>
      <c r="C16" s="280"/>
      <c r="D16" s="280"/>
      <c r="E16" s="280"/>
      <c r="F16" s="281"/>
      <c r="G16" s="16">
        <f>入札経過表!G16</f>
        <v>0</v>
      </c>
      <c r="H16" s="278">
        <f>入札経過表!H16</f>
        <v>0</v>
      </c>
      <c r="I16" s="278"/>
      <c r="J16" s="320" t="str">
        <f>入札経過表!J16</f>
        <v>第1位落札候補者</v>
      </c>
      <c r="K16" s="321"/>
      <c r="L16" s="321"/>
      <c r="M16" s="321"/>
      <c r="N16" s="321"/>
      <c r="O16" s="321"/>
      <c r="P16" s="321"/>
      <c r="Q16" s="322"/>
    </row>
    <row r="17" spans="1:17" s="9" customFormat="1" ht="20.25" customHeight="1">
      <c r="A17" s="14">
        <v>2</v>
      </c>
      <c r="B17" s="279">
        <f>入札経過表!B17</f>
        <v>0</v>
      </c>
      <c r="C17" s="280"/>
      <c r="D17" s="280"/>
      <c r="E17" s="280"/>
      <c r="F17" s="281"/>
      <c r="G17" s="16">
        <f>入札経過表!G17</f>
        <v>0</v>
      </c>
      <c r="H17" s="278">
        <f>入札経過表!H17</f>
        <v>0</v>
      </c>
      <c r="I17" s="278"/>
      <c r="J17" s="320" t="str">
        <f>入札経過表!J17</f>
        <v>第2位落札候補者</v>
      </c>
      <c r="K17" s="321"/>
      <c r="L17" s="321"/>
      <c r="M17" s="321"/>
      <c r="N17" s="321"/>
      <c r="O17" s="321"/>
      <c r="P17" s="321"/>
      <c r="Q17" s="322"/>
    </row>
    <row r="18" spans="1:17" s="9" customFormat="1" ht="20.25" customHeight="1">
      <c r="A18" s="14">
        <v>3</v>
      </c>
      <c r="B18" s="279"/>
      <c r="C18" s="280"/>
      <c r="D18" s="280"/>
      <c r="E18" s="280"/>
      <c r="F18" s="281"/>
      <c r="G18" s="16"/>
      <c r="H18" s="278"/>
      <c r="I18" s="278"/>
      <c r="J18" s="16"/>
      <c r="K18" s="309"/>
      <c r="L18" s="310"/>
      <c r="M18" s="16"/>
      <c r="N18" s="278"/>
      <c r="O18" s="278"/>
      <c r="P18" s="15"/>
      <c r="Q18" s="15"/>
    </row>
    <row r="19" spans="1:17" s="9" customFormat="1" ht="20.25" customHeight="1">
      <c r="A19" s="14">
        <v>4</v>
      </c>
      <c r="B19" s="279"/>
      <c r="C19" s="280"/>
      <c r="D19" s="280"/>
      <c r="E19" s="280"/>
      <c r="F19" s="281"/>
      <c r="G19" s="16"/>
      <c r="H19" s="278"/>
      <c r="I19" s="278"/>
      <c r="J19" s="16"/>
      <c r="K19" s="309"/>
      <c r="L19" s="310"/>
      <c r="M19" s="16"/>
      <c r="N19" s="278"/>
      <c r="O19" s="278"/>
      <c r="P19" s="15"/>
      <c r="Q19" s="14"/>
    </row>
    <row r="20" spans="1:17" s="9" customFormat="1" ht="20.25" customHeight="1">
      <c r="A20" s="14">
        <v>5</v>
      </c>
      <c r="B20" s="279"/>
      <c r="C20" s="280"/>
      <c r="D20" s="280"/>
      <c r="E20" s="280"/>
      <c r="F20" s="281"/>
      <c r="G20" s="16"/>
      <c r="H20" s="278"/>
      <c r="I20" s="278"/>
      <c r="J20" s="16"/>
      <c r="K20" s="309"/>
      <c r="L20" s="310"/>
      <c r="M20" s="16"/>
      <c r="N20" s="278"/>
      <c r="O20" s="278"/>
      <c r="P20" s="15"/>
      <c r="Q20" s="14"/>
    </row>
    <row r="21" spans="1:17" s="9" customFormat="1" ht="20.25" customHeight="1">
      <c r="A21" s="14">
        <v>6</v>
      </c>
      <c r="B21" s="279"/>
      <c r="C21" s="280"/>
      <c r="D21" s="280"/>
      <c r="E21" s="280"/>
      <c r="F21" s="281"/>
      <c r="G21" s="16"/>
      <c r="H21" s="278"/>
      <c r="I21" s="278"/>
      <c r="J21" s="16"/>
      <c r="K21" s="309"/>
      <c r="L21" s="310"/>
      <c r="M21" s="16"/>
      <c r="N21" s="278"/>
      <c r="O21" s="278"/>
      <c r="P21" s="15"/>
      <c r="Q21" s="15"/>
    </row>
    <row r="22" spans="1:17" s="9" customFormat="1" ht="20.25" customHeight="1">
      <c r="A22" s="14">
        <v>7</v>
      </c>
      <c r="B22" s="279"/>
      <c r="C22" s="280"/>
      <c r="D22" s="280"/>
      <c r="E22" s="280"/>
      <c r="F22" s="281"/>
      <c r="G22" s="16"/>
      <c r="H22" s="278"/>
      <c r="I22" s="278"/>
      <c r="J22" s="16"/>
      <c r="K22" s="309"/>
      <c r="L22" s="310"/>
      <c r="M22" s="16"/>
      <c r="N22" s="278"/>
      <c r="O22" s="278"/>
      <c r="P22" s="15"/>
      <c r="Q22" s="15"/>
    </row>
    <row r="23" spans="1:17" s="9" customFormat="1" ht="20.25" customHeight="1">
      <c r="A23" s="14">
        <v>8</v>
      </c>
      <c r="B23" s="279"/>
      <c r="C23" s="280"/>
      <c r="D23" s="280"/>
      <c r="E23" s="280"/>
      <c r="F23" s="281"/>
      <c r="G23" s="16"/>
      <c r="H23" s="278"/>
      <c r="I23" s="278"/>
      <c r="J23" s="16"/>
      <c r="K23" s="309"/>
      <c r="L23" s="310"/>
      <c r="M23" s="16"/>
      <c r="N23" s="278"/>
      <c r="O23" s="278"/>
      <c r="P23" s="15"/>
      <c r="Q23" s="15"/>
    </row>
    <row r="24" spans="1:17" s="9" customFormat="1" ht="20.25" customHeight="1">
      <c r="A24" s="14">
        <v>9</v>
      </c>
      <c r="B24" s="279"/>
      <c r="C24" s="280"/>
      <c r="D24" s="280"/>
      <c r="E24" s="280"/>
      <c r="F24" s="281"/>
      <c r="G24" s="16"/>
      <c r="H24" s="278"/>
      <c r="I24" s="278"/>
      <c r="J24" s="16"/>
      <c r="K24" s="309"/>
      <c r="L24" s="310"/>
      <c r="M24" s="16"/>
      <c r="N24" s="278"/>
      <c r="O24" s="278"/>
      <c r="P24" s="15"/>
      <c r="Q24" s="15"/>
    </row>
    <row r="25" spans="1:17" s="9" customFormat="1" ht="20.25" customHeight="1">
      <c r="A25" s="14">
        <v>10</v>
      </c>
      <c r="B25" s="279"/>
      <c r="C25" s="280"/>
      <c r="D25" s="280"/>
      <c r="E25" s="280"/>
      <c r="F25" s="281"/>
      <c r="G25" s="16"/>
      <c r="H25" s="278"/>
      <c r="I25" s="278"/>
      <c r="J25" s="16"/>
      <c r="K25" s="309"/>
      <c r="L25" s="310"/>
      <c r="M25" s="16"/>
      <c r="N25" s="278"/>
      <c r="O25" s="278"/>
      <c r="P25" s="15"/>
      <c r="Q25" s="15"/>
    </row>
    <row r="26" spans="1:17" s="9" customFormat="1" ht="20.25" customHeight="1">
      <c r="A26" s="14">
        <v>11</v>
      </c>
      <c r="B26" s="279"/>
      <c r="C26" s="280"/>
      <c r="D26" s="280"/>
      <c r="E26" s="280"/>
      <c r="F26" s="281"/>
      <c r="G26" s="16"/>
      <c r="H26" s="278"/>
      <c r="I26" s="278"/>
      <c r="J26" s="16"/>
      <c r="K26" s="309"/>
      <c r="L26" s="310"/>
      <c r="M26" s="16"/>
      <c r="N26" s="278"/>
      <c r="O26" s="278"/>
      <c r="P26" s="14"/>
      <c r="Q26" s="15"/>
    </row>
    <row r="27" spans="1:17" s="9" customFormat="1" ht="20.25" customHeight="1">
      <c r="A27" s="14">
        <v>12</v>
      </c>
      <c r="B27" s="279"/>
      <c r="C27" s="280"/>
      <c r="D27" s="280"/>
      <c r="E27" s="280"/>
      <c r="F27" s="281"/>
      <c r="G27" s="16"/>
      <c r="H27" s="278"/>
      <c r="I27" s="278"/>
      <c r="J27" s="16"/>
      <c r="K27" s="309"/>
      <c r="L27" s="310"/>
      <c r="M27" s="16"/>
      <c r="N27" s="278"/>
      <c r="O27" s="278"/>
      <c r="P27" s="15"/>
      <c r="Q27" s="14"/>
    </row>
    <row r="28" spans="1:17" s="9" customFormat="1" ht="20.25" customHeight="1">
      <c r="A28" s="14">
        <v>13</v>
      </c>
      <c r="B28" s="279"/>
      <c r="C28" s="280"/>
      <c r="D28" s="280"/>
      <c r="E28" s="280"/>
      <c r="F28" s="281"/>
      <c r="G28" s="16"/>
      <c r="H28" s="278"/>
      <c r="I28" s="278"/>
      <c r="J28" s="16"/>
      <c r="K28" s="309"/>
      <c r="L28" s="310"/>
      <c r="M28" s="16"/>
      <c r="N28" s="278"/>
      <c r="O28" s="278"/>
      <c r="P28" s="15"/>
      <c r="Q28" s="14"/>
    </row>
    <row r="29" spans="1:17" s="9" customFormat="1" ht="20.25" customHeight="1">
      <c r="A29" s="14">
        <v>14</v>
      </c>
      <c r="B29" s="279"/>
      <c r="C29" s="280"/>
      <c r="D29" s="280"/>
      <c r="E29" s="280"/>
      <c r="F29" s="281"/>
      <c r="G29" s="16"/>
      <c r="H29" s="278"/>
      <c r="I29" s="278"/>
      <c r="J29" s="16"/>
      <c r="K29" s="309"/>
      <c r="L29" s="310"/>
      <c r="M29" s="16"/>
      <c r="N29" s="278"/>
      <c r="O29" s="278"/>
      <c r="P29" s="14"/>
      <c r="Q29" s="14"/>
    </row>
    <row r="30" spans="1:17" s="9" customFormat="1" ht="20.25" customHeight="1">
      <c r="A30" s="14">
        <v>15</v>
      </c>
      <c r="B30" s="279"/>
      <c r="C30" s="280"/>
      <c r="D30" s="280"/>
      <c r="E30" s="280"/>
      <c r="F30" s="281"/>
      <c r="G30" s="16"/>
      <c r="H30" s="278"/>
      <c r="I30" s="278"/>
      <c r="J30" s="16"/>
      <c r="K30" s="309"/>
      <c r="L30" s="310"/>
      <c r="M30" s="16"/>
      <c r="N30" s="278"/>
      <c r="O30" s="278"/>
      <c r="P30" s="15"/>
      <c r="Q30" s="15"/>
    </row>
    <row r="31" spans="1:17" s="9" customFormat="1" ht="20.25" customHeight="1">
      <c r="A31" s="14">
        <v>16</v>
      </c>
      <c r="B31" s="279"/>
      <c r="C31" s="280"/>
      <c r="D31" s="280"/>
      <c r="E31" s="280"/>
      <c r="F31" s="281"/>
      <c r="G31" s="16"/>
      <c r="H31" s="278"/>
      <c r="I31" s="278"/>
      <c r="J31" s="16"/>
      <c r="K31" s="309"/>
      <c r="L31" s="310"/>
      <c r="M31" s="16"/>
      <c r="N31" s="278"/>
      <c r="O31" s="278"/>
      <c r="P31" s="15"/>
      <c r="Q31" s="15"/>
    </row>
    <row r="32" spans="1:17" s="9" customFormat="1" ht="20.25" customHeight="1">
      <c r="A32" s="14">
        <v>17</v>
      </c>
      <c r="B32" s="279"/>
      <c r="C32" s="280"/>
      <c r="D32" s="280"/>
      <c r="E32" s="280"/>
      <c r="F32" s="281"/>
      <c r="G32" s="16"/>
      <c r="H32" s="278"/>
      <c r="I32" s="278"/>
      <c r="J32" s="16"/>
      <c r="K32" s="309"/>
      <c r="L32" s="310"/>
      <c r="M32" s="16"/>
      <c r="N32" s="278"/>
      <c r="O32" s="278"/>
      <c r="P32" s="15"/>
      <c r="Q32" s="15"/>
    </row>
    <row r="33" spans="1:17" s="9" customFormat="1" ht="20.25" customHeight="1">
      <c r="A33" s="14">
        <v>18</v>
      </c>
      <c r="B33" s="279"/>
      <c r="C33" s="280"/>
      <c r="D33" s="280"/>
      <c r="E33" s="280"/>
      <c r="F33" s="281"/>
      <c r="G33" s="16"/>
      <c r="H33" s="278"/>
      <c r="I33" s="278"/>
      <c r="J33" s="16"/>
      <c r="K33" s="309"/>
      <c r="L33" s="310"/>
      <c r="M33" s="16"/>
      <c r="N33" s="278"/>
      <c r="O33" s="278"/>
      <c r="P33" s="15"/>
      <c r="Q33" s="15"/>
    </row>
    <row r="34" spans="1:17" s="9" customFormat="1" ht="20.25" customHeight="1">
      <c r="A34" s="14">
        <v>19</v>
      </c>
      <c r="B34" s="279"/>
      <c r="C34" s="280"/>
      <c r="D34" s="280"/>
      <c r="E34" s="280"/>
      <c r="F34" s="281"/>
      <c r="G34" s="16"/>
      <c r="H34" s="278"/>
      <c r="I34" s="278"/>
      <c r="J34" s="16"/>
      <c r="K34" s="309"/>
      <c r="L34" s="310"/>
      <c r="M34" s="16"/>
      <c r="N34" s="278"/>
      <c r="O34" s="278"/>
      <c r="P34" s="14"/>
      <c r="Q34" s="14"/>
    </row>
    <row r="35" spans="1:17" s="9" customFormat="1" ht="20.25" customHeight="1">
      <c r="A35" s="14">
        <v>20</v>
      </c>
      <c r="B35" s="279"/>
      <c r="C35" s="280"/>
      <c r="D35" s="280"/>
      <c r="E35" s="280"/>
      <c r="F35" s="281"/>
      <c r="G35" s="16"/>
      <c r="H35" s="278"/>
      <c r="I35" s="278"/>
      <c r="J35" s="16"/>
      <c r="K35" s="309"/>
      <c r="L35" s="310"/>
      <c r="M35" s="16"/>
      <c r="N35" s="278"/>
      <c r="O35" s="278"/>
      <c r="P35" s="14"/>
      <c r="Q35" s="14"/>
    </row>
    <row r="36" spans="1:17" s="18" customFormat="1" ht="18.75" customHeight="1">
      <c r="A36" s="282" t="s">
        <v>14</v>
      </c>
      <c r="B36" s="283"/>
      <c r="C36" s="283"/>
      <c r="D36" s="283"/>
      <c r="E36" s="283"/>
      <c r="F36" s="284"/>
      <c r="G36" s="271" t="s">
        <v>49</v>
      </c>
      <c r="H36" s="269"/>
      <c r="I36" s="269"/>
      <c r="J36" s="270">
        <f>入札経過表!J36</f>
        <v>134945</v>
      </c>
      <c r="K36" s="270"/>
      <c r="L36" s="270"/>
      <c r="M36" s="288"/>
      <c r="N36" s="289"/>
      <c r="O36" s="289"/>
      <c r="P36" s="289"/>
      <c r="Q36" s="290"/>
    </row>
    <row r="37" spans="1:17" s="18" customFormat="1" ht="18.75" customHeight="1">
      <c r="A37" s="285"/>
      <c r="B37" s="286"/>
      <c r="C37" s="286"/>
      <c r="D37" s="286"/>
      <c r="E37" s="286"/>
      <c r="F37" s="287"/>
      <c r="G37" s="269"/>
      <c r="H37" s="269"/>
      <c r="I37" s="269"/>
      <c r="J37" s="270"/>
      <c r="K37" s="270"/>
      <c r="L37" s="270"/>
      <c r="M37" s="291"/>
      <c r="N37" s="292"/>
      <c r="O37" s="292"/>
      <c r="P37" s="292"/>
      <c r="Q37" s="293"/>
    </row>
    <row r="38" spans="1:17" s="19" customFormat="1" ht="18.75" customHeight="1">
      <c r="A38" s="300">
        <f>B16</f>
        <v>0</v>
      </c>
      <c r="B38" s="301"/>
      <c r="C38" s="301"/>
      <c r="D38" s="301"/>
      <c r="E38" s="301"/>
      <c r="F38" s="302"/>
      <c r="G38" s="276" t="s">
        <v>50</v>
      </c>
      <c r="H38" s="324"/>
      <c r="I38" s="324"/>
      <c r="J38" s="274"/>
      <c r="K38" s="325"/>
      <c r="L38" s="325"/>
      <c r="M38" s="294"/>
      <c r="N38" s="295"/>
      <c r="O38" s="295"/>
      <c r="P38" s="295"/>
      <c r="Q38" s="296"/>
    </row>
    <row r="39" spans="1:17" s="19" customFormat="1" ht="18.75" customHeight="1">
      <c r="A39" s="303"/>
      <c r="B39" s="304"/>
      <c r="C39" s="304"/>
      <c r="D39" s="304"/>
      <c r="E39" s="304"/>
      <c r="F39" s="305"/>
      <c r="G39" s="324"/>
      <c r="H39" s="324"/>
      <c r="I39" s="324"/>
      <c r="J39" s="325"/>
      <c r="K39" s="325"/>
      <c r="L39" s="325"/>
      <c r="M39" s="297"/>
      <c r="N39" s="298"/>
      <c r="O39" s="298"/>
      <c r="P39" s="298"/>
      <c r="Q39" s="299"/>
    </row>
    <row r="40" spans="1:17" s="19" customFormat="1" ht="18.75" customHeight="1">
      <c r="A40" s="20" t="s">
        <v>28</v>
      </c>
      <c r="B40" s="21"/>
      <c r="C40" s="21"/>
      <c r="D40" s="21"/>
      <c r="E40" s="21"/>
      <c r="F40" s="21"/>
      <c r="G40" s="22"/>
      <c r="H40" s="21"/>
      <c r="I40" s="21"/>
      <c r="J40" s="21"/>
      <c r="K40" s="23"/>
      <c r="L40" s="265" t="s">
        <v>43</v>
      </c>
      <c r="M40" s="266"/>
      <c r="N40" s="263">
        <f>入札経過表!N40</f>
        <v>0</v>
      </c>
      <c r="O40" s="263"/>
      <c r="P40" s="263"/>
      <c r="Q40" s="252" t="s">
        <v>1</v>
      </c>
    </row>
    <row r="41" spans="1:17" s="19" customFormat="1" ht="18.75" customHeight="1">
      <c r="A41" s="326" t="s">
        <v>53</v>
      </c>
      <c r="B41" s="327"/>
      <c r="C41" s="327"/>
      <c r="D41" s="327"/>
      <c r="E41" s="327"/>
      <c r="F41" s="327"/>
      <c r="G41" s="327"/>
      <c r="H41" s="327"/>
      <c r="I41" s="327"/>
      <c r="J41" s="327"/>
      <c r="K41" s="327"/>
      <c r="L41" s="265"/>
      <c r="M41" s="266"/>
      <c r="N41" s="263"/>
      <c r="O41" s="263"/>
      <c r="P41" s="263"/>
      <c r="Q41" s="306"/>
    </row>
    <row r="42" spans="1:17" s="19" customFormat="1" ht="18.75" customHeight="1">
      <c r="A42" s="253" t="s">
        <v>44</v>
      </c>
      <c r="B42" s="254"/>
      <c r="C42" s="254"/>
      <c r="D42" s="256">
        <f>入札経過表!D42</f>
        <v>0</v>
      </c>
      <c r="E42" s="256"/>
      <c r="F42" s="254" t="s">
        <v>54</v>
      </c>
      <c r="G42" s="254"/>
      <c r="H42" s="254"/>
      <c r="I42" s="254">
        <f>入札経過表!I42</f>
        <v>0</v>
      </c>
      <c r="J42" s="254"/>
      <c r="K42" s="258"/>
      <c r="L42" s="262"/>
      <c r="M42" s="308"/>
      <c r="N42" s="307"/>
      <c r="O42" s="307"/>
      <c r="P42" s="307"/>
      <c r="Q42" s="24"/>
    </row>
    <row r="43" spans="1:17" ht="15" customHeight="1">
      <c r="D43" s="323"/>
      <c r="E43" s="323"/>
      <c r="F43" s="323"/>
    </row>
  </sheetData>
  <mergeCells count="112">
    <mergeCell ref="D43:F43"/>
    <mergeCell ref="G38:I39"/>
    <mergeCell ref="J38:L39"/>
    <mergeCell ref="G36:I37"/>
    <mergeCell ref="J36:L37"/>
    <mergeCell ref="A41:K41"/>
    <mergeCell ref="B22:F22"/>
    <mergeCell ref="H22:I22"/>
    <mergeCell ref="K22:L22"/>
    <mergeCell ref="B24:F24"/>
    <mergeCell ref="H24:I24"/>
    <mergeCell ref="K24:L24"/>
    <mergeCell ref="H23:I23"/>
    <mergeCell ref="K23:L23"/>
    <mergeCell ref="B23:F23"/>
    <mergeCell ref="B26:F26"/>
    <mergeCell ref="H26:I26"/>
    <mergeCell ref="K26:L26"/>
    <mergeCell ref="B29:F29"/>
    <mergeCell ref="H29:I29"/>
    <mergeCell ref="K29:L29"/>
    <mergeCell ref="B32:F32"/>
    <mergeCell ref="H32:I32"/>
    <mergeCell ref="K32:L32"/>
    <mergeCell ref="H15:I15"/>
    <mergeCell ref="K15:L15"/>
    <mergeCell ref="N15:O15"/>
    <mergeCell ref="J16:Q16"/>
    <mergeCell ref="B15:F15"/>
    <mergeCell ref="B21:F21"/>
    <mergeCell ref="H21:I21"/>
    <mergeCell ref="B17:F17"/>
    <mergeCell ref="H17:I17"/>
    <mergeCell ref="H19:I19"/>
    <mergeCell ref="K19:L19"/>
    <mergeCell ref="B20:F20"/>
    <mergeCell ref="B16:F16"/>
    <mergeCell ref="H20:I20"/>
    <mergeCell ref="B19:F19"/>
    <mergeCell ref="B18:F18"/>
    <mergeCell ref="J17:Q17"/>
    <mergeCell ref="N18:O18"/>
    <mergeCell ref="N21:O21"/>
    <mergeCell ref="N20:O20"/>
    <mergeCell ref="K21:L21"/>
    <mergeCell ref="K20:L20"/>
    <mergeCell ref="H18:I18"/>
    <mergeCell ref="N19:O19"/>
    <mergeCell ref="A1:Q2"/>
    <mergeCell ref="A13:Q14"/>
    <mergeCell ref="O3:Q3"/>
    <mergeCell ref="O4:Q4"/>
    <mergeCell ref="O5:P5"/>
    <mergeCell ref="A6:B8"/>
    <mergeCell ref="C6:Q7"/>
    <mergeCell ref="C8:Q8"/>
    <mergeCell ref="A9:B12"/>
    <mergeCell ref="C9:I12"/>
    <mergeCell ref="J9:K12"/>
    <mergeCell ref="L9:Q12"/>
    <mergeCell ref="K18:L18"/>
    <mergeCell ref="H16:I16"/>
    <mergeCell ref="K25:L25"/>
    <mergeCell ref="N25:O25"/>
    <mergeCell ref="B28:F28"/>
    <mergeCell ref="H28:I28"/>
    <mergeCell ref="K28:L28"/>
    <mergeCell ref="N28:O28"/>
    <mergeCell ref="B27:F27"/>
    <mergeCell ref="H27:I27"/>
    <mergeCell ref="K27:L27"/>
    <mergeCell ref="N27:O27"/>
    <mergeCell ref="B25:F25"/>
    <mergeCell ref="H25:I25"/>
    <mergeCell ref="N22:O22"/>
    <mergeCell ref="N24:O24"/>
    <mergeCell ref="N23:O23"/>
    <mergeCell ref="N26:O26"/>
    <mergeCell ref="N29:O29"/>
    <mergeCell ref="B30:F30"/>
    <mergeCell ref="H30:I30"/>
    <mergeCell ref="K30:L30"/>
    <mergeCell ref="N30:O30"/>
    <mergeCell ref="B31:F31"/>
    <mergeCell ref="H31:I31"/>
    <mergeCell ref="K31:L31"/>
    <mergeCell ref="N31:O31"/>
    <mergeCell ref="N32:O32"/>
    <mergeCell ref="H33:I33"/>
    <mergeCell ref="K33:L33"/>
    <mergeCell ref="N33:O33"/>
    <mergeCell ref="H35:I35"/>
    <mergeCell ref="K35:L35"/>
    <mergeCell ref="N35:O35"/>
    <mergeCell ref="K34:L34"/>
    <mergeCell ref="B33:F33"/>
    <mergeCell ref="B34:F34"/>
    <mergeCell ref="H34:I34"/>
    <mergeCell ref="N40:P41"/>
    <mergeCell ref="N34:O34"/>
    <mergeCell ref="B35:F35"/>
    <mergeCell ref="A36:F37"/>
    <mergeCell ref="L40:M41"/>
    <mergeCell ref="M36:Q39"/>
    <mergeCell ref="A38:F39"/>
    <mergeCell ref="Q40:Q41"/>
    <mergeCell ref="N42:P42"/>
    <mergeCell ref="A42:C42"/>
    <mergeCell ref="D42:E42"/>
    <mergeCell ref="F42:H42"/>
    <mergeCell ref="I42:K42"/>
    <mergeCell ref="L42:M42"/>
  </mergeCells>
  <phoneticPr fontId="2"/>
  <pageMargins left="0.59055118110236227" right="0.39370078740157483" top="0.59055118110236227" bottom="0.39370078740157483" header="0.31496062992125984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tabSelected="1" view="pageBreakPreview" zoomScale="55" zoomScaleNormal="100" zoomScaleSheetLayoutView="55" zoomScalePageLayoutView="70" workbookViewId="0">
      <selection activeCell="A26" sqref="A26"/>
    </sheetView>
  </sheetViews>
  <sheetFormatPr defaultRowHeight="13.5"/>
  <cols>
    <col min="1" max="1" width="29.25" customWidth="1"/>
    <col min="2" max="2" width="11.5" customWidth="1"/>
    <col min="3" max="3" width="39" customWidth="1"/>
    <col min="4" max="4" width="25.375" customWidth="1"/>
    <col min="5" max="5" width="33" customWidth="1"/>
  </cols>
  <sheetData>
    <row r="2" spans="1:7" ht="36" customHeight="1"/>
    <row r="3" spans="1:7" ht="36" customHeight="1">
      <c r="D3" s="329" t="s">
        <v>128</v>
      </c>
      <c r="E3" s="329"/>
    </row>
    <row r="4" spans="1:7" ht="38.25" customHeight="1"/>
    <row r="5" spans="1:7" ht="52.5" customHeight="1">
      <c r="A5" s="330" t="s">
        <v>90</v>
      </c>
      <c r="B5" s="330"/>
      <c r="C5" s="330"/>
      <c r="D5" s="330"/>
      <c r="E5" s="330"/>
    </row>
    <row r="6" spans="1:7" ht="39.75" customHeight="1"/>
    <row r="7" spans="1:7" ht="36" customHeight="1">
      <c r="A7" s="161" t="s">
        <v>99</v>
      </c>
    </row>
    <row r="8" spans="1:7" ht="32.25" customHeight="1"/>
    <row r="9" spans="1:7" ht="36" customHeight="1">
      <c r="C9" s="331" t="s">
        <v>92</v>
      </c>
      <c r="D9" s="331"/>
      <c r="E9" s="120"/>
    </row>
    <row r="10" spans="1:7" ht="36" customHeight="1">
      <c r="C10" s="331" t="s">
        <v>93</v>
      </c>
      <c r="D10" s="331"/>
      <c r="E10" s="120"/>
    </row>
    <row r="11" spans="1:7" ht="36" customHeight="1">
      <c r="C11" s="331" t="s">
        <v>94</v>
      </c>
      <c r="D11" s="331"/>
      <c r="E11" s="121" t="s">
        <v>91</v>
      </c>
    </row>
    <row r="12" spans="1:7" ht="75.75" customHeight="1"/>
    <row r="13" spans="1:7" ht="36" customHeight="1">
      <c r="A13" s="328" t="s">
        <v>129</v>
      </c>
      <c r="B13" s="328"/>
      <c r="C13" s="328"/>
      <c r="D13" s="328"/>
      <c r="E13" s="328"/>
    </row>
    <row r="14" spans="1:7" ht="36" customHeight="1">
      <c r="A14" s="333" t="s">
        <v>127</v>
      </c>
      <c r="B14" s="333"/>
      <c r="C14" s="333"/>
      <c r="D14" s="333"/>
      <c r="E14" s="333"/>
    </row>
    <row r="15" spans="1:7" ht="36" customHeight="1">
      <c r="B15" s="129" t="s">
        <v>126</v>
      </c>
    </row>
    <row r="16" spans="1:7" ht="33" customHeight="1">
      <c r="B16" s="332" t="s">
        <v>100</v>
      </c>
      <c r="C16" s="339"/>
      <c r="D16" s="105">
        <f>'グループ(A)その２'!H30</f>
        <v>0</v>
      </c>
      <c r="E16" s="104"/>
      <c r="F16" s="104"/>
      <c r="G16" s="104"/>
    </row>
    <row r="17" spans="1:7" ht="33" customHeight="1">
      <c r="B17" s="332" t="s">
        <v>101</v>
      </c>
      <c r="C17" s="339"/>
      <c r="D17" s="105">
        <f>'グループ(B)'!K28</f>
        <v>0</v>
      </c>
      <c r="E17" s="106"/>
      <c r="F17" s="104"/>
      <c r="G17" s="104"/>
    </row>
    <row r="18" spans="1:7" ht="33" customHeight="1">
      <c r="B18" s="332" t="s">
        <v>102</v>
      </c>
      <c r="C18" s="339"/>
      <c r="D18" s="107">
        <f>'グループ(C)その２'!H38</f>
        <v>0</v>
      </c>
      <c r="E18" s="104"/>
      <c r="F18" s="104"/>
      <c r="G18" s="104"/>
    </row>
    <row r="19" spans="1:7" ht="33" customHeight="1">
      <c r="B19" s="332" t="s">
        <v>103</v>
      </c>
      <c r="C19" s="339"/>
      <c r="D19" s="105">
        <f>'グループ(D)'!K28</f>
        <v>0</v>
      </c>
      <c r="E19" s="104"/>
      <c r="F19" s="104"/>
      <c r="G19" s="104"/>
    </row>
    <row r="20" spans="1:7" ht="33" customHeight="1">
      <c r="B20" s="332" t="s">
        <v>104</v>
      </c>
      <c r="C20" s="339"/>
      <c r="D20" s="105">
        <f>'グループ(E)'!K28</f>
        <v>0</v>
      </c>
      <c r="E20" s="104"/>
      <c r="F20" s="104"/>
      <c r="G20" s="104"/>
    </row>
    <row r="21" spans="1:7" ht="33" customHeight="1">
      <c r="B21" s="332" t="s">
        <v>124</v>
      </c>
      <c r="C21" s="332"/>
      <c r="D21" s="105">
        <f>SUM(D16:D20)</f>
        <v>0</v>
      </c>
      <c r="E21" s="104"/>
      <c r="F21" s="104"/>
      <c r="G21" s="104"/>
    </row>
    <row r="22" spans="1:7" ht="39.950000000000003" customHeight="1">
      <c r="B22" s="340" t="s">
        <v>120</v>
      </c>
      <c r="C22" s="340"/>
      <c r="D22" s="340"/>
      <c r="E22" s="104"/>
      <c r="F22" s="104"/>
      <c r="G22" s="104"/>
    </row>
    <row r="23" spans="1:7" ht="39.950000000000003" customHeight="1">
      <c r="B23" s="129" t="s">
        <v>142</v>
      </c>
      <c r="C23" s="127"/>
      <c r="D23" s="128"/>
      <c r="E23" s="104"/>
      <c r="F23" s="104"/>
      <c r="G23" s="104"/>
    </row>
    <row r="24" spans="1:7" ht="34.5" customHeight="1">
      <c r="B24" s="332" t="s">
        <v>118</v>
      </c>
      <c r="C24" s="339"/>
      <c r="D24" s="105">
        <f>'グループ(A'')'!J30</f>
        <v>0</v>
      </c>
      <c r="E24" s="104"/>
      <c r="F24" s="104"/>
      <c r="G24" s="104"/>
    </row>
    <row r="25" spans="1:7" ht="34.5" customHeight="1">
      <c r="B25" s="332" t="s">
        <v>119</v>
      </c>
      <c r="C25" s="339"/>
      <c r="D25" s="105">
        <f>'グループ(B'')'!K29</f>
        <v>0</v>
      </c>
      <c r="E25" s="104"/>
      <c r="F25" s="104"/>
      <c r="G25" s="104"/>
    </row>
    <row r="26" spans="1:7" ht="34.5" customHeight="1">
      <c r="B26" s="332" t="s">
        <v>124</v>
      </c>
      <c r="C26" s="332"/>
      <c r="D26" s="105">
        <f>SUM(D24:D25)</f>
        <v>0</v>
      </c>
      <c r="E26" s="104"/>
      <c r="F26" s="104"/>
      <c r="G26" s="104"/>
    </row>
    <row r="27" spans="1:7" ht="51.75" customHeight="1">
      <c r="B27" s="334" t="s">
        <v>97</v>
      </c>
      <c r="C27" s="334"/>
      <c r="D27" s="334"/>
    </row>
    <row r="28" spans="1:7" ht="39" customHeight="1" thickBot="1">
      <c r="B28" s="81"/>
    </row>
    <row r="29" spans="1:7" ht="37.5" customHeight="1" thickBot="1">
      <c r="B29" s="336" t="s">
        <v>84</v>
      </c>
      <c r="C29" s="337"/>
      <c r="D29" s="108">
        <f>D21+D26</f>
        <v>0</v>
      </c>
    </row>
    <row r="30" spans="1:7" ht="83.25" customHeight="1">
      <c r="B30" s="338" t="s">
        <v>98</v>
      </c>
      <c r="C30" s="338"/>
      <c r="D30" s="338"/>
    </row>
    <row r="31" spans="1:7" ht="60" customHeight="1">
      <c r="A31" s="335" t="s">
        <v>121</v>
      </c>
      <c r="B31" s="335"/>
      <c r="C31" s="335"/>
      <c r="D31" s="335"/>
      <c r="E31" s="335"/>
    </row>
  </sheetData>
  <sheetProtection algorithmName="SHA-512" hashValue="2VezLOh8XtbdZw/sG0yS3Oc53CaQCydsfR3UbvxQqP8ZTsSjXkiUkwtWU9M19D63+BBBimuiWWEE34aNRxZArA==" saltValue="Z70XyDrljar1JAa+KMqNeA==" spinCount="100000" sheet="1" objects="1" scenarios="1"/>
  <mergeCells count="21">
    <mergeCell ref="B26:C26"/>
    <mergeCell ref="A14:E14"/>
    <mergeCell ref="B27:D27"/>
    <mergeCell ref="A31:E31"/>
    <mergeCell ref="B29:C29"/>
    <mergeCell ref="B30:D30"/>
    <mergeCell ref="B18:C18"/>
    <mergeCell ref="B24:C24"/>
    <mergeCell ref="B25:C25"/>
    <mergeCell ref="B22:D22"/>
    <mergeCell ref="B21:C21"/>
    <mergeCell ref="B17:C17"/>
    <mergeCell ref="B19:C19"/>
    <mergeCell ref="B20:C20"/>
    <mergeCell ref="B16:C16"/>
    <mergeCell ref="A13:E13"/>
    <mergeCell ref="D3:E3"/>
    <mergeCell ref="A5:E5"/>
    <mergeCell ref="C9:D9"/>
    <mergeCell ref="C10:D10"/>
    <mergeCell ref="C11:D11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M39"/>
  <sheetViews>
    <sheetView view="pageBreakPreview" zoomScale="85" zoomScaleNormal="75" zoomScaleSheetLayoutView="85" workbookViewId="0">
      <selection activeCell="B28" sqref="B28"/>
    </sheetView>
  </sheetViews>
  <sheetFormatPr defaultRowHeight="13.5"/>
  <cols>
    <col min="1" max="1" width="14.25" style="3" customWidth="1"/>
    <col min="2" max="2" width="9.25" style="6" bestFit="1" customWidth="1"/>
    <col min="3" max="3" width="13.75" style="6" customWidth="1"/>
    <col min="4" max="4" width="10.625" style="7" customWidth="1"/>
    <col min="5" max="6" width="11" style="7" customWidth="1"/>
    <col min="7" max="9" width="15.625" style="2" customWidth="1"/>
    <col min="10" max="10" width="18.5" style="6" customWidth="1"/>
    <col min="11" max="12" width="18.625" style="2" customWidth="1"/>
    <col min="13" max="13" width="18.625" style="7" customWidth="1"/>
    <col min="14" max="16384" width="9" style="7"/>
  </cols>
  <sheetData>
    <row r="1" spans="1:13" ht="28.5" customHeight="1"/>
    <row r="2" spans="1:13" s="1" customFormat="1" ht="24.95" customHeight="1">
      <c r="A2" s="342" t="s">
        <v>148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9"/>
      <c r="M2" s="40"/>
    </row>
    <row r="3" spans="1:13" s="1" customFormat="1" ht="24.95" customHeight="1">
      <c r="A3" s="39" t="s">
        <v>70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40"/>
    </row>
    <row r="4" spans="1:13" s="1" customFormat="1" ht="9.9499999999999993" customHeight="1">
      <c r="A4" s="41"/>
      <c r="B4" s="42"/>
      <c r="C4" s="43"/>
      <c r="D4" s="44"/>
      <c r="E4" s="42"/>
      <c r="F4" s="45"/>
      <c r="G4" s="45"/>
      <c r="H4" s="46"/>
      <c r="I4" s="46"/>
      <c r="J4" s="42"/>
      <c r="K4" s="42"/>
      <c r="L4" s="42"/>
      <c r="M4" s="44"/>
    </row>
    <row r="5" spans="1:13" s="1" customFormat="1" ht="20.100000000000001" customHeight="1" thickBot="1">
      <c r="A5" s="44"/>
      <c r="B5" s="42"/>
      <c r="C5" s="130" t="s">
        <v>7</v>
      </c>
      <c r="D5" s="131"/>
      <c r="E5" s="132"/>
      <c r="F5" s="346" t="s">
        <v>65</v>
      </c>
      <c r="G5" s="347"/>
      <c r="H5" s="47"/>
      <c r="I5" s="44"/>
      <c r="J5" s="42"/>
      <c r="K5" s="42"/>
      <c r="L5" s="42"/>
      <c r="M5" s="44"/>
    </row>
    <row r="6" spans="1:13" s="1" customFormat="1" ht="20.100000000000001" customHeight="1" thickBot="1">
      <c r="A6" s="48"/>
      <c r="B6" s="42"/>
      <c r="C6" s="348" t="s">
        <v>8</v>
      </c>
      <c r="D6" s="350" t="s">
        <v>9</v>
      </c>
      <c r="E6" s="351"/>
      <c r="F6" s="35"/>
      <c r="G6" s="115" t="s">
        <v>5</v>
      </c>
      <c r="H6" s="46"/>
      <c r="I6" s="46"/>
      <c r="J6" s="42"/>
      <c r="K6" s="42"/>
      <c r="L6" s="42"/>
      <c r="M6" s="44"/>
    </row>
    <row r="7" spans="1:13" s="1" customFormat="1" ht="20.100000000000001" customHeight="1" thickBot="1">
      <c r="A7" s="48"/>
      <c r="B7" s="42"/>
      <c r="C7" s="349"/>
      <c r="D7" s="352" t="s">
        <v>77</v>
      </c>
      <c r="E7" s="350"/>
      <c r="F7" s="79"/>
      <c r="G7" s="115" t="s">
        <v>5</v>
      </c>
      <c r="H7" s="46"/>
      <c r="I7" s="46"/>
      <c r="J7" s="42"/>
      <c r="K7" s="42"/>
      <c r="L7" s="42"/>
      <c r="M7" s="44"/>
    </row>
    <row r="8" spans="1:13" s="1" customFormat="1" ht="20.100000000000001" customHeight="1" thickBot="1">
      <c r="A8" s="48"/>
      <c r="B8" s="42"/>
      <c r="C8" s="356" t="s">
        <v>11</v>
      </c>
      <c r="D8" s="357" t="s">
        <v>71</v>
      </c>
      <c r="E8" s="358"/>
      <c r="F8" s="36"/>
      <c r="G8" s="116" t="s">
        <v>6</v>
      </c>
      <c r="H8" s="46"/>
      <c r="I8" s="46"/>
      <c r="J8" s="42"/>
      <c r="K8" s="42"/>
      <c r="L8" s="42"/>
      <c r="M8" s="44"/>
    </row>
    <row r="9" spans="1:13" s="1" customFormat="1" ht="20.100000000000001" customHeight="1" thickBot="1">
      <c r="A9" s="48"/>
      <c r="B9" s="42"/>
      <c r="C9" s="356"/>
      <c r="D9" s="359" t="s">
        <v>72</v>
      </c>
      <c r="E9" s="360"/>
      <c r="F9" s="37"/>
      <c r="G9" s="117" t="s">
        <v>6</v>
      </c>
      <c r="H9" s="46"/>
      <c r="I9" s="46"/>
      <c r="J9" s="42"/>
      <c r="K9" s="42"/>
      <c r="L9" s="42"/>
      <c r="M9" s="44"/>
    </row>
    <row r="10" spans="1:13" s="1" customFormat="1" ht="20.100000000000001" customHeight="1">
      <c r="A10" s="48"/>
      <c r="B10" s="42"/>
      <c r="C10" s="356"/>
      <c r="D10" s="361" t="s">
        <v>73</v>
      </c>
      <c r="E10" s="362"/>
      <c r="F10" s="51"/>
      <c r="G10" s="118" t="s">
        <v>6</v>
      </c>
      <c r="H10" s="46"/>
      <c r="I10" s="46"/>
      <c r="J10" s="42"/>
      <c r="K10" s="42"/>
      <c r="L10" s="42"/>
      <c r="M10" s="44"/>
    </row>
    <row r="11" spans="1:13" s="1" customFormat="1" ht="15" customHeight="1">
      <c r="A11" s="48"/>
      <c r="B11" s="42"/>
      <c r="C11" s="44"/>
      <c r="D11" s="49"/>
      <c r="E11" s="50"/>
      <c r="F11" s="52"/>
      <c r="G11" s="42"/>
      <c r="H11" s="46"/>
      <c r="I11" s="46"/>
      <c r="J11" s="42"/>
      <c r="K11" s="42"/>
      <c r="L11" s="42"/>
      <c r="M11" s="44"/>
    </row>
    <row r="12" spans="1:13" ht="18" customHeight="1">
      <c r="A12" s="53"/>
      <c r="B12" s="363" t="s">
        <v>27</v>
      </c>
      <c r="C12" s="363" t="s">
        <v>17</v>
      </c>
      <c r="D12" s="363" t="s">
        <v>74</v>
      </c>
      <c r="E12" s="363" t="s">
        <v>75</v>
      </c>
      <c r="F12" s="363" t="s">
        <v>73</v>
      </c>
      <c r="G12" s="367" t="s">
        <v>19</v>
      </c>
      <c r="H12" s="343"/>
      <c r="I12" s="343" t="s">
        <v>20</v>
      </c>
      <c r="J12" s="353" t="s">
        <v>21</v>
      </c>
      <c r="K12" s="354" t="s">
        <v>66</v>
      </c>
      <c r="L12" s="57"/>
    </row>
    <row r="13" spans="1:13" ht="18" customHeight="1">
      <c r="A13" s="86"/>
      <c r="B13" s="364"/>
      <c r="C13" s="364"/>
      <c r="D13" s="364"/>
      <c r="E13" s="364"/>
      <c r="F13" s="364"/>
      <c r="G13" s="368"/>
      <c r="H13" s="345"/>
      <c r="I13" s="344"/>
      <c r="J13" s="353"/>
      <c r="K13" s="354"/>
      <c r="L13" s="57"/>
    </row>
    <row r="14" spans="1:13" ht="18" customHeight="1">
      <c r="A14" s="58"/>
      <c r="B14" s="59" t="s">
        <v>22</v>
      </c>
      <c r="C14" s="59" t="s">
        <v>23</v>
      </c>
      <c r="D14" s="59" t="s">
        <v>24</v>
      </c>
      <c r="E14" s="59" t="s">
        <v>24</v>
      </c>
      <c r="F14" s="59" t="s">
        <v>24</v>
      </c>
      <c r="G14" s="56" t="s">
        <v>76</v>
      </c>
      <c r="H14" s="56" t="s">
        <v>78</v>
      </c>
      <c r="I14" s="345"/>
      <c r="J14" s="353"/>
      <c r="K14" s="355"/>
      <c r="L14" s="57"/>
    </row>
    <row r="15" spans="1:13" ht="13.5" customHeight="1">
      <c r="A15" s="61" t="s">
        <v>130</v>
      </c>
      <c r="B15" s="113">
        <v>14797</v>
      </c>
      <c r="C15" s="59">
        <v>100</v>
      </c>
      <c r="D15" s="62"/>
      <c r="E15" s="133">
        <v>2180264</v>
      </c>
      <c r="F15" s="64"/>
      <c r="G15" s="66">
        <f t="shared" ref="G15:G26" si="0">ROUNDDOWN($F$6*B15*(1.85-C15/100),2)</f>
        <v>0</v>
      </c>
      <c r="H15" s="80"/>
      <c r="I15" s="67">
        <f>G15+H15</f>
        <v>0</v>
      </c>
      <c r="J15" s="66">
        <f>ROUNDDOWN(D15*$F$8+E15*$F$9+F15*$F$10,2)</f>
        <v>0</v>
      </c>
      <c r="K15" s="68">
        <f>ROUNDDOWN(I15+J15,0)</f>
        <v>0</v>
      </c>
      <c r="L15" s="57"/>
    </row>
    <row r="16" spans="1:13" ht="13.5" customHeight="1">
      <c r="A16" s="61" t="s">
        <v>131</v>
      </c>
      <c r="B16" s="113">
        <v>14797</v>
      </c>
      <c r="C16" s="59">
        <v>100</v>
      </c>
      <c r="D16" s="69"/>
      <c r="E16" s="133">
        <v>2233987</v>
      </c>
      <c r="F16" s="70"/>
      <c r="G16" s="66">
        <f t="shared" si="0"/>
        <v>0</v>
      </c>
      <c r="H16" s="80"/>
      <c r="I16" s="67">
        <f>G16+H16</f>
        <v>0</v>
      </c>
      <c r="J16" s="66">
        <f>ROUNDDOWN(D16*$F$8+E16*$F$9+F16*$F$10,2)</f>
        <v>0</v>
      </c>
      <c r="K16" s="68">
        <f t="shared" ref="K16:K26" si="1">ROUNDDOWN(I16+J16,0)</f>
        <v>0</v>
      </c>
      <c r="L16" s="57"/>
    </row>
    <row r="17" spans="1:13" ht="13.5" customHeight="1">
      <c r="A17" s="61" t="s">
        <v>132</v>
      </c>
      <c r="B17" s="113">
        <v>14797</v>
      </c>
      <c r="C17" s="59">
        <v>100</v>
      </c>
      <c r="D17" s="69"/>
      <c r="E17" s="134">
        <v>1724012</v>
      </c>
      <c r="F17" s="70"/>
      <c r="G17" s="66">
        <f t="shared" si="0"/>
        <v>0</v>
      </c>
      <c r="H17" s="80"/>
      <c r="I17" s="67">
        <f t="shared" ref="I17:I26" si="2">G17+H17</f>
        <v>0</v>
      </c>
      <c r="J17" s="66">
        <f>ROUNDDOWN(D17*$F$8+E17*$F$9+F17*$F$10,2)</f>
        <v>0</v>
      </c>
      <c r="K17" s="68">
        <f t="shared" si="1"/>
        <v>0</v>
      </c>
      <c r="L17" s="57"/>
    </row>
    <row r="18" spans="1:13" ht="13.5" customHeight="1">
      <c r="A18" s="61" t="s">
        <v>133</v>
      </c>
      <c r="B18" s="113">
        <v>14732</v>
      </c>
      <c r="C18" s="59">
        <v>100</v>
      </c>
      <c r="D18" s="62"/>
      <c r="E18" s="134">
        <v>1135759</v>
      </c>
      <c r="F18" s="70"/>
      <c r="G18" s="66">
        <f t="shared" si="0"/>
        <v>0</v>
      </c>
      <c r="H18" s="80"/>
      <c r="I18" s="67">
        <f t="shared" si="2"/>
        <v>0</v>
      </c>
      <c r="J18" s="66">
        <f t="shared" ref="J18:J26" si="3">ROUNDDOWN(D18*$F$8+E18*$F$9+F18*$F$10,2)</f>
        <v>0</v>
      </c>
      <c r="K18" s="68">
        <f t="shared" si="1"/>
        <v>0</v>
      </c>
      <c r="L18" s="57"/>
    </row>
    <row r="19" spans="1:13" ht="13.5" customHeight="1">
      <c r="A19" s="61" t="s">
        <v>134</v>
      </c>
      <c r="B19" s="113">
        <v>14732</v>
      </c>
      <c r="C19" s="59">
        <v>100</v>
      </c>
      <c r="D19" s="69"/>
      <c r="E19" s="134">
        <v>1236156</v>
      </c>
      <c r="F19" s="70"/>
      <c r="G19" s="66">
        <f t="shared" si="0"/>
        <v>0</v>
      </c>
      <c r="H19" s="80"/>
      <c r="I19" s="67">
        <f>G19+H19</f>
        <v>0</v>
      </c>
      <c r="J19" s="66">
        <f t="shared" si="3"/>
        <v>0</v>
      </c>
      <c r="K19" s="68">
        <f t="shared" si="1"/>
        <v>0</v>
      </c>
      <c r="L19" s="57"/>
    </row>
    <row r="20" spans="1:13" ht="13.5" customHeight="1">
      <c r="A20" s="61" t="s">
        <v>135</v>
      </c>
      <c r="B20" s="113">
        <v>14668</v>
      </c>
      <c r="C20" s="59">
        <v>100</v>
      </c>
      <c r="D20" s="69"/>
      <c r="E20" s="135">
        <v>1979869</v>
      </c>
      <c r="F20" s="70"/>
      <c r="G20" s="66">
        <f t="shared" si="0"/>
        <v>0</v>
      </c>
      <c r="H20" s="80"/>
      <c r="I20" s="67">
        <f>G20+H20</f>
        <v>0</v>
      </c>
      <c r="J20" s="66">
        <f t="shared" si="3"/>
        <v>0</v>
      </c>
      <c r="K20" s="68">
        <f t="shared" si="1"/>
        <v>0</v>
      </c>
      <c r="L20" s="57"/>
    </row>
    <row r="21" spans="1:13" ht="13.5" customHeight="1">
      <c r="A21" s="61" t="s">
        <v>136</v>
      </c>
      <c r="B21" s="113">
        <v>14668</v>
      </c>
      <c r="C21" s="59">
        <v>100</v>
      </c>
      <c r="D21" s="158">
        <v>2361923</v>
      </c>
      <c r="E21" s="164"/>
      <c r="F21" s="70"/>
      <c r="G21" s="66">
        <f t="shared" si="0"/>
        <v>0</v>
      </c>
      <c r="H21" s="80"/>
      <c r="I21" s="67">
        <f>G21+H21</f>
        <v>0</v>
      </c>
      <c r="J21" s="66">
        <f t="shared" si="3"/>
        <v>0</v>
      </c>
      <c r="K21" s="68">
        <f t="shared" si="1"/>
        <v>0</v>
      </c>
      <c r="L21" s="57"/>
    </row>
    <row r="22" spans="1:13" ht="13.5" customHeight="1">
      <c r="A22" s="61" t="s">
        <v>137</v>
      </c>
      <c r="B22" s="113">
        <v>14668</v>
      </c>
      <c r="C22" s="59">
        <v>100</v>
      </c>
      <c r="D22" s="71">
        <v>2059181</v>
      </c>
      <c r="E22" s="164"/>
      <c r="F22" s="70"/>
      <c r="G22" s="66">
        <f t="shared" si="0"/>
        <v>0</v>
      </c>
      <c r="H22" s="80"/>
      <c r="I22" s="67">
        <f>G22+H22</f>
        <v>0</v>
      </c>
      <c r="J22" s="66">
        <f>ROUNDDOWN(D22*$F$8+E22*$F$9+F22*$F$10,2)</f>
        <v>0</v>
      </c>
      <c r="K22" s="68">
        <f t="shared" si="1"/>
        <v>0</v>
      </c>
      <c r="L22" s="57"/>
    </row>
    <row r="23" spans="1:13" ht="13.5" customHeight="1">
      <c r="A23" s="61" t="s">
        <v>138</v>
      </c>
      <c r="B23" s="113">
        <v>14668</v>
      </c>
      <c r="C23" s="59">
        <v>100</v>
      </c>
      <c r="D23" s="71">
        <v>2230567</v>
      </c>
      <c r="E23" s="165"/>
      <c r="F23" s="70"/>
      <c r="G23" s="66">
        <f t="shared" si="0"/>
        <v>0</v>
      </c>
      <c r="H23" s="80"/>
      <c r="I23" s="67">
        <f>G23+H23</f>
        <v>0</v>
      </c>
      <c r="J23" s="66">
        <f>ROUNDDOWN(D23*$F$8+E23*$F$9+F23*$F$10,2)</f>
        <v>0</v>
      </c>
      <c r="K23" s="68">
        <f t="shared" si="1"/>
        <v>0</v>
      </c>
      <c r="L23" s="57"/>
    </row>
    <row r="24" spans="1:13" ht="13.5" customHeight="1">
      <c r="A24" s="61" t="s">
        <v>139</v>
      </c>
      <c r="B24" s="113">
        <v>14668</v>
      </c>
      <c r="C24" s="59">
        <v>100</v>
      </c>
      <c r="D24" s="163"/>
      <c r="E24" s="159">
        <v>1559330</v>
      </c>
      <c r="F24" s="70"/>
      <c r="G24" s="66">
        <f t="shared" si="0"/>
        <v>0</v>
      </c>
      <c r="H24" s="80"/>
      <c r="I24" s="67">
        <f t="shared" si="2"/>
        <v>0</v>
      </c>
      <c r="J24" s="66">
        <f>ROUNDDOWN(D24*$F$8+E24*$F$9+F24*$F$10,2)</f>
        <v>0</v>
      </c>
      <c r="K24" s="68">
        <f t="shared" si="1"/>
        <v>0</v>
      </c>
      <c r="L24" s="57"/>
    </row>
    <row r="25" spans="1:13" ht="13.5" customHeight="1">
      <c r="A25" s="61" t="s">
        <v>140</v>
      </c>
      <c r="B25" s="113">
        <v>14668</v>
      </c>
      <c r="C25" s="59">
        <v>100</v>
      </c>
      <c r="D25" s="163"/>
      <c r="E25" s="63">
        <v>1396558</v>
      </c>
      <c r="F25" s="70"/>
      <c r="G25" s="66">
        <f t="shared" si="0"/>
        <v>0</v>
      </c>
      <c r="H25" s="80"/>
      <c r="I25" s="67">
        <f>G25+H25</f>
        <v>0</v>
      </c>
      <c r="J25" s="66">
        <f t="shared" si="3"/>
        <v>0</v>
      </c>
      <c r="K25" s="68">
        <f t="shared" si="1"/>
        <v>0</v>
      </c>
      <c r="L25" s="57"/>
    </row>
    <row r="26" spans="1:13" ht="13.5" customHeight="1">
      <c r="A26" s="61" t="s">
        <v>141</v>
      </c>
      <c r="B26" s="113">
        <v>14668</v>
      </c>
      <c r="C26" s="59">
        <v>100</v>
      </c>
      <c r="D26" s="163"/>
      <c r="E26" s="63">
        <v>1839289</v>
      </c>
      <c r="F26" s="70"/>
      <c r="G26" s="66">
        <f t="shared" si="0"/>
        <v>0</v>
      </c>
      <c r="H26" s="80"/>
      <c r="I26" s="67">
        <f t="shared" si="2"/>
        <v>0</v>
      </c>
      <c r="J26" s="66">
        <f t="shared" si="3"/>
        <v>0</v>
      </c>
      <c r="K26" s="68">
        <f t="shared" si="1"/>
        <v>0</v>
      </c>
      <c r="L26" s="57"/>
    </row>
    <row r="27" spans="1:13" s="6" customFormat="1" ht="13.5" customHeight="1">
      <c r="A27" s="46"/>
      <c r="B27" s="74"/>
      <c r="C27" s="74" t="s">
        <v>25</v>
      </c>
      <c r="D27" s="68">
        <f>SUM(D15:D26)</f>
        <v>6651671</v>
      </c>
      <c r="E27" s="68">
        <f>SUM(E15:E26)</f>
        <v>15285224</v>
      </c>
      <c r="F27" s="68">
        <f>SUM(F15:F26)</f>
        <v>0</v>
      </c>
      <c r="G27" s="66">
        <f>SUM(G15:G26)</f>
        <v>0</v>
      </c>
      <c r="H27" s="80"/>
      <c r="I27" s="66">
        <f>SUM(I15:I26)</f>
        <v>0</v>
      </c>
      <c r="J27" s="66">
        <f>SUM(J15:J26)</f>
        <v>0</v>
      </c>
      <c r="K27" s="68">
        <f>SUM(K15:K26)</f>
        <v>0</v>
      </c>
      <c r="L27" s="74"/>
    </row>
    <row r="28" spans="1:13" ht="60" customHeight="1" thickBot="1">
      <c r="A28" s="75"/>
      <c r="B28" s="74"/>
      <c r="C28" s="74" t="s">
        <v>26</v>
      </c>
      <c r="D28" s="369">
        <f>SUM(D27:F27)</f>
        <v>21936895</v>
      </c>
      <c r="E28" s="370"/>
      <c r="F28" s="370"/>
      <c r="G28" s="76"/>
      <c r="H28" s="77"/>
      <c r="I28" s="77"/>
      <c r="J28" s="77"/>
      <c r="K28" s="77"/>
      <c r="L28" s="77"/>
      <c r="M28" s="57"/>
    </row>
    <row r="29" spans="1:13" ht="24.95" customHeight="1" thickBot="1">
      <c r="A29" s="48"/>
      <c r="B29" s="74"/>
      <c r="C29" s="57"/>
      <c r="D29" s="57"/>
      <c r="E29" s="57"/>
      <c r="F29" s="46"/>
      <c r="G29" s="7"/>
      <c r="H29" s="352" t="s">
        <v>100</v>
      </c>
      <c r="I29" s="351"/>
      <c r="J29" s="365">
        <f>ROUNDDOWN(K27*100/110,0)</f>
        <v>0</v>
      </c>
      <c r="K29" s="366"/>
    </row>
    <row r="30" spans="1:13" ht="34.5" customHeight="1">
      <c r="A30" s="395" t="s">
        <v>156</v>
      </c>
      <c r="B30" s="395"/>
      <c r="C30" s="395"/>
      <c r="D30" s="395"/>
      <c r="E30" s="395"/>
      <c r="F30" s="46"/>
      <c r="G30" s="7"/>
      <c r="H30" s="341" t="s">
        <v>112</v>
      </c>
      <c r="I30" s="341"/>
      <c r="J30" s="341"/>
      <c r="K30" s="341"/>
    </row>
    <row r="31" spans="1:13">
      <c r="C31" s="7"/>
      <c r="F31" s="2"/>
      <c r="L31" s="7"/>
    </row>
    <row r="32" spans="1:13">
      <c r="C32" s="7"/>
      <c r="F32" s="2"/>
      <c r="L32" s="7"/>
    </row>
    <row r="33" spans="3:12">
      <c r="C33" s="7"/>
      <c r="F33" s="2"/>
      <c r="I33" s="6"/>
      <c r="J33" s="2"/>
      <c r="L33" s="7"/>
    </row>
    <row r="34" spans="3:12">
      <c r="C34" s="7"/>
      <c r="F34" s="2"/>
      <c r="I34" s="6"/>
      <c r="J34" s="2"/>
      <c r="L34" s="7"/>
    </row>
    <row r="35" spans="3:12">
      <c r="C35" s="7"/>
      <c r="F35" s="2"/>
      <c r="I35" s="6"/>
      <c r="J35" s="2"/>
      <c r="L35" s="7"/>
    </row>
    <row r="36" spans="3:12">
      <c r="C36" s="7"/>
      <c r="F36" s="2"/>
      <c r="I36" s="6"/>
      <c r="J36" s="2"/>
      <c r="L36" s="7"/>
    </row>
    <row r="39" spans="3:12" ht="6.75" customHeight="1"/>
  </sheetData>
  <sheetProtection algorithmName="SHA-512" hashValue="7eB1zXeq24eQRQzW55tGXsn1UR7hKmo5b7OlxxEMDqOhsiG7WgoVf62gvJ0030xSAHns1DOh3L+o4Uyz4JkS1w==" saltValue="vMq9NY+4EaeCEQKwMZsXjA==" spinCount="100000" sheet="1" objects="1" scenarios="1"/>
  <mergeCells count="23">
    <mergeCell ref="A30:E30"/>
    <mergeCell ref="B12:B13"/>
    <mergeCell ref="J29:K29"/>
    <mergeCell ref="G12:H13"/>
    <mergeCell ref="F12:F13"/>
    <mergeCell ref="D28:F28"/>
    <mergeCell ref="H29:I29"/>
    <mergeCell ref="H30:K30"/>
    <mergeCell ref="A2:K2"/>
    <mergeCell ref="I12:I14"/>
    <mergeCell ref="F5:G5"/>
    <mergeCell ref="C6:C7"/>
    <mergeCell ref="D6:E6"/>
    <mergeCell ref="D7:E7"/>
    <mergeCell ref="J12:J14"/>
    <mergeCell ref="K12:K14"/>
    <mergeCell ref="C8:C10"/>
    <mergeCell ref="D8:E8"/>
    <mergeCell ref="D9:E9"/>
    <mergeCell ref="D10:E10"/>
    <mergeCell ref="E12:E13"/>
    <mergeCell ref="D12:D13"/>
    <mergeCell ref="C12:C13"/>
  </mergeCells>
  <phoneticPr fontId="2"/>
  <dataValidations disablePrompts="1" count="1">
    <dataValidation type="list" allowBlank="1" showInputMessage="1" showErrorMessage="1" sqref="N2:N3">
      <formula1>連番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landscape" r:id="rId1"/>
  <rowBreaks count="1" manualBreakCount="1">
    <brk id="31" max="12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W34"/>
  <sheetViews>
    <sheetView view="pageBreakPreview" zoomScale="85" zoomScaleNormal="75" zoomScaleSheetLayoutView="85" workbookViewId="0">
      <selection activeCell="A5" sqref="A5"/>
    </sheetView>
  </sheetViews>
  <sheetFormatPr defaultRowHeight="13.5"/>
  <cols>
    <col min="1" max="1" width="16.625" style="3" customWidth="1"/>
    <col min="2" max="2" width="9.25" style="6" bestFit="1" customWidth="1"/>
    <col min="3" max="3" width="7.5" style="6" bestFit="1" customWidth="1"/>
    <col min="4" max="6" width="13" style="7" customWidth="1"/>
    <col min="7" max="7" width="3.625" style="7" hidden="1" customWidth="1"/>
    <col min="8" max="8" width="23.875" style="2" customWidth="1"/>
    <col min="9" max="9" width="29.625" style="6" customWidth="1"/>
    <col min="10" max="10" width="29.625" style="2" customWidth="1"/>
    <col min="11" max="11" width="4.75" style="7" customWidth="1"/>
    <col min="12" max="16384" width="9" style="7"/>
  </cols>
  <sheetData>
    <row r="1" spans="1:11" s="1" customFormat="1" ht="24.95" customHeight="1">
      <c r="A1" s="374" t="s">
        <v>149</v>
      </c>
      <c r="B1" s="374"/>
      <c r="C1" s="374"/>
      <c r="D1" s="374"/>
      <c r="E1" s="374"/>
      <c r="F1" s="374"/>
      <c r="G1" s="374"/>
      <c r="H1" s="374"/>
      <c r="I1" s="374"/>
      <c r="J1" s="374"/>
      <c r="K1" s="40"/>
    </row>
    <row r="2" spans="1:11" s="1" customFormat="1" ht="24.95" customHeight="1">
      <c r="A2" s="114" t="s">
        <v>144</v>
      </c>
      <c r="B2" s="114"/>
      <c r="C2" s="172"/>
      <c r="D2" s="172"/>
      <c r="E2" s="172"/>
      <c r="F2" s="172"/>
      <c r="G2" s="172"/>
      <c r="H2" s="172"/>
      <c r="I2" s="172"/>
      <c r="J2" s="172"/>
      <c r="K2" s="40"/>
    </row>
    <row r="3" spans="1:11" s="1" customFormat="1" ht="9.9499999999999993" customHeight="1">
      <c r="A3" s="41"/>
      <c r="B3" s="42"/>
      <c r="C3" s="43"/>
      <c r="D3" s="44"/>
      <c r="E3" s="42"/>
      <c r="F3" s="45"/>
      <c r="G3" s="44"/>
      <c r="H3" s="45"/>
      <c r="I3" s="42"/>
      <c r="J3" s="42"/>
      <c r="K3" s="44"/>
    </row>
    <row r="4" spans="1:11" s="1" customFormat="1" ht="19.5" customHeight="1" thickBot="1">
      <c r="A4" s="44"/>
      <c r="B4" s="42"/>
      <c r="C4" s="375" t="s">
        <v>7</v>
      </c>
      <c r="D4" s="376"/>
      <c r="E4" s="347"/>
      <c r="F4" s="346" t="s">
        <v>65</v>
      </c>
      <c r="G4" s="376"/>
      <c r="H4" s="347"/>
      <c r="I4" s="42"/>
      <c r="J4" s="42"/>
      <c r="K4" s="44"/>
    </row>
    <row r="5" spans="1:11" s="1" customFormat="1" ht="36" customHeight="1" thickBot="1">
      <c r="A5" s="48"/>
      <c r="B5" s="42"/>
      <c r="C5" s="173" t="s">
        <v>8</v>
      </c>
      <c r="D5" s="352" t="s">
        <v>143</v>
      </c>
      <c r="E5" s="351"/>
      <c r="F5" s="35"/>
      <c r="G5" s="4" t="s">
        <v>10</v>
      </c>
      <c r="H5" s="198" t="s">
        <v>5</v>
      </c>
      <c r="I5" s="42"/>
      <c r="J5" s="42"/>
      <c r="K5" s="44"/>
    </row>
    <row r="6" spans="1:11" s="1" customFormat="1" ht="20.100000000000001" customHeight="1" thickBot="1">
      <c r="A6" s="48"/>
      <c r="B6" s="42"/>
      <c r="C6" s="356" t="s">
        <v>11</v>
      </c>
      <c r="D6" s="357" t="s">
        <v>71</v>
      </c>
      <c r="E6" s="358"/>
      <c r="F6" s="36"/>
      <c r="G6" s="33" t="s">
        <v>6</v>
      </c>
      <c r="H6" s="197" t="s">
        <v>6</v>
      </c>
      <c r="I6" s="42"/>
      <c r="J6" s="42"/>
      <c r="K6" s="44"/>
    </row>
    <row r="7" spans="1:11" s="1" customFormat="1" ht="20.100000000000001" customHeight="1" thickBot="1">
      <c r="A7" s="48"/>
      <c r="B7" s="42"/>
      <c r="C7" s="356"/>
      <c r="D7" s="359" t="s">
        <v>72</v>
      </c>
      <c r="E7" s="360"/>
      <c r="F7" s="37"/>
      <c r="G7" s="32" t="s">
        <v>6</v>
      </c>
      <c r="H7" s="196" t="s">
        <v>6</v>
      </c>
      <c r="I7" s="42"/>
      <c r="J7" s="42"/>
      <c r="K7" s="44"/>
    </row>
    <row r="8" spans="1:11" s="1" customFormat="1" ht="20.100000000000001" customHeight="1">
      <c r="A8" s="48"/>
      <c r="B8" s="42"/>
      <c r="C8" s="356"/>
      <c r="D8" s="361" t="s">
        <v>73</v>
      </c>
      <c r="E8" s="362"/>
      <c r="F8" s="51"/>
      <c r="G8" s="34" t="s">
        <v>6</v>
      </c>
      <c r="H8" s="195" t="s">
        <v>6</v>
      </c>
      <c r="I8" s="42"/>
      <c r="J8" s="42"/>
      <c r="K8" s="44"/>
    </row>
    <row r="9" spans="1:11" s="1" customFormat="1" ht="15" customHeight="1">
      <c r="A9" s="48"/>
      <c r="B9" s="42"/>
      <c r="C9" s="44"/>
      <c r="D9" s="49"/>
      <c r="E9" s="50"/>
      <c r="F9" s="52"/>
      <c r="H9" s="42"/>
      <c r="I9" s="42"/>
      <c r="J9" s="42"/>
      <c r="K9" s="44"/>
    </row>
    <row r="10" spans="1:11" ht="18" customHeight="1">
      <c r="A10" s="53"/>
      <c r="B10" s="175" t="s">
        <v>27</v>
      </c>
      <c r="C10" s="175" t="s">
        <v>17</v>
      </c>
      <c r="D10" s="175" t="s">
        <v>74</v>
      </c>
      <c r="E10" s="175" t="s">
        <v>75</v>
      </c>
      <c r="F10" s="175" t="s">
        <v>73</v>
      </c>
      <c r="G10" s="55" t="s">
        <v>18</v>
      </c>
      <c r="H10" s="176" t="s">
        <v>19</v>
      </c>
      <c r="I10" s="353" t="s">
        <v>21</v>
      </c>
      <c r="J10" s="354" t="s">
        <v>66</v>
      </c>
      <c r="K10" s="57"/>
    </row>
    <row r="11" spans="1:11" ht="18" customHeight="1">
      <c r="A11" s="58"/>
      <c r="B11" s="59" t="s">
        <v>22</v>
      </c>
      <c r="C11" s="59" t="s">
        <v>23</v>
      </c>
      <c r="D11" s="59" t="s">
        <v>24</v>
      </c>
      <c r="E11" s="59" t="s">
        <v>24</v>
      </c>
      <c r="F11" s="59" t="s">
        <v>24</v>
      </c>
      <c r="G11" s="60"/>
      <c r="H11" s="174" t="s">
        <v>78</v>
      </c>
      <c r="I11" s="353"/>
      <c r="J11" s="355"/>
      <c r="K11" s="57"/>
    </row>
    <row r="12" spans="1:11" ht="13.5" customHeight="1">
      <c r="A12" s="61" t="s">
        <v>130</v>
      </c>
      <c r="B12" s="113">
        <v>52</v>
      </c>
      <c r="C12" s="194"/>
      <c r="D12" s="62"/>
      <c r="E12" s="63">
        <v>0</v>
      </c>
      <c r="F12" s="64"/>
      <c r="G12" s="65">
        <v>1256</v>
      </c>
      <c r="H12" s="66">
        <f t="shared" ref="H12:H23" si="0">ROUNDDOWN($F$5*B12,2)</f>
        <v>0</v>
      </c>
      <c r="I12" s="66">
        <f t="shared" ref="I12:I23" si="1">ROUNDDOWN(D12*$F$6+E12*$F$7+F12*$F$8,2)</f>
        <v>0</v>
      </c>
      <c r="J12" s="68">
        <f t="shared" ref="J12:J23" si="2">ROUNDDOWN(H12+I12,0)</f>
        <v>0</v>
      </c>
      <c r="K12" s="57"/>
    </row>
    <row r="13" spans="1:11" ht="13.5" customHeight="1">
      <c r="A13" s="61" t="s">
        <v>131</v>
      </c>
      <c r="B13" s="113">
        <v>52</v>
      </c>
      <c r="C13" s="191"/>
      <c r="D13" s="69"/>
      <c r="E13" s="63">
        <v>0</v>
      </c>
      <c r="F13" s="70"/>
      <c r="G13" s="65">
        <v>1275</v>
      </c>
      <c r="H13" s="66">
        <f t="shared" si="0"/>
        <v>0</v>
      </c>
      <c r="I13" s="66">
        <f t="shared" si="1"/>
        <v>0</v>
      </c>
      <c r="J13" s="68">
        <f t="shared" si="2"/>
        <v>0</v>
      </c>
      <c r="K13" s="57"/>
    </row>
    <row r="14" spans="1:11" ht="13.5" customHeight="1">
      <c r="A14" s="61" t="s">
        <v>132</v>
      </c>
      <c r="B14" s="113">
        <v>52</v>
      </c>
      <c r="C14" s="191"/>
      <c r="D14" s="69"/>
      <c r="E14" s="63">
        <v>0</v>
      </c>
      <c r="F14" s="70"/>
      <c r="G14" s="65">
        <v>1307</v>
      </c>
      <c r="H14" s="66">
        <f t="shared" si="0"/>
        <v>0</v>
      </c>
      <c r="I14" s="66">
        <f t="shared" si="1"/>
        <v>0</v>
      </c>
      <c r="J14" s="68">
        <f t="shared" si="2"/>
        <v>0</v>
      </c>
      <c r="K14" s="57"/>
    </row>
    <row r="15" spans="1:11" ht="13.5" customHeight="1">
      <c r="A15" s="61" t="s">
        <v>133</v>
      </c>
      <c r="B15" s="113">
        <v>52</v>
      </c>
      <c r="C15" s="191"/>
      <c r="D15" s="62"/>
      <c r="E15" s="63">
        <v>0</v>
      </c>
      <c r="F15" s="70"/>
      <c r="G15" s="65"/>
      <c r="H15" s="66">
        <f t="shared" si="0"/>
        <v>0</v>
      </c>
      <c r="I15" s="66">
        <f t="shared" si="1"/>
        <v>0</v>
      </c>
      <c r="J15" s="68">
        <f t="shared" si="2"/>
        <v>0</v>
      </c>
      <c r="K15" s="57"/>
    </row>
    <row r="16" spans="1:11" ht="13.5" customHeight="1">
      <c r="A16" s="61" t="s">
        <v>134</v>
      </c>
      <c r="B16" s="113">
        <v>52</v>
      </c>
      <c r="C16" s="191"/>
      <c r="D16" s="69"/>
      <c r="E16" s="63">
        <v>0</v>
      </c>
      <c r="F16" s="70"/>
      <c r="G16" s="65">
        <v>1256</v>
      </c>
      <c r="H16" s="66">
        <f t="shared" si="0"/>
        <v>0</v>
      </c>
      <c r="I16" s="66">
        <f t="shared" si="1"/>
        <v>0</v>
      </c>
      <c r="J16" s="68">
        <f t="shared" si="2"/>
        <v>0</v>
      </c>
      <c r="K16" s="57"/>
    </row>
    <row r="17" spans="1:23" ht="13.5" customHeight="1">
      <c r="A17" s="61" t="s">
        <v>135</v>
      </c>
      <c r="B17" s="113">
        <v>52</v>
      </c>
      <c r="C17" s="191"/>
      <c r="D17" s="69"/>
      <c r="E17" s="63">
        <v>0</v>
      </c>
      <c r="F17" s="70"/>
      <c r="G17" s="65">
        <v>1275</v>
      </c>
      <c r="H17" s="66">
        <f t="shared" si="0"/>
        <v>0</v>
      </c>
      <c r="I17" s="66">
        <f t="shared" si="1"/>
        <v>0</v>
      </c>
      <c r="J17" s="68">
        <f t="shared" si="2"/>
        <v>0</v>
      </c>
      <c r="K17" s="57"/>
    </row>
    <row r="18" spans="1:23" ht="13.5" customHeight="1">
      <c r="A18" s="61" t="s">
        <v>136</v>
      </c>
      <c r="B18" s="113">
        <v>52</v>
      </c>
      <c r="C18" s="191"/>
      <c r="D18" s="158">
        <v>0</v>
      </c>
      <c r="E18" s="72"/>
      <c r="F18" s="70"/>
      <c r="G18" s="65">
        <v>1307</v>
      </c>
      <c r="H18" s="66">
        <f t="shared" si="0"/>
        <v>0</v>
      </c>
      <c r="I18" s="66">
        <f t="shared" si="1"/>
        <v>0</v>
      </c>
      <c r="J18" s="68">
        <f t="shared" si="2"/>
        <v>0</v>
      </c>
      <c r="K18" s="57"/>
    </row>
    <row r="19" spans="1:23" ht="13.5" customHeight="1">
      <c r="A19" s="61" t="s">
        <v>137</v>
      </c>
      <c r="B19" s="113">
        <v>52</v>
      </c>
      <c r="C19" s="191"/>
      <c r="D19" s="71">
        <v>0</v>
      </c>
      <c r="E19" s="73"/>
      <c r="F19" s="70"/>
      <c r="G19" s="65"/>
      <c r="H19" s="66">
        <f t="shared" si="0"/>
        <v>0</v>
      </c>
      <c r="I19" s="66">
        <f t="shared" si="1"/>
        <v>0</v>
      </c>
      <c r="J19" s="68">
        <f t="shared" si="2"/>
        <v>0</v>
      </c>
      <c r="K19" s="57"/>
    </row>
    <row r="20" spans="1:23" ht="13.5" customHeight="1">
      <c r="A20" s="61" t="s">
        <v>138</v>
      </c>
      <c r="B20" s="113">
        <v>52</v>
      </c>
      <c r="C20" s="191"/>
      <c r="D20" s="71">
        <v>0</v>
      </c>
      <c r="E20" s="73"/>
      <c r="F20" s="70"/>
      <c r="G20" s="65"/>
      <c r="H20" s="66">
        <f t="shared" si="0"/>
        <v>0</v>
      </c>
      <c r="I20" s="66">
        <f t="shared" si="1"/>
        <v>0</v>
      </c>
      <c r="J20" s="68">
        <f t="shared" si="2"/>
        <v>0</v>
      </c>
      <c r="K20" s="57"/>
    </row>
    <row r="21" spans="1:23" ht="13.5" customHeight="1">
      <c r="A21" s="61" t="s">
        <v>139</v>
      </c>
      <c r="B21" s="113">
        <v>52</v>
      </c>
      <c r="C21" s="191"/>
      <c r="D21" s="62"/>
      <c r="E21" s="159">
        <v>0</v>
      </c>
      <c r="F21" s="70"/>
      <c r="G21" s="65"/>
      <c r="H21" s="66">
        <f t="shared" si="0"/>
        <v>0</v>
      </c>
      <c r="I21" s="66">
        <f t="shared" si="1"/>
        <v>0</v>
      </c>
      <c r="J21" s="68">
        <f t="shared" si="2"/>
        <v>0</v>
      </c>
      <c r="K21" s="57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2"/>
    </row>
    <row r="22" spans="1:23" ht="13.5" customHeight="1">
      <c r="A22" s="61" t="s">
        <v>140</v>
      </c>
      <c r="B22" s="113">
        <v>52</v>
      </c>
      <c r="C22" s="191"/>
      <c r="D22" s="69"/>
      <c r="E22" s="63">
        <v>0</v>
      </c>
      <c r="F22" s="70"/>
      <c r="G22" s="65"/>
      <c r="H22" s="66">
        <f t="shared" si="0"/>
        <v>0</v>
      </c>
      <c r="I22" s="66">
        <f t="shared" si="1"/>
        <v>0</v>
      </c>
      <c r="J22" s="68">
        <f t="shared" si="2"/>
        <v>0</v>
      </c>
      <c r="K22" s="57"/>
    </row>
    <row r="23" spans="1:23" ht="13.5" customHeight="1">
      <c r="A23" s="61" t="s">
        <v>141</v>
      </c>
      <c r="B23" s="113">
        <v>52</v>
      </c>
      <c r="C23" s="191"/>
      <c r="D23" s="69"/>
      <c r="E23" s="63">
        <v>0</v>
      </c>
      <c r="F23" s="70"/>
      <c r="G23" s="65"/>
      <c r="H23" s="66">
        <f t="shared" si="0"/>
        <v>0</v>
      </c>
      <c r="I23" s="66">
        <f t="shared" si="1"/>
        <v>0</v>
      </c>
      <c r="J23" s="68">
        <f t="shared" si="2"/>
        <v>0</v>
      </c>
      <c r="K23" s="57"/>
    </row>
    <row r="24" spans="1:23" s="6" customFormat="1" ht="13.5" customHeight="1">
      <c r="A24" s="46"/>
      <c r="B24" s="74"/>
      <c r="C24" s="74" t="s">
        <v>25</v>
      </c>
      <c r="D24" s="68">
        <f>SUM(D12:D23)</f>
        <v>0</v>
      </c>
      <c r="E24" s="68">
        <f>SUM(E12:E23)</f>
        <v>0</v>
      </c>
      <c r="F24" s="68">
        <f>SUM(F12:F23)</f>
        <v>0</v>
      </c>
      <c r="G24" s="46" t="e">
        <v>#REF!</v>
      </c>
      <c r="H24" s="66">
        <f>SUM(H12:H23)</f>
        <v>0</v>
      </c>
      <c r="I24" s="66">
        <f>SUM(I12:I23)</f>
        <v>0</v>
      </c>
      <c r="J24" s="68">
        <f>SUM(J12:J23)</f>
        <v>0</v>
      </c>
      <c r="K24" s="74"/>
    </row>
    <row r="25" spans="1:23" ht="33.75" customHeight="1" thickBot="1">
      <c r="A25" s="75"/>
      <c r="B25" s="74"/>
      <c r="C25" s="74" t="s">
        <v>26</v>
      </c>
      <c r="D25" s="369">
        <f>SUM(D24:F24)</f>
        <v>0</v>
      </c>
      <c r="E25" s="370"/>
      <c r="F25" s="370"/>
      <c r="G25" s="57"/>
      <c r="H25" s="76"/>
      <c r="I25" s="77"/>
      <c r="J25" s="77"/>
      <c r="K25" s="57"/>
    </row>
    <row r="26" spans="1:23" ht="24.95" customHeight="1" thickBot="1">
      <c r="A26" s="48"/>
      <c r="B26" s="74"/>
      <c r="C26" s="74"/>
      <c r="D26" s="57"/>
      <c r="E26" s="57"/>
      <c r="F26" s="57"/>
      <c r="G26" s="57"/>
      <c r="H26" s="46"/>
      <c r="I26" s="190" t="s">
        <v>145</v>
      </c>
      <c r="J26" s="189">
        <f>ROUNDDOWN(J24*100/110,0)</f>
        <v>0</v>
      </c>
      <c r="K26" s="57"/>
    </row>
    <row r="27" spans="1:23" ht="44.25" customHeight="1">
      <c r="A27" s="48"/>
      <c r="B27" s="74"/>
      <c r="C27" s="74"/>
      <c r="D27" s="57"/>
      <c r="E27" s="57"/>
      <c r="F27" s="57"/>
      <c r="G27" s="57"/>
      <c r="H27" s="46"/>
      <c r="I27" s="341" t="s">
        <v>146</v>
      </c>
      <c r="J27" s="341"/>
      <c r="K27" s="112"/>
      <c r="L27" s="112"/>
    </row>
    <row r="28" spans="1:23" ht="14.25" thickBot="1"/>
    <row r="29" spans="1:23" ht="18.75" thickTop="1" thickBot="1">
      <c r="A29" s="188"/>
      <c r="B29" s="188"/>
      <c r="C29" s="187"/>
      <c r="D29" s="95"/>
      <c r="E29" s="95"/>
      <c r="F29" s="95"/>
      <c r="G29" s="95"/>
      <c r="H29" s="186"/>
      <c r="I29" s="185"/>
    </row>
    <row r="30" spans="1:23" ht="25.5" customHeight="1" thickBot="1">
      <c r="C30" s="182"/>
      <c r="D30" s="371" t="s">
        <v>100</v>
      </c>
      <c r="E30" s="372"/>
      <c r="F30" s="372"/>
      <c r="G30" s="184"/>
      <c r="H30" s="183">
        <f>'グループ(A)その１'!J29+J26</f>
        <v>0</v>
      </c>
      <c r="I30" s="98"/>
    </row>
    <row r="31" spans="1:23" ht="17.25">
      <c r="C31" s="182"/>
      <c r="D31" s="181" t="s">
        <v>147</v>
      </c>
      <c r="E31" s="180"/>
      <c r="F31" s="180"/>
      <c r="G31" s="179"/>
      <c r="H31" s="178"/>
      <c r="I31" s="98"/>
    </row>
    <row r="32" spans="1:23" ht="14.25" thickBot="1">
      <c r="C32" s="177"/>
      <c r="D32" s="373"/>
      <c r="E32" s="373"/>
      <c r="F32" s="373"/>
      <c r="G32" s="373"/>
      <c r="H32" s="373"/>
      <c r="I32" s="103"/>
    </row>
    <row r="33" spans="3:4" ht="14.25" thickTop="1"/>
    <row r="34" spans="3:4">
      <c r="C34" s="7"/>
      <c r="D34" s="6"/>
    </row>
  </sheetData>
  <sheetProtection algorithmName="SHA-512" hashValue="SjVpCg8+XlXB+KVcnmOC29e8xmbYPNF+SREFpzuwcZc7DgZ2q/1qrtaCfcyK+Ggov2K0mvqtXaRuuvuZT1WAQQ==" saltValue="2AaWhurL6F65xcZ8SjFN3Q==" spinCount="100000" sheet="1" objects="1" scenarios="1"/>
  <mergeCells count="14">
    <mergeCell ref="A1:J1"/>
    <mergeCell ref="I10:I11"/>
    <mergeCell ref="J10:J11"/>
    <mergeCell ref="D25:F25"/>
    <mergeCell ref="C4:E4"/>
    <mergeCell ref="F4:H4"/>
    <mergeCell ref="D5:E5"/>
    <mergeCell ref="C6:C8"/>
    <mergeCell ref="I27:J27"/>
    <mergeCell ref="D30:F30"/>
    <mergeCell ref="D32:H32"/>
    <mergeCell ref="D6:E6"/>
    <mergeCell ref="D7:E7"/>
    <mergeCell ref="D8:E8"/>
  </mergeCells>
  <phoneticPr fontId="2"/>
  <dataValidations count="1">
    <dataValidation type="list" allowBlank="1" showInputMessage="1" showErrorMessage="1" sqref="L1:L2">
      <formula1>連番</formula1>
    </dataValidation>
  </dataValidations>
  <printOptions horizontalCentered="1"/>
  <pageMargins left="0.39370078740157483" right="0.39370078740157483" top="0.78740157480314965" bottom="0.39370078740157483" header="0.35433070866141736" footer="0"/>
  <pageSetup paperSize="9" scale="88" orientation="landscape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M42"/>
  <sheetViews>
    <sheetView view="pageBreakPreview" zoomScale="85" zoomScaleNormal="75" zoomScaleSheetLayoutView="85" workbookViewId="0">
      <selection activeCell="J7" sqref="J7"/>
    </sheetView>
  </sheetViews>
  <sheetFormatPr defaultRowHeight="13.5"/>
  <cols>
    <col min="1" max="1" width="15.625" style="3" customWidth="1"/>
    <col min="2" max="2" width="9.25" style="6" bestFit="1" customWidth="1"/>
    <col min="3" max="3" width="7.5" style="6" bestFit="1" customWidth="1"/>
    <col min="4" max="6" width="9.625" style="7" customWidth="1"/>
    <col min="7" max="7" width="13.625" style="7" hidden="1" customWidth="1"/>
    <col min="8" max="10" width="15.625" style="2" customWidth="1"/>
    <col min="11" max="11" width="20.625" style="6" customWidth="1"/>
    <col min="12" max="12" width="20.625" style="2" customWidth="1"/>
    <col min="13" max="13" width="3.125" style="7" customWidth="1"/>
    <col min="14" max="16384" width="9" style="7"/>
  </cols>
  <sheetData>
    <row r="1" spans="1:13" ht="28.5" customHeight="1"/>
    <row r="2" spans="1:13" s="1" customFormat="1" ht="24.95" customHeight="1">
      <c r="A2" s="342" t="s">
        <v>150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40"/>
    </row>
    <row r="3" spans="1:13" s="1" customFormat="1" ht="24.95" customHeight="1">
      <c r="A3" s="39" t="s">
        <v>70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40"/>
    </row>
    <row r="4" spans="1:13" s="1" customFormat="1" ht="9.9499999999999993" customHeight="1">
      <c r="A4" s="41"/>
      <c r="B4" s="42"/>
      <c r="C4" s="43"/>
      <c r="D4" s="44"/>
      <c r="E4" s="42"/>
      <c r="F4" s="45"/>
      <c r="G4" s="44"/>
      <c r="H4" s="45"/>
      <c r="I4" s="46"/>
      <c r="J4" s="46"/>
      <c r="K4" s="42"/>
      <c r="L4" s="42"/>
      <c r="M4" s="44"/>
    </row>
    <row r="5" spans="1:13" s="1" customFormat="1" ht="20.100000000000001" customHeight="1" thickBot="1">
      <c r="A5" s="44"/>
      <c r="B5" s="42"/>
      <c r="C5" s="375" t="s">
        <v>7</v>
      </c>
      <c r="D5" s="376"/>
      <c r="E5" s="347"/>
      <c r="F5" s="346" t="s">
        <v>65</v>
      </c>
      <c r="G5" s="376"/>
      <c r="H5" s="347"/>
      <c r="I5" s="47"/>
      <c r="J5" s="44"/>
      <c r="K5" s="42"/>
      <c r="L5" s="42"/>
      <c r="M5" s="44"/>
    </row>
    <row r="6" spans="1:13" s="1" customFormat="1" ht="20.100000000000001" customHeight="1" thickBot="1">
      <c r="A6" s="48"/>
      <c r="B6" s="42"/>
      <c r="C6" s="348" t="s">
        <v>8</v>
      </c>
      <c r="D6" s="350" t="s">
        <v>9</v>
      </c>
      <c r="E6" s="351"/>
      <c r="F6" s="35"/>
      <c r="G6" s="4" t="s">
        <v>10</v>
      </c>
      <c r="H6" s="115" t="s">
        <v>5</v>
      </c>
      <c r="I6" s="46"/>
      <c r="J6" s="46"/>
      <c r="K6" s="42"/>
      <c r="L6" s="42"/>
      <c r="M6" s="44"/>
    </row>
    <row r="7" spans="1:13" s="1" customFormat="1" ht="20.100000000000001" customHeight="1" thickBot="1">
      <c r="A7" s="48"/>
      <c r="B7" s="42"/>
      <c r="C7" s="349"/>
      <c r="D7" s="352" t="s">
        <v>77</v>
      </c>
      <c r="E7" s="350"/>
      <c r="F7" s="79"/>
      <c r="G7" s="5" t="s">
        <v>10</v>
      </c>
      <c r="H7" s="115" t="s">
        <v>5</v>
      </c>
      <c r="I7" s="46"/>
      <c r="J7" s="46"/>
      <c r="K7" s="42"/>
      <c r="L7" s="42"/>
      <c r="M7" s="44"/>
    </row>
    <row r="8" spans="1:13" s="1" customFormat="1" ht="20.100000000000001" customHeight="1" thickBot="1">
      <c r="A8" s="48"/>
      <c r="B8" s="42"/>
      <c r="C8" s="356" t="s">
        <v>11</v>
      </c>
      <c r="D8" s="357" t="s">
        <v>71</v>
      </c>
      <c r="E8" s="358"/>
      <c r="F8" s="36"/>
      <c r="G8" s="33" t="s">
        <v>6</v>
      </c>
      <c r="H8" s="116" t="s">
        <v>6</v>
      </c>
      <c r="I8" s="46"/>
      <c r="J8" s="46"/>
      <c r="K8" s="42"/>
      <c r="L8" s="42"/>
      <c r="M8" s="44"/>
    </row>
    <row r="9" spans="1:13" s="1" customFormat="1" ht="20.100000000000001" customHeight="1" thickBot="1">
      <c r="A9" s="48"/>
      <c r="B9" s="42"/>
      <c r="C9" s="356"/>
      <c r="D9" s="359" t="s">
        <v>72</v>
      </c>
      <c r="E9" s="360"/>
      <c r="F9" s="37"/>
      <c r="G9" s="32" t="s">
        <v>6</v>
      </c>
      <c r="H9" s="117" t="s">
        <v>6</v>
      </c>
      <c r="I9" s="46"/>
      <c r="J9" s="46"/>
      <c r="K9" s="42"/>
      <c r="L9" s="42"/>
      <c r="M9" s="44"/>
    </row>
    <row r="10" spans="1:13" s="1" customFormat="1" ht="20.100000000000001" customHeight="1">
      <c r="A10" s="48"/>
      <c r="B10" s="42"/>
      <c r="C10" s="356"/>
      <c r="D10" s="361" t="s">
        <v>73</v>
      </c>
      <c r="E10" s="362"/>
      <c r="F10" s="51"/>
      <c r="G10" s="34" t="s">
        <v>6</v>
      </c>
      <c r="H10" s="118" t="s">
        <v>6</v>
      </c>
      <c r="I10" s="46"/>
      <c r="J10" s="46"/>
      <c r="K10" s="42"/>
      <c r="L10" s="42"/>
      <c r="M10" s="44"/>
    </row>
    <row r="11" spans="1:13" s="1" customFormat="1" ht="15" customHeight="1">
      <c r="A11" s="48"/>
      <c r="B11" s="42"/>
      <c r="C11" s="44"/>
      <c r="D11" s="49"/>
      <c r="E11" s="50"/>
      <c r="F11" s="52"/>
      <c r="H11" s="42"/>
      <c r="I11" s="46"/>
      <c r="J11" s="46"/>
      <c r="K11" s="42"/>
      <c r="L11" s="42"/>
      <c r="M11" s="44"/>
    </row>
    <row r="12" spans="1:13" ht="18" customHeight="1">
      <c r="A12" s="53"/>
      <c r="B12" s="54" t="s">
        <v>27</v>
      </c>
      <c r="C12" s="54" t="s">
        <v>17</v>
      </c>
      <c r="D12" s="54" t="s">
        <v>74</v>
      </c>
      <c r="E12" s="54" t="s">
        <v>75</v>
      </c>
      <c r="F12" s="54" t="s">
        <v>73</v>
      </c>
      <c r="G12" s="55" t="s">
        <v>18</v>
      </c>
      <c r="H12" s="379" t="s">
        <v>19</v>
      </c>
      <c r="I12" s="380"/>
      <c r="J12" s="343" t="s">
        <v>20</v>
      </c>
      <c r="K12" s="353" t="s">
        <v>21</v>
      </c>
      <c r="L12" s="354" t="s">
        <v>66</v>
      </c>
      <c r="M12" s="57"/>
    </row>
    <row r="13" spans="1:13" ht="18" customHeight="1">
      <c r="A13" s="58"/>
      <c r="B13" s="59" t="s">
        <v>22</v>
      </c>
      <c r="C13" s="59" t="s">
        <v>23</v>
      </c>
      <c r="D13" s="59" t="s">
        <v>24</v>
      </c>
      <c r="E13" s="59" t="s">
        <v>24</v>
      </c>
      <c r="F13" s="59" t="s">
        <v>24</v>
      </c>
      <c r="G13" s="60"/>
      <c r="H13" s="56" t="s">
        <v>76</v>
      </c>
      <c r="I13" s="56" t="s">
        <v>78</v>
      </c>
      <c r="J13" s="345"/>
      <c r="K13" s="353"/>
      <c r="L13" s="355"/>
      <c r="M13" s="57"/>
    </row>
    <row r="14" spans="1:13" ht="13.5" customHeight="1">
      <c r="A14" s="61" t="s">
        <v>130</v>
      </c>
      <c r="B14" s="59">
        <v>135</v>
      </c>
      <c r="C14" s="59">
        <v>100</v>
      </c>
      <c r="D14" s="62"/>
      <c r="E14" s="134">
        <v>1995</v>
      </c>
      <c r="F14" s="64"/>
      <c r="G14" s="65">
        <v>1256</v>
      </c>
      <c r="H14" s="66">
        <f>ROUNDDOWN($F$6*B14*(1.85-C14/100),2)</f>
        <v>0</v>
      </c>
      <c r="I14" s="80"/>
      <c r="J14" s="67">
        <f>H14+I14</f>
        <v>0</v>
      </c>
      <c r="K14" s="66">
        <f>ROUNDDOWN(D14*$F$8+E14*$F$9+F14*$F$10,2)</f>
        <v>0</v>
      </c>
      <c r="L14" s="68">
        <f>ROUNDDOWN(J14+K14,0)</f>
        <v>0</v>
      </c>
      <c r="M14" s="57"/>
    </row>
    <row r="15" spans="1:13" ht="13.5" customHeight="1">
      <c r="A15" s="61" t="s">
        <v>131</v>
      </c>
      <c r="B15" s="59">
        <v>135</v>
      </c>
      <c r="C15" s="59">
        <v>100</v>
      </c>
      <c r="D15" s="69"/>
      <c r="E15" s="134">
        <v>1666</v>
      </c>
      <c r="F15" s="70"/>
      <c r="G15" s="65">
        <v>1275</v>
      </c>
      <c r="H15" s="66">
        <f>ROUNDDOWN($F$6*B15*(1.85-C15/100),2)</f>
        <v>0</v>
      </c>
      <c r="I15" s="80"/>
      <c r="J15" s="67">
        <f t="shared" ref="J15:J25" si="0">H15+I15</f>
        <v>0</v>
      </c>
      <c r="K15" s="66">
        <f>ROUNDDOWN(D15*$F$8+E15*$F$9+F15*$F$10,2)</f>
        <v>0</v>
      </c>
      <c r="L15" s="68">
        <f>ROUNDDOWN(J15+K15,0)</f>
        <v>0</v>
      </c>
      <c r="M15" s="57"/>
    </row>
    <row r="16" spans="1:13" ht="13.5" customHeight="1">
      <c r="A16" s="61" t="s">
        <v>132</v>
      </c>
      <c r="B16" s="59">
        <v>135</v>
      </c>
      <c r="C16" s="59">
        <v>100</v>
      </c>
      <c r="D16" s="69"/>
      <c r="E16" s="134">
        <v>1610</v>
      </c>
      <c r="F16" s="70"/>
      <c r="G16" s="65">
        <v>1307</v>
      </c>
      <c r="H16" s="66">
        <f t="shared" ref="H16:H25" si="1">ROUNDDOWN($F$6*B16*(1.85-C16/100),2)</f>
        <v>0</v>
      </c>
      <c r="I16" s="80"/>
      <c r="J16" s="67">
        <f t="shared" si="0"/>
        <v>0</v>
      </c>
      <c r="K16" s="66">
        <f>ROUNDDOWN(D16*$F$8+E16*$F$9+F16*$F$10,2)</f>
        <v>0</v>
      </c>
      <c r="L16" s="68">
        <f>ROUNDDOWN(J16+K16,0)</f>
        <v>0</v>
      </c>
      <c r="M16" s="57"/>
    </row>
    <row r="17" spans="1:13" ht="13.5" customHeight="1">
      <c r="A17" s="61" t="s">
        <v>133</v>
      </c>
      <c r="B17" s="59">
        <v>135</v>
      </c>
      <c r="C17" s="59">
        <v>100</v>
      </c>
      <c r="D17" s="62"/>
      <c r="E17" s="135">
        <v>1710</v>
      </c>
      <c r="F17" s="70"/>
      <c r="G17" s="65"/>
      <c r="H17" s="66">
        <f t="shared" si="1"/>
        <v>0</v>
      </c>
      <c r="I17" s="80"/>
      <c r="J17" s="67">
        <f t="shared" si="0"/>
        <v>0</v>
      </c>
      <c r="K17" s="66">
        <f t="shared" ref="K17:K25" si="2">ROUNDDOWN(D17*$F$8+E17*$F$9+F17*$F$10,2)</f>
        <v>0</v>
      </c>
      <c r="L17" s="68">
        <f t="shared" ref="L17:L25" si="3">ROUNDDOWN(J17+K17,0)</f>
        <v>0</v>
      </c>
      <c r="M17" s="57"/>
    </row>
    <row r="18" spans="1:13" ht="13.5" customHeight="1">
      <c r="A18" s="61" t="s">
        <v>134</v>
      </c>
      <c r="B18" s="59">
        <v>135</v>
      </c>
      <c r="C18" s="59">
        <v>100</v>
      </c>
      <c r="D18" s="69"/>
      <c r="E18" s="134">
        <v>1623</v>
      </c>
      <c r="F18" s="70"/>
      <c r="G18" s="65">
        <v>1256</v>
      </c>
      <c r="H18" s="66">
        <f>ROUNDDOWN($F$6*B18*(1.85-C18/100),2)</f>
        <v>0</v>
      </c>
      <c r="I18" s="80"/>
      <c r="J18" s="67">
        <f>H18+I18</f>
        <v>0</v>
      </c>
      <c r="K18" s="66">
        <f t="shared" si="2"/>
        <v>0</v>
      </c>
      <c r="L18" s="68">
        <f>ROUNDDOWN(J18+K18,0)</f>
        <v>0</v>
      </c>
      <c r="M18" s="57"/>
    </row>
    <row r="19" spans="1:13" ht="13.5" customHeight="1">
      <c r="A19" s="61" t="s">
        <v>135</v>
      </c>
      <c r="B19" s="59">
        <v>135</v>
      </c>
      <c r="C19" s="59">
        <v>100</v>
      </c>
      <c r="D19" s="69"/>
      <c r="E19" s="133">
        <v>2924</v>
      </c>
      <c r="F19" s="70"/>
      <c r="G19" s="65">
        <v>1275</v>
      </c>
      <c r="H19" s="66">
        <f>ROUNDDOWN($F$6*B19*(1.85-C19/100),2)</f>
        <v>0</v>
      </c>
      <c r="I19" s="80"/>
      <c r="J19" s="67">
        <f>H19+I19</f>
        <v>0</v>
      </c>
      <c r="K19" s="66">
        <f t="shared" si="2"/>
        <v>0</v>
      </c>
      <c r="L19" s="68">
        <f>ROUNDDOWN(J19+K19,0)</f>
        <v>0</v>
      </c>
      <c r="M19" s="57"/>
    </row>
    <row r="20" spans="1:13" ht="13.5" customHeight="1">
      <c r="A20" s="61" t="s">
        <v>136</v>
      </c>
      <c r="B20" s="59">
        <v>135</v>
      </c>
      <c r="C20" s="59">
        <v>100</v>
      </c>
      <c r="D20" s="158">
        <v>5527</v>
      </c>
      <c r="E20" s="165"/>
      <c r="F20" s="70"/>
      <c r="G20" s="65">
        <v>1307</v>
      </c>
      <c r="H20" s="66">
        <f>ROUNDDOWN($F$6*B20*(1.85-C20/100),2)</f>
        <v>0</v>
      </c>
      <c r="I20" s="80"/>
      <c r="J20" s="67">
        <f>H20+I20</f>
        <v>0</v>
      </c>
      <c r="K20" s="66">
        <f t="shared" si="2"/>
        <v>0</v>
      </c>
      <c r="L20" s="68">
        <f>ROUNDDOWN(J20+K20,0)</f>
        <v>0</v>
      </c>
      <c r="M20" s="57"/>
    </row>
    <row r="21" spans="1:13" ht="13.5" customHeight="1">
      <c r="A21" s="61" t="s">
        <v>137</v>
      </c>
      <c r="B21" s="59">
        <v>135</v>
      </c>
      <c r="C21" s="59">
        <v>100</v>
      </c>
      <c r="D21" s="71">
        <v>3115</v>
      </c>
      <c r="E21" s="165"/>
      <c r="F21" s="70"/>
      <c r="G21" s="65"/>
      <c r="H21" s="66">
        <f>ROUNDDOWN($F$6*B21*(1.85-C21/100),2)</f>
        <v>0</v>
      </c>
      <c r="I21" s="80"/>
      <c r="J21" s="67">
        <f>H21+I21</f>
        <v>0</v>
      </c>
      <c r="K21" s="66">
        <f>ROUNDDOWN(D21*$F$8+E21*$F$9+F21*$F$10,2)</f>
        <v>0</v>
      </c>
      <c r="L21" s="68">
        <f>ROUNDDOWN(J21+K21,0)</f>
        <v>0</v>
      </c>
      <c r="M21" s="57"/>
    </row>
    <row r="22" spans="1:13" ht="13.5" customHeight="1">
      <c r="A22" s="61" t="s">
        <v>138</v>
      </c>
      <c r="B22" s="59">
        <v>135</v>
      </c>
      <c r="C22" s="59">
        <v>100</v>
      </c>
      <c r="D22" s="71">
        <v>2419</v>
      </c>
      <c r="E22" s="165"/>
      <c r="F22" s="70"/>
      <c r="G22" s="65"/>
      <c r="H22" s="66">
        <f>ROUNDDOWN($F$6*B22*(1.85-C22/100),2)</f>
        <v>0</v>
      </c>
      <c r="I22" s="80"/>
      <c r="J22" s="67">
        <f>H22+I22</f>
        <v>0</v>
      </c>
      <c r="K22" s="66">
        <f>ROUNDDOWN(D22*$F$8+E22*$F$9+F22*$F$10,2)</f>
        <v>0</v>
      </c>
      <c r="L22" s="68">
        <f>ROUNDDOWN(J22+K22,0)</f>
        <v>0</v>
      </c>
      <c r="M22" s="57"/>
    </row>
    <row r="23" spans="1:13" ht="13.5" customHeight="1">
      <c r="A23" s="61" t="s">
        <v>139</v>
      </c>
      <c r="B23" s="59">
        <v>135</v>
      </c>
      <c r="C23" s="59">
        <v>100</v>
      </c>
      <c r="D23" s="163"/>
      <c r="E23" s="159">
        <v>1412</v>
      </c>
      <c r="F23" s="70"/>
      <c r="G23" s="65"/>
      <c r="H23" s="66">
        <f t="shared" si="1"/>
        <v>0</v>
      </c>
      <c r="I23" s="80"/>
      <c r="J23" s="67">
        <f t="shared" si="0"/>
        <v>0</v>
      </c>
      <c r="K23" s="66">
        <f t="shared" si="2"/>
        <v>0</v>
      </c>
      <c r="L23" s="68">
        <f t="shared" si="3"/>
        <v>0</v>
      </c>
      <c r="M23" s="57"/>
    </row>
    <row r="24" spans="1:13" ht="13.5" customHeight="1">
      <c r="A24" s="61" t="s">
        <v>140</v>
      </c>
      <c r="B24" s="59">
        <v>135</v>
      </c>
      <c r="C24" s="59">
        <v>100</v>
      </c>
      <c r="D24" s="163"/>
      <c r="E24" s="63">
        <v>1847</v>
      </c>
      <c r="F24" s="70"/>
      <c r="G24" s="65"/>
      <c r="H24" s="66">
        <f t="shared" si="1"/>
        <v>0</v>
      </c>
      <c r="I24" s="80"/>
      <c r="J24" s="67">
        <f t="shared" si="0"/>
        <v>0</v>
      </c>
      <c r="K24" s="66">
        <f t="shared" si="2"/>
        <v>0</v>
      </c>
      <c r="L24" s="68">
        <f t="shared" si="3"/>
        <v>0</v>
      </c>
      <c r="M24" s="57"/>
    </row>
    <row r="25" spans="1:13" ht="13.5" customHeight="1">
      <c r="A25" s="61" t="s">
        <v>141</v>
      </c>
      <c r="B25" s="59">
        <v>135</v>
      </c>
      <c r="C25" s="59">
        <v>100</v>
      </c>
      <c r="D25" s="163"/>
      <c r="E25" s="63">
        <v>1987</v>
      </c>
      <c r="F25" s="70"/>
      <c r="G25" s="65"/>
      <c r="H25" s="66">
        <f t="shared" si="1"/>
        <v>0</v>
      </c>
      <c r="I25" s="80"/>
      <c r="J25" s="67">
        <f t="shared" si="0"/>
        <v>0</v>
      </c>
      <c r="K25" s="66">
        <f t="shared" si="2"/>
        <v>0</v>
      </c>
      <c r="L25" s="68">
        <f t="shared" si="3"/>
        <v>0</v>
      </c>
      <c r="M25" s="57"/>
    </row>
    <row r="26" spans="1:13" s="6" customFormat="1" ht="13.5" customHeight="1">
      <c r="A26" s="46"/>
      <c r="B26" s="74"/>
      <c r="C26" s="74" t="s">
        <v>25</v>
      </c>
      <c r="D26" s="68">
        <f>SUM(D14:D25)</f>
        <v>11061</v>
      </c>
      <c r="E26" s="68">
        <f>SUM(E14:E25)</f>
        <v>16774</v>
      </c>
      <c r="F26" s="68">
        <f>SUM(F14:F25)</f>
        <v>0</v>
      </c>
      <c r="G26" s="46" t="e">
        <v>#REF!</v>
      </c>
      <c r="H26" s="66">
        <f>SUM(H14:H25)</f>
        <v>0</v>
      </c>
      <c r="I26" s="80"/>
      <c r="J26" s="66">
        <f>SUM(J14:J25)</f>
        <v>0</v>
      </c>
      <c r="K26" s="66">
        <f>SUM(K14:K25)</f>
        <v>0</v>
      </c>
      <c r="L26" s="68">
        <f>SUM(L14:L25)</f>
        <v>0</v>
      </c>
      <c r="M26" s="74"/>
    </row>
    <row r="27" spans="1:13" ht="60" customHeight="1" thickBot="1">
      <c r="A27" s="109"/>
      <c r="B27" s="74"/>
      <c r="C27" s="74" t="s">
        <v>26</v>
      </c>
      <c r="D27" s="369">
        <f>SUM(D26:F26)</f>
        <v>27835</v>
      </c>
      <c r="E27" s="370"/>
      <c r="F27" s="370"/>
      <c r="G27" s="57"/>
      <c r="H27" s="76"/>
      <c r="I27" s="77"/>
      <c r="J27" s="77"/>
      <c r="K27" s="77"/>
      <c r="L27" s="77"/>
      <c r="M27" s="57"/>
    </row>
    <row r="28" spans="1:13" ht="24.95" customHeight="1" thickBot="1">
      <c r="A28" s="48"/>
      <c r="B28" s="74"/>
      <c r="C28" s="74"/>
      <c r="D28" s="57"/>
      <c r="E28" s="57"/>
      <c r="F28" s="57"/>
      <c r="G28" s="57"/>
      <c r="H28" s="46"/>
      <c r="I28" s="352" t="s">
        <v>101</v>
      </c>
      <c r="J28" s="351"/>
      <c r="K28" s="377">
        <f>ROUNDDOWN(L26*100/110,0)</f>
        <v>0</v>
      </c>
      <c r="L28" s="378"/>
      <c r="M28" s="57"/>
    </row>
    <row r="29" spans="1:13" ht="33.75" customHeight="1">
      <c r="A29" s="48"/>
      <c r="B29" s="74"/>
      <c r="C29" s="74"/>
      <c r="D29" s="57"/>
      <c r="E29" s="57"/>
      <c r="F29" s="57"/>
      <c r="G29" s="57"/>
      <c r="H29" s="46"/>
      <c r="I29" s="341" t="s">
        <v>113</v>
      </c>
      <c r="J29" s="341"/>
      <c r="K29" s="341"/>
      <c r="L29" s="341"/>
      <c r="M29" s="57"/>
    </row>
    <row r="30" spans="1:13">
      <c r="A30" s="48"/>
      <c r="B30" s="74"/>
      <c r="C30" s="74"/>
      <c r="D30" s="57"/>
      <c r="E30" s="57"/>
      <c r="F30" s="57"/>
      <c r="G30" s="57"/>
      <c r="H30" s="46"/>
      <c r="I30" s="78"/>
      <c r="J30" s="46"/>
      <c r="K30" s="74"/>
      <c r="L30" s="46"/>
      <c r="M30" s="57"/>
    </row>
    <row r="31" spans="1:13">
      <c r="A31" s="48"/>
      <c r="B31" s="74"/>
      <c r="C31" s="74"/>
      <c r="D31" s="57"/>
      <c r="E31" s="57"/>
      <c r="F31" s="57"/>
      <c r="G31" s="57"/>
      <c r="H31" s="46"/>
      <c r="I31" s="78"/>
      <c r="J31" s="46"/>
      <c r="K31" s="74"/>
      <c r="L31" s="46"/>
      <c r="M31" s="57"/>
    </row>
    <row r="42" ht="6.75" customHeight="1"/>
  </sheetData>
  <sheetProtection algorithmName="SHA-512" hashValue="mRYL1oB4X2ZCedUYqBXNd8TvJsz0aGuF/j1NMZJ+s7NTjMFJjQIhYfo3re4+jnPg68h0OjVZxn/R5TalX1TmWQ==" saltValue="Fu2p6F1fO5cXUgo8Wv92GA==" spinCount="100000" sheet="1" objects="1" scenarios="1"/>
  <mergeCells count="18">
    <mergeCell ref="A2:L2"/>
    <mergeCell ref="C5:E5"/>
    <mergeCell ref="F5:H5"/>
    <mergeCell ref="C6:C7"/>
    <mergeCell ref="D6:E6"/>
    <mergeCell ref="D7:E7"/>
    <mergeCell ref="I29:L29"/>
    <mergeCell ref="L12:L13"/>
    <mergeCell ref="C8:C10"/>
    <mergeCell ref="D8:E8"/>
    <mergeCell ref="D9:E9"/>
    <mergeCell ref="D10:E10"/>
    <mergeCell ref="D27:F27"/>
    <mergeCell ref="I28:J28"/>
    <mergeCell ref="K28:L28"/>
    <mergeCell ref="H12:I12"/>
    <mergeCell ref="J12:J13"/>
    <mergeCell ref="K12:K13"/>
  </mergeCells>
  <phoneticPr fontId="2"/>
  <dataValidations disablePrompts="1" count="1">
    <dataValidation type="list" allowBlank="1" showInputMessage="1" showErrorMessage="1" sqref="N2:N3">
      <formula1>連番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L42"/>
  <sheetViews>
    <sheetView view="pageBreakPreview" topLeftCell="A16" zoomScale="85" zoomScaleNormal="75" zoomScaleSheetLayoutView="85" workbookViewId="0">
      <selection activeCell="B29" sqref="B29"/>
    </sheetView>
  </sheetViews>
  <sheetFormatPr defaultRowHeight="13.5"/>
  <cols>
    <col min="1" max="1" width="16" style="3" customWidth="1"/>
    <col min="2" max="2" width="9.25" style="6" bestFit="1" customWidth="1"/>
    <col min="3" max="3" width="7.5" style="6" bestFit="1" customWidth="1"/>
    <col min="4" max="4" width="13.5" style="7" customWidth="1"/>
    <col min="5" max="5" width="13.125" style="7" customWidth="1"/>
    <col min="6" max="6" width="13.5" style="7" customWidth="1"/>
    <col min="7" max="7" width="13.625" style="7" hidden="1" customWidth="1"/>
    <col min="8" max="8" width="14.125" style="2" customWidth="1"/>
    <col min="9" max="9" width="20.625" style="6" customWidth="1"/>
    <col min="10" max="10" width="20.625" style="2" customWidth="1"/>
    <col min="11" max="11" width="3.125" style="7" customWidth="1"/>
    <col min="12" max="13" width="12.75" style="7" customWidth="1"/>
    <col min="14" max="16384" width="9" style="7"/>
  </cols>
  <sheetData>
    <row r="1" spans="1:12" ht="28.5" customHeight="1">
      <c r="A1" s="162"/>
    </row>
    <row r="2" spans="1:12" s="1" customFormat="1" ht="24.95" customHeight="1">
      <c r="A2" s="114" t="s">
        <v>151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s="1" customFormat="1" ht="24.95" customHeight="1">
      <c r="A3" s="114" t="s">
        <v>107</v>
      </c>
      <c r="B3" s="39"/>
      <c r="C3" s="39"/>
      <c r="D3" s="39"/>
      <c r="E3" s="39"/>
      <c r="F3" s="39"/>
      <c r="G3" s="39"/>
      <c r="H3" s="39"/>
      <c r="I3" s="39"/>
      <c r="J3" s="39"/>
      <c r="K3" s="40"/>
    </row>
    <row r="4" spans="1:12" s="1" customFormat="1" ht="9.9499999999999993" customHeight="1">
      <c r="A4" s="41"/>
      <c r="B4" s="42"/>
      <c r="C4" s="43"/>
      <c r="D4" s="44"/>
      <c r="E4" s="42"/>
      <c r="F4" s="45"/>
      <c r="G4" s="44"/>
      <c r="H4" s="45"/>
      <c r="I4" s="42"/>
      <c r="J4" s="42"/>
      <c r="K4" s="44"/>
    </row>
    <row r="5" spans="1:12" s="1" customFormat="1" ht="20.100000000000001" customHeight="1" thickBot="1">
      <c r="A5" s="44"/>
      <c r="B5" s="42"/>
      <c r="C5" s="375" t="s">
        <v>7</v>
      </c>
      <c r="D5" s="376"/>
      <c r="E5" s="347"/>
      <c r="F5" s="346" t="s">
        <v>65</v>
      </c>
      <c r="G5" s="376"/>
      <c r="H5" s="347"/>
      <c r="I5" s="42"/>
      <c r="J5" s="42"/>
      <c r="K5" s="44"/>
    </row>
    <row r="6" spans="1:12" s="1" customFormat="1" ht="34.5" customHeight="1" thickBot="1">
      <c r="A6" s="48"/>
      <c r="B6" s="42"/>
      <c r="C6" s="82" t="s">
        <v>8</v>
      </c>
      <c r="D6" s="350" t="s">
        <v>9</v>
      </c>
      <c r="E6" s="351"/>
      <c r="F6" s="35"/>
      <c r="G6" s="4"/>
      <c r="H6" s="115" t="s">
        <v>111</v>
      </c>
      <c r="I6" s="42"/>
      <c r="J6" s="42"/>
      <c r="K6" s="44"/>
    </row>
    <row r="7" spans="1:12" s="1" customFormat="1" ht="20.100000000000001" customHeight="1" thickBot="1">
      <c r="A7" s="48"/>
      <c r="B7" s="42"/>
      <c r="C7" s="356" t="s">
        <v>11</v>
      </c>
      <c r="D7" s="357" t="s">
        <v>71</v>
      </c>
      <c r="E7" s="358"/>
      <c r="F7" s="36"/>
      <c r="G7" s="33" t="s">
        <v>6</v>
      </c>
      <c r="H7" s="116" t="s">
        <v>6</v>
      </c>
      <c r="I7" s="42"/>
      <c r="J7" s="42"/>
      <c r="K7" s="44"/>
    </row>
    <row r="8" spans="1:12" s="1" customFormat="1" ht="20.100000000000001" customHeight="1" thickBot="1">
      <c r="A8" s="48"/>
      <c r="B8" s="42"/>
      <c r="C8" s="356"/>
      <c r="D8" s="359" t="s">
        <v>72</v>
      </c>
      <c r="E8" s="360"/>
      <c r="F8" s="37"/>
      <c r="G8" s="32" t="s">
        <v>6</v>
      </c>
      <c r="H8" s="117" t="s">
        <v>6</v>
      </c>
      <c r="I8" s="42"/>
      <c r="J8" s="42"/>
      <c r="K8" s="44"/>
    </row>
    <row r="9" spans="1:12" s="1" customFormat="1" ht="20.100000000000001" customHeight="1">
      <c r="A9" s="48"/>
      <c r="B9" s="42"/>
      <c r="C9" s="356"/>
      <c r="D9" s="361" t="s">
        <v>73</v>
      </c>
      <c r="E9" s="362"/>
      <c r="F9" s="51"/>
      <c r="G9" s="34" t="s">
        <v>6</v>
      </c>
      <c r="H9" s="118" t="s">
        <v>6</v>
      </c>
      <c r="I9" s="42"/>
      <c r="J9" s="42"/>
      <c r="K9" s="44"/>
    </row>
    <row r="10" spans="1:12" s="1" customFormat="1" ht="15" customHeight="1">
      <c r="A10" s="48"/>
      <c r="B10" s="42"/>
      <c r="C10" s="44"/>
      <c r="D10" s="49"/>
      <c r="E10" s="50"/>
      <c r="F10" s="52"/>
      <c r="H10" s="119"/>
      <c r="I10" s="42"/>
      <c r="J10" s="42"/>
      <c r="K10" s="44"/>
    </row>
    <row r="11" spans="1:12" ht="18" customHeight="1">
      <c r="A11" s="53"/>
      <c r="B11" s="54" t="s">
        <v>27</v>
      </c>
      <c r="C11" s="54" t="s">
        <v>96</v>
      </c>
      <c r="D11" s="54" t="s">
        <v>74</v>
      </c>
      <c r="E11" s="54" t="s">
        <v>75</v>
      </c>
      <c r="F11" s="54" t="s">
        <v>73</v>
      </c>
      <c r="G11" s="55" t="s">
        <v>18</v>
      </c>
      <c r="H11" s="83" t="s">
        <v>19</v>
      </c>
      <c r="I11" s="353" t="s">
        <v>21</v>
      </c>
      <c r="J11" s="354" t="s">
        <v>66</v>
      </c>
      <c r="K11" s="57"/>
    </row>
    <row r="12" spans="1:12" ht="18" customHeight="1">
      <c r="A12" s="58"/>
      <c r="B12" s="59" t="s">
        <v>22</v>
      </c>
      <c r="C12" s="59" t="s">
        <v>23</v>
      </c>
      <c r="D12" s="59" t="s">
        <v>24</v>
      </c>
      <c r="E12" s="59" t="s">
        <v>24</v>
      </c>
      <c r="F12" s="59" t="s">
        <v>24</v>
      </c>
      <c r="G12" s="60"/>
      <c r="H12" s="56" t="s">
        <v>76</v>
      </c>
      <c r="I12" s="353"/>
      <c r="J12" s="355"/>
      <c r="K12" s="57"/>
    </row>
    <row r="13" spans="1:12" ht="13.5" customHeight="1">
      <c r="A13" s="61" t="s">
        <v>130</v>
      </c>
      <c r="B13" s="113">
        <v>3200</v>
      </c>
      <c r="C13" s="59">
        <v>100</v>
      </c>
      <c r="D13" s="62"/>
      <c r="E13" s="134">
        <v>255818</v>
      </c>
      <c r="F13" s="64"/>
      <c r="G13" s="65">
        <v>1256</v>
      </c>
      <c r="H13" s="66">
        <f>ROUNDDOWN($F$6*B13*(1.85-C13/100),2)</f>
        <v>0</v>
      </c>
      <c r="I13" s="66">
        <f>ROUNDDOWN(D13*$F$7+E13*$F$8+F13*$F$9,2)</f>
        <v>0</v>
      </c>
      <c r="J13" s="68">
        <f>ROUNDDOWN(H13+I13,0)</f>
        <v>0</v>
      </c>
      <c r="K13" s="57"/>
    </row>
    <row r="14" spans="1:12" ht="13.5" customHeight="1">
      <c r="A14" s="61" t="s">
        <v>131</v>
      </c>
      <c r="B14" s="113">
        <v>3200</v>
      </c>
      <c r="C14" s="59">
        <v>100</v>
      </c>
      <c r="D14" s="69"/>
      <c r="E14" s="135">
        <v>706950</v>
      </c>
      <c r="F14" s="70"/>
      <c r="G14" s="65">
        <v>1275</v>
      </c>
      <c r="H14" s="66">
        <f t="shared" ref="H14:H23" si="0">ROUNDDOWN($F$6*B14*(1.85-C14/100),2)</f>
        <v>0</v>
      </c>
      <c r="I14" s="66">
        <f t="shared" ref="I14:I24" si="1">ROUNDDOWN(D14*$F$7+E14*$F$8+F14*$F$9,2)</f>
        <v>0</v>
      </c>
      <c r="J14" s="68">
        <f t="shared" ref="J14:J23" si="2">ROUNDDOWN(H14+I14,0)</f>
        <v>0</v>
      </c>
      <c r="K14" s="57"/>
    </row>
    <row r="15" spans="1:12" ht="13.5" customHeight="1">
      <c r="A15" s="61" t="s">
        <v>132</v>
      </c>
      <c r="B15" s="113">
        <v>3200</v>
      </c>
      <c r="C15" s="59">
        <v>100</v>
      </c>
      <c r="D15" s="69"/>
      <c r="E15" s="134">
        <v>410</v>
      </c>
      <c r="F15" s="70"/>
      <c r="G15" s="65">
        <v>1307</v>
      </c>
      <c r="H15" s="66">
        <f t="shared" si="0"/>
        <v>0</v>
      </c>
      <c r="I15" s="66">
        <f t="shared" si="1"/>
        <v>0</v>
      </c>
      <c r="J15" s="68">
        <f t="shared" si="2"/>
        <v>0</v>
      </c>
      <c r="K15" s="57"/>
    </row>
    <row r="16" spans="1:12" ht="13.5" customHeight="1">
      <c r="A16" s="61" t="s">
        <v>133</v>
      </c>
      <c r="B16" s="113">
        <v>3200</v>
      </c>
      <c r="C16" s="59">
        <v>100</v>
      </c>
      <c r="D16" s="62"/>
      <c r="E16" s="133">
        <v>2190</v>
      </c>
      <c r="F16" s="70"/>
      <c r="G16" s="65"/>
      <c r="H16" s="66">
        <f t="shared" si="0"/>
        <v>0</v>
      </c>
      <c r="I16" s="66">
        <f t="shared" si="1"/>
        <v>0</v>
      </c>
      <c r="J16" s="68">
        <f t="shared" si="2"/>
        <v>0</v>
      </c>
      <c r="K16" s="57"/>
    </row>
    <row r="17" spans="1:12" ht="13.5" customHeight="1">
      <c r="A17" s="61" t="s">
        <v>134</v>
      </c>
      <c r="B17" s="113">
        <v>3200</v>
      </c>
      <c r="C17" s="59">
        <v>100</v>
      </c>
      <c r="D17" s="69"/>
      <c r="E17" s="133">
        <v>2050</v>
      </c>
      <c r="F17" s="70"/>
      <c r="G17" s="65">
        <v>1256</v>
      </c>
      <c r="H17" s="66">
        <f t="shared" si="0"/>
        <v>0</v>
      </c>
      <c r="I17" s="66">
        <f t="shared" si="1"/>
        <v>0</v>
      </c>
      <c r="J17" s="68">
        <f t="shared" si="2"/>
        <v>0</v>
      </c>
      <c r="K17" s="57"/>
    </row>
    <row r="18" spans="1:12" ht="13.5" customHeight="1">
      <c r="A18" s="61" t="s">
        <v>135</v>
      </c>
      <c r="B18" s="113">
        <v>3200</v>
      </c>
      <c r="C18" s="59">
        <v>100</v>
      </c>
      <c r="D18" s="69"/>
      <c r="E18" s="133">
        <v>2660</v>
      </c>
      <c r="F18" s="70"/>
      <c r="G18" s="65">
        <v>1275</v>
      </c>
      <c r="H18" s="66">
        <f t="shared" si="0"/>
        <v>0</v>
      </c>
      <c r="I18" s="66">
        <f t="shared" si="1"/>
        <v>0</v>
      </c>
      <c r="J18" s="68">
        <f t="shared" si="2"/>
        <v>0</v>
      </c>
      <c r="K18" s="57"/>
    </row>
    <row r="19" spans="1:12" ht="13.5" customHeight="1">
      <c r="A19" s="61" t="s">
        <v>136</v>
      </c>
      <c r="B19" s="113">
        <v>3200</v>
      </c>
      <c r="C19" s="59">
        <v>100</v>
      </c>
      <c r="D19" s="158">
        <v>107450</v>
      </c>
      <c r="E19" s="165"/>
      <c r="F19" s="70"/>
      <c r="G19" s="65">
        <v>1307</v>
      </c>
      <c r="H19" s="66">
        <f t="shared" si="0"/>
        <v>0</v>
      </c>
      <c r="I19" s="66">
        <f t="shared" si="1"/>
        <v>0</v>
      </c>
      <c r="J19" s="68">
        <f t="shared" si="2"/>
        <v>0</v>
      </c>
      <c r="K19" s="57"/>
    </row>
    <row r="20" spans="1:12" ht="13.5" customHeight="1">
      <c r="A20" s="61" t="s">
        <v>137</v>
      </c>
      <c r="B20" s="113">
        <v>3200</v>
      </c>
      <c r="C20" s="59">
        <v>100</v>
      </c>
      <c r="D20" s="71">
        <v>23670</v>
      </c>
      <c r="E20" s="165"/>
      <c r="F20" s="70"/>
      <c r="G20" s="65"/>
      <c r="H20" s="66">
        <f t="shared" si="0"/>
        <v>0</v>
      </c>
      <c r="I20" s="66">
        <f t="shared" si="1"/>
        <v>0</v>
      </c>
      <c r="J20" s="68">
        <f t="shared" si="2"/>
        <v>0</v>
      </c>
      <c r="K20" s="57"/>
    </row>
    <row r="21" spans="1:12" ht="13.5" customHeight="1">
      <c r="A21" s="61" t="s">
        <v>138</v>
      </c>
      <c r="B21" s="113">
        <v>3200</v>
      </c>
      <c r="C21" s="59">
        <v>100</v>
      </c>
      <c r="D21" s="71">
        <v>44150</v>
      </c>
      <c r="E21" s="165"/>
      <c r="F21" s="70"/>
      <c r="G21" s="65"/>
      <c r="H21" s="66">
        <f t="shared" si="0"/>
        <v>0</v>
      </c>
      <c r="I21" s="66">
        <f t="shared" si="1"/>
        <v>0</v>
      </c>
      <c r="J21" s="68">
        <f t="shared" si="2"/>
        <v>0</v>
      </c>
      <c r="K21" s="57"/>
    </row>
    <row r="22" spans="1:12" ht="13.5" customHeight="1">
      <c r="A22" s="61" t="s">
        <v>139</v>
      </c>
      <c r="B22" s="113">
        <v>3200</v>
      </c>
      <c r="C22" s="59">
        <v>100</v>
      </c>
      <c r="D22" s="163"/>
      <c r="E22" s="159">
        <v>58060</v>
      </c>
      <c r="F22" s="70"/>
      <c r="G22" s="65"/>
      <c r="H22" s="153">
        <f t="shared" si="0"/>
        <v>0</v>
      </c>
      <c r="I22" s="66">
        <f t="shared" si="1"/>
        <v>0</v>
      </c>
      <c r="J22" s="68">
        <f t="shared" si="2"/>
        <v>0</v>
      </c>
      <c r="K22" s="57"/>
    </row>
    <row r="23" spans="1:12" ht="13.5" customHeight="1">
      <c r="A23" s="61" t="s">
        <v>140</v>
      </c>
      <c r="B23" s="113">
        <v>3200</v>
      </c>
      <c r="C23" s="59">
        <v>100</v>
      </c>
      <c r="D23" s="163"/>
      <c r="E23" s="63">
        <v>24030</v>
      </c>
      <c r="F23" s="70"/>
      <c r="G23" s="65"/>
      <c r="H23" s="66">
        <f t="shared" si="0"/>
        <v>0</v>
      </c>
      <c r="I23" s="154">
        <f>ROUNDDOWN(D23*$F$7+E23*$F$8+F23*$F$9,2)</f>
        <v>0</v>
      </c>
      <c r="J23" s="68">
        <f t="shared" si="2"/>
        <v>0</v>
      </c>
      <c r="K23" s="57"/>
    </row>
    <row r="24" spans="1:12" ht="13.5" customHeight="1">
      <c r="A24" s="61" t="s">
        <v>141</v>
      </c>
      <c r="B24" s="113">
        <v>3200</v>
      </c>
      <c r="C24" s="59">
        <v>100</v>
      </c>
      <c r="D24" s="163"/>
      <c r="E24" s="63">
        <v>184240</v>
      </c>
      <c r="F24" s="70"/>
      <c r="G24" s="65"/>
      <c r="H24" s="155">
        <f>ROUNDDOWN($F$6*B24*(1.85-C24/100),2)</f>
        <v>0</v>
      </c>
      <c r="I24" s="66">
        <f t="shared" si="1"/>
        <v>0</v>
      </c>
      <c r="J24" s="68">
        <f>ROUNDDOWN(H24+I24,0)</f>
        <v>0</v>
      </c>
      <c r="K24" s="57"/>
    </row>
    <row r="25" spans="1:12" s="6" customFormat="1" ht="13.5" customHeight="1">
      <c r="A25" s="46"/>
      <c r="B25" s="74"/>
      <c r="C25" s="74" t="s">
        <v>25</v>
      </c>
      <c r="D25" s="68">
        <f>SUM(D13:D24)</f>
        <v>175270</v>
      </c>
      <c r="E25" s="68">
        <f>SUM(E13:E24)</f>
        <v>1236408</v>
      </c>
      <c r="F25" s="68">
        <f>SUM(F13:F24)</f>
        <v>0</v>
      </c>
      <c r="G25" s="46" t="e">
        <v>#REF!</v>
      </c>
      <c r="H25" s="66">
        <f>SUM(H13:H24)</f>
        <v>0</v>
      </c>
      <c r="I25" s="66">
        <f>SUM(I13:I24)</f>
        <v>0</v>
      </c>
      <c r="J25" s="68">
        <f>SUM(J13:J24)</f>
        <v>0</v>
      </c>
      <c r="K25" s="74"/>
    </row>
    <row r="26" spans="1:12" ht="13.5" customHeight="1">
      <c r="A26" s="75"/>
      <c r="B26" s="74"/>
      <c r="C26" s="74" t="s">
        <v>26</v>
      </c>
      <c r="D26" s="369">
        <f>SUM(D25:F25)</f>
        <v>1411678</v>
      </c>
      <c r="E26" s="370"/>
      <c r="F26" s="370"/>
      <c r="G26" s="57"/>
      <c r="H26" s="76"/>
      <c r="I26" s="77"/>
      <c r="J26" s="77"/>
      <c r="K26" s="57"/>
    </row>
    <row r="27" spans="1:12" ht="60" customHeight="1" thickBot="1">
      <c r="A27" s="48"/>
      <c r="B27" s="74"/>
      <c r="C27" s="74"/>
      <c r="D27" s="57"/>
      <c r="E27" s="57"/>
      <c r="F27" s="57"/>
      <c r="G27" s="57"/>
      <c r="H27" s="46"/>
      <c r="I27" s="74"/>
      <c r="J27" s="46"/>
      <c r="K27" s="92"/>
    </row>
    <row r="28" spans="1:12" ht="18" thickBot="1">
      <c r="G28" s="57"/>
      <c r="H28" s="352" t="s">
        <v>106</v>
      </c>
      <c r="I28" s="351"/>
      <c r="J28" s="110">
        <f>ROUNDDOWN(J25*100/110,0)</f>
        <v>0</v>
      </c>
      <c r="K28" s="111"/>
      <c r="L28" s="88"/>
    </row>
    <row r="29" spans="1:12" ht="33" customHeight="1">
      <c r="A29" s="48"/>
      <c r="B29" s="74"/>
      <c r="C29" s="74"/>
      <c r="D29" s="57"/>
      <c r="E29" s="57"/>
      <c r="F29" s="57"/>
      <c r="G29" s="57"/>
      <c r="H29" s="341" t="s">
        <v>114</v>
      </c>
      <c r="I29" s="341"/>
      <c r="J29" s="341"/>
      <c r="K29" s="112"/>
    </row>
    <row r="30" spans="1:12">
      <c r="H30" s="78"/>
      <c r="I30" s="46"/>
      <c r="J30" s="74"/>
      <c r="K30" s="46"/>
    </row>
    <row r="31" spans="1:12">
      <c r="H31" s="78"/>
      <c r="I31" s="46"/>
      <c r="J31" s="74"/>
      <c r="K31" s="46"/>
    </row>
    <row r="32" spans="1:12" ht="17.25">
      <c r="A32" s="381" t="s">
        <v>105</v>
      </c>
      <c r="B32" s="381"/>
      <c r="C32" s="381"/>
      <c r="D32" s="381"/>
      <c r="E32" s="381"/>
      <c r="F32" s="381"/>
    </row>
    <row r="42" ht="6.75" customHeight="1"/>
  </sheetData>
  <sheetProtection algorithmName="SHA-512" hashValue="kzCPURp+E3I8KxR/ZJDno8Xq1ulPVWnzhla6Ak+rXA5+sUYpmexZSuim9HkhA6EwgS/8VrJeb7CGr9Zspa1qaA==" saltValue="jvWncsgUY8gu3IK5kajb9g==" spinCount="100000" sheet="1" objects="1" scenarios="1"/>
  <mergeCells count="13">
    <mergeCell ref="D8:E8"/>
    <mergeCell ref="D9:E9"/>
    <mergeCell ref="H28:I28"/>
    <mergeCell ref="C5:E5"/>
    <mergeCell ref="F5:H5"/>
    <mergeCell ref="D6:E6"/>
    <mergeCell ref="C7:C9"/>
    <mergeCell ref="D7:E7"/>
    <mergeCell ref="A32:F32"/>
    <mergeCell ref="I11:I12"/>
    <mergeCell ref="H29:J29"/>
    <mergeCell ref="J11:J12"/>
    <mergeCell ref="D26:F26"/>
  </mergeCells>
  <phoneticPr fontId="2"/>
  <dataValidations disablePrompts="1" count="1">
    <dataValidation type="list" allowBlank="1" showInputMessage="1" showErrorMessage="1" sqref="L3">
      <formula1>連番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O42"/>
  <sheetViews>
    <sheetView view="pageBreakPreview" topLeftCell="A19" zoomScale="70" zoomScaleNormal="75" zoomScaleSheetLayoutView="70" zoomScalePageLayoutView="85" workbookViewId="0">
      <selection activeCell="K9" sqref="K9"/>
    </sheetView>
  </sheetViews>
  <sheetFormatPr defaultRowHeight="13.5"/>
  <cols>
    <col min="1" max="1" width="15.125" style="3" customWidth="1"/>
    <col min="2" max="2" width="9.25" style="6" bestFit="1" customWidth="1"/>
    <col min="3" max="3" width="14.875" style="6" customWidth="1"/>
    <col min="4" max="6" width="12.25" style="7" customWidth="1"/>
    <col min="7" max="7" width="13.625" style="7" hidden="1" customWidth="1"/>
    <col min="8" max="8" width="12.25" style="2" customWidth="1"/>
    <col min="9" max="10" width="12.25" style="6" customWidth="1"/>
    <col min="11" max="11" width="16.375" style="2" customWidth="1"/>
    <col min="12" max="13" width="16.375" style="7" customWidth="1"/>
    <col min="14" max="14" width="18.75" style="7" customWidth="1"/>
    <col min="15" max="16384" width="9" style="7"/>
  </cols>
  <sheetData>
    <row r="1" spans="1:15" ht="28.5" customHeight="1"/>
    <row r="2" spans="1:15" s="1" customFormat="1" ht="24.95" customHeight="1">
      <c r="A2" s="39" t="s">
        <v>151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5" s="1" customFormat="1" ht="24.95" customHeight="1">
      <c r="A3" s="39" t="s">
        <v>108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40"/>
    </row>
    <row r="4" spans="1:15" s="1" customFormat="1" ht="9.9499999999999993" customHeight="1">
      <c r="A4" s="41"/>
      <c r="B4" s="42"/>
      <c r="C4" s="43"/>
      <c r="D4" s="44"/>
      <c r="E4" s="42"/>
      <c r="F4" s="45"/>
      <c r="G4" s="44"/>
      <c r="H4" s="45"/>
      <c r="I4" s="42"/>
      <c r="J4" s="42"/>
      <c r="K4" s="42"/>
      <c r="L4" s="44"/>
    </row>
    <row r="5" spans="1:15" s="1" customFormat="1" ht="20.100000000000001" customHeight="1" thickBot="1">
      <c r="A5" s="44"/>
      <c r="B5" s="42"/>
      <c r="C5" s="375" t="s">
        <v>7</v>
      </c>
      <c r="D5" s="376"/>
      <c r="E5" s="347"/>
      <c r="F5" s="346" t="s">
        <v>65</v>
      </c>
      <c r="G5" s="376"/>
      <c r="H5" s="347"/>
      <c r="I5" s="42"/>
      <c r="J5" s="42"/>
      <c r="K5" s="42"/>
      <c r="L5" s="44"/>
    </row>
    <row r="6" spans="1:15" s="1" customFormat="1" ht="34.5" customHeight="1" thickBot="1">
      <c r="A6" s="48"/>
      <c r="B6" s="42"/>
      <c r="C6" s="85" t="s">
        <v>86</v>
      </c>
      <c r="D6" s="352" t="s">
        <v>82</v>
      </c>
      <c r="E6" s="351"/>
      <c r="F6" s="35"/>
      <c r="G6" s="4" t="s">
        <v>10</v>
      </c>
      <c r="H6" s="115" t="s">
        <v>5</v>
      </c>
      <c r="I6" s="42"/>
      <c r="J6" s="42"/>
      <c r="K6" s="42"/>
      <c r="L6" s="44"/>
    </row>
    <row r="7" spans="1:15" s="1" customFormat="1" ht="20.100000000000001" customHeight="1" thickBot="1">
      <c r="A7" s="48"/>
      <c r="B7" s="42"/>
      <c r="C7" s="393" t="s">
        <v>85</v>
      </c>
      <c r="D7" s="357" t="s">
        <v>71</v>
      </c>
      <c r="E7" s="358"/>
      <c r="F7" s="36"/>
      <c r="G7" s="33" t="s">
        <v>6</v>
      </c>
      <c r="H7" s="116" t="s">
        <v>6</v>
      </c>
      <c r="I7" s="42"/>
      <c r="J7" s="42"/>
      <c r="K7" s="42"/>
      <c r="L7" s="44"/>
    </row>
    <row r="8" spans="1:15" s="1" customFormat="1" ht="20.100000000000001" customHeight="1" thickBot="1">
      <c r="A8" s="48"/>
      <c r="B8" s="42"/>
      <c r="C8" s="356"/>
      <c r="D8" s="359" t="s">
        <v>72</v>
      </c>
      <c r="E8" s="360"/>
      <c r="F8" s="37"/>
      <c r="G8" s="32" t="s">
        <v>6</v>
      </c>
      <c r="H8" s="117" t="s">
        <v>6</v>
      </c>
      <c r="I8" s="42"/>
      <c r="J8" s="42"/>
      <c r="K8" s="42"/>
      <c r="L8" s="44"/>
    </row>
    <row r="9" spans="1:15" s="1" customFormat="1" ht="20.100000000000001" customHeight="1" thickBot="1">
      <c r="A9" s="48"/>
      <c r="B9" s="42"/>
      <c r="C9" s="356"/>
      <c r="D9" s="361" t="s">
        <v>73</v>
      </c>
      <c r="E9" s="362"/>
      <c r="F9" s="51"/>
      <c r="G9" s="34" t="s">
        <v>6</v>
      </c>
      <c r="H9" s="118" t="s">
        <v>6</v>
      </c>
      <c r="I9" s="42"/>
      <c r="J9" s="42"/>
      <c r="K9" s="42"/>
      <c r="L9" s="44"/>
    </row>
    <row r="10" spans="1:15" s="1" customFormat="1" ht="20.100000000000001" customHeight="1" thickBot="1">
      <c r="A10" s="48"/>
      <c r="B10" s="42"/>
      <c r="C10" s="393" t="s">
        <v>95</v>
      </c>
      <c r="D10" s="357" t="s">
        <v>71</v>
      </c>
      <c r="E10" s="358"/>
      <c r="F10" s="36"/>
      <c r="G10" s="33" t="s">
        <v>6</v>
      </c>
      <c r="H10" s="116" t="s">
        <v>6</v>
      </c>
      <c r="I10" s="42"/>
      <c r="J10" s="42"/>
      <c r="K10" s="42"/>
      <c r="L10" s="44"/>
    </row>
    <row r="11" spans="1:15" s="1" customFormat="1" ht="20.100000000000001" customHeight="1" thickBot="1">
      <c r="A11" s="48"/>
      <c r="B11" s="42"/>
      <c r="C11" s="356"/>
      <c r="D11" s="359" t="s">
        <v>72</v>
      </c>
      <c r="E11" s="360"/>
      <c r="F11" s="37"/>
      <c r="G11" s="32" t="s">
        <v>6</v>
      </c>
      <c r="H11" s="117" t="s">
        <v>6</v>
      </c>
      <c r="I11" s="42"/>
      <c r="J11" s="42"/>
      <c r="K11" s="42"/>
      <c r="L11" s="44"/>
    </row>
    <row r="12" spans="1:15" s="1" customFormat="1" ht="20.100000000000001" customHeight="1">
      <c r="A12" s="48"/>
      <c r="B12" s="42"/>
      <c r="C12" s="356"/>
      <c r="D12" s="361" t="s">
        <v>73</v>
      </c>
      <c r="E12" s="362"/>
      <c r="F12" s="51"/>
      <c r="G12" s="34" t="s">
        <v>6</v>
      </c>
      <c r="H12" s="118" t="s">
        <v>6</v>
      </c>
      <c r="I12" s="42"/>
      <c r="J12" s="42"/>
      <c r="K12" s="42"/>
      <c r="L12" s="44"/>
    </row>
    <row r="13" spans="1:15" s="1" customFormat="1" ht="15" customHeight="1">
      <c r="A13" s="48"/>
      <c r="B13" s="42"/>
      <c r="C13" s="44"/>
      <c r="D13" s="49"/>
      <c r="E13" s="50"/>
      <c r="F13" s="52"/>
      <c r="H13" s="42"/>
      <c r="I13" s="42"/>
      <c r="J13" s="42"/>
      <c r="K13" s="42"/>
      <c r="L13" s="44"/>
    </row>
    <row r="14" spans="1:15" ht="18" customHeight="1">
      <c r="A14" s="53"/>
      <c r="B14" s="363" t="s">
        <v>27</v>
      </c>
      <c r="C14" s="363" t="s">
        <v>17</v>
      </c>
      <c r="D14" s="394" t="s">
        <v>89</v>
      </c>
      <c r="E14" s="394"/>
      <c r="F14" s="394"/>
      <c r="G14" s="87"/>
      <c r="H14" s="394" t="s">
        <v>88</v>
      </c>
      <c r="I14" s="394"/>
      <c r="J14" s="394"/>
      <c r="K14" s="391" t="s">
        <v>19</v>
      </c>
      <c r="L14" s="387" t="s">
        <v>21</v>
      </c>
      <c r="M14" s="388"/>
      <c r="N14" s="354" t="s">
        <v>66</v>
      </c>
      <c r="O14" s="57"/>
    </row>
    <row r="15" spans="1:15" ht="18" customHeight="1">
      <c r="A15" s="86"/>
      <c r="B15" s="364"/>
      <c r="C15" s="364"/>
      <c r="D15" s="54" t="s">
        <v>74</v>
      </c>
      <c r="E15" s="54" t="s">
        <v>75</v>
      </c>
      <c r="F15" s="54" t="s">
        <v>73</v>
      </c>
      <c r="G15" s="55" t="s">
        <v>18</v>
      </c>
      <c r="H15" s="54" t="s">
        <v>74</v>
      </c>
      <c r="I15" s="54" t="s">
        <v>75</v>
      </c>
      <c r="J15" s="54" t="s">
        <v>73</v>
      </c>
      <c r="K15" s="392"/>
      <c r="L15" s="389"/>
      <c r="M15" s="390"/>
      <c r="N15" s="354"/>
      <c r="O15" s="57"/>
    </row>
    <row r="16" spans="1:15" ht="18" customHeight="1">
      <c r="A16" s="58"/>
      <c r="B16" s="59" t="s">
        <v>22</v>
      </c>
      <c r="C16" s="59" t="s">
        <v>23</v>
      </c>
      <c r="D16" s="59" t="s">
        <v>24</v>
      </c>
      <c r="E16" s="59" t="s">
        <v>24</v>
      </c>
      <c r="F16" s="59" t="s">
        <v>24</v>
      </c>
      <c r="G16" s="60"/>
      <c r="H16" s="59" t="s">
        <v>24</v>
      </c>
      <c r="I16" s="59" t="s">
        <v>24</v>
      </c>
      <c r="J16" s="59" t="s">
        <v>24</v>
      </c>
      <c r="K16" s="56" t="s">
        <v>83</v>
      </c>
      <c r="L16" s="84" t="s">
        <v>87</v>
      </c>
      <c r="M16" s="84" t="s">
        <v>88</v>
      </c>
      <c r="N16" s="355"/>
      <c r="O16" s="57"/>
    </row>
    <row r="17" spans="1:15" ht="13.5" customHeight="1">
      <c r="A17" s="61" t="s">
        <v>130</v>
      </c>
      <c r="B17" s="113">
        <v>2300</v>
      </c>
      <c r="C17" s="59">
        <v>100</v>
      </c>
      <c r="D17" s="62"/>
      <c r="E17" s="63">
        <v>0</v>
      </c>
      <c r="F17" s="64"/>
      <c r="G17" s="65">
        <v>1256</v>
      </c>
      <c r="H17" s="62"/>
      <c r="I17" s="63">
        <v>0</v>
      </c>
      <c r="J17" s="64"/>
      <c r="K17" s="66">
        <f>ROUNDDOWN($F$6*B17*0.2,2)</f>
        <v>0</v>
      </c>
      <c r="L17" s="66">
        <f>ROUNDDOWN(D17*$F$7+E17*$F$8+F17*$F$9,2)</f>
        <v>0</v>
      </c>
      <c r="M17" s="66">
        <f>ROUNDDOWN(H17*$F$10+I17*$F$11+J17*$F$12,2)</f>
        <v>0</v>
      </c>
      <c r="N17" s="68">
        <f>ROUNDDOWN(K17+L17+M17,0)</f>
        <v>0</v>
      </c>
      <c r="O17" s="57"/>
    </row>
    <row r="18" spans="1:15" ht="13.5" customHeight="1">
      <c r="A18" s="61" t="s">
        <v>131</v>
      </c>
      <c r="B18" s="113">
        <v>2300</v>
      </c>
      <c r="C18" s="59">
        <v>100</v>
      </c>
      <c r="D18" s="69"/>
      <c r="E18" s="63">
        <v>0</v>
      </c>
      <c r="F18" s="70"/>
      <c r="G18" s="65">
        <v>1275</v>
      </c>
      <c r="H18" s="69"/>
      <c r="I18" s="63">
        <v>0</v>
      </c>
      <c r="J18" s="70"/>
      <c r="K18" s="66">
        <f t="shared" ref="K18:K27" si="0">ROUNDDOWN($F$6*B18*0.2,2)</f>
        <v>0</v>
      </c>
      <c r="L18" s="66">
        <f>ROUNDDOWN(D18*$F$7+E18*$F$8+F18*$F$9,2)</f>
        <v>0</v>
      </c>
      <c r="M18" s="66">
        <f t="shared" ref="M18:M27" si="1">ROUNDDOWN(H18*$F$10+I18*$F$11+J18*$F$12,2)</f>
        <v>0</v>
      </c>
      <c r="N18" s="68">
        <f t="shared" ref="N18:N27" si="2">ROUNDDOWN(K18+L18+M18,0)</f>
        <v>0</v>
      </c>
      <c r="O18" s="57"/>
    </row>
    <row r="19" spans="1:15" ht="13.5" customHeight="1">
      <c r="A19" s="61" t="s">
        <v>132</v>
      </c>
      <c r="B19" s="113">
        <v>2300</v>
      </c>
      <c r="C19" s="59">
        <v>100</v>
      </c>
      <c r="D19" s="69"/>
      <c r="E19" s="63">
        <v>0</v>
      </c>
      <c r="F19" s="70"/>
      <c r="G19" s="65">
        <v>1307</v>
      </c>
      <c r="H19" s="69"/>
      <c r="I19" s="63">
        <v>0</v>
      </c>
      <c r="J19" s="70"/>
      <c r="K19" s="66">
        <f t="shared" si="0"/>
        <v>0</v>
      </c>
      <c r="L19" s="66">
        <f>ROUNDDOWN(D19*$F$7+E19*$F$8+F19*$F$9,2)</f>
        <v>0</v>
      </c>
      <c r="M19" s="66">
        <f t="shared" si="1"/>
        <v>0</v>
      </c>
      <c r="N19" s="68">
        <f t="shared" si="2"/>
        <v>0</v>
      </c>
      <c r="O19" s="57"/>
    </row>
    <row r="20" spans="1:15" ht="13.5" customHeight="1">
      <c r="A20" s="61" t="s">
        <v>133</v>
      </c>
      <c r="B20" s="113">
        <v>2300</v>
      </c>
      <c r="C20" s="59">
        <v>100</v>
      </c>
      <c r="D20" s="62"/>
      <c r="E20" s="63">
        <v>0</v>
      </c>
      <c r="F20" s="70"/>
      <c r="G20" s="65"/>
      <c r="H20" s="62"/>
      <c r="I20" s="63">
        <v>0</v>
      </c>
      <c r="J20" s="70"/>
      <c r="K20" s="66">
        <f t="shared" si="0"/>
        <v>0</v>
      </c>
      <c r="L20" s="66">
        <f t="shared" ref="L20:L28" si="3">ROUNDDOWN(D20*$F$7+E20*$F$8+F20*$F$9,2)</f>
        <v>0</v>
      </c>
      <c r="M20" s="66">
        <f t="shared" si="1"/>
        <v>0</v>
      </c>
      <c r="N20" s="68">
        <f t="shared" si="2"/>
        <v>0</v>
      </c>
      <c r="O20" s="57"/>
    </row>
    <row r="21" spans="1:15" ht="13.5" customHeight="1">
      <c r="A21" s="61" t="s">
        <v>134</v>
      </c>
      <c r="B21" s="113">
        <v>2300</v>
      </c>
      <c r="C21" s="59">
        <v>100</v>
      </c>
      <c r="D21" s="69"/>
      <c r="E21" s="63">
        <v>0</v>
      </c>
      <c r="F21" s="70"/>
      <c r="G21" s="65">
        <v>1256</v>
      </c>
      <c r="H21" s="69"/>
      <c r="I21" s="63">
        <v>0</v>
      </c>
      <c r="J21" s="70"/>
      <c r="K21" s="66">
        <f t="shared" si="0"/>
        <v>0</v>
      </c>
      <c r="L21" s="66">
        <f t="shared" si="3"/>
        <v>0</v>
      </c>
      <c r="M21" s="66">
        <f t="shared" si="1"/>
        <v>0</v>
      </c>
      <c r="N21" s="68">
        <f t="shared" si="2"/>
        <v>0</v>
      </c>
      <c r="O21" s="57"/>
    </row>
    <row r="22" spans="1:15" ht="13.5" customHeight="1">
      <c r="A22" s="61" t="s">
        <v>135</v>
      </c>
      <c r="B22" s="113">
        <v>2300</v>
      </c>
      <c r="C22" s="59">
        <v>100</v>
      </c>
      <c r="D22" s="69"/>
      <c r="E22" s="63">
        <v>0</v>
      </c>
      <c r="F22" s="70"/>
      <c r="G22" s="65">
        <v>1275</v>
      </c>
      <c r="H22" s="69"/>
      <c r="I22" s="63">
        <v>0</v>
      </c>
      <c r="J22" s="70"/>
      <c r="K22" s="66">
        <f t="shared" si="0"/>
        <v>0</v>
      </c>
      <c r="L22" s="66">
        <f t="shared" si="3"/>
        <v>0</v>
      </c>
      <c r="M22" s="66">
        <f t="shared" si="1"/>
        <v>0</v>
      </c>
      <c r="N22" s="68">
        <f t="shared" si="2"/>
        <v>0</v>
      </c>
      <c r="O22" s="57"/>
    </row>
    <row r="23" spans="1:15" ht="13.5" customHeight="1">
      <c r="A23" s="61" t="s">
        <v>136</v>
      </c>
      <c r="B23" s="113">
        <v>2300</v>
      </c>
      <c r="C23" s="59">
        <v>100</v>
      </c>
      <c r="D23" s="158">
        <v>0</v>
      </c>
      <c r="E23" s="72"/>
      <c r="F23" s="70"/>
      <c r="G23" s="65">
        <v>1307</v>
      </c>
      <c r="H23" s="158">
        <v>0</v>
      </c>
      <c r="I23" s="72"/>
      <c r="J23" s="70"/>
      <c r="K23" s="66">
        <f t="shared" si="0"/>
        <v>0</v>
      </c>
      <c r="L23" s="66">
        <f t="shared" si="3"/>
        <v>0</v>
      </c>
      <c r="M23" s="66">
        <f t="shared" si="1"/>
        <v>0</v>
      </c>
      <c r="N23" s="68">
        <f t="shared" si="2"/>
        <v>0</v>
      </c>
      <c r="O23" s="57"/>
    </row>
    <row r="24" spans="1:15" ht="13.5" customHeight="1">
      <c r="A24" s="61" t="s">
        <v>137</v>
      </c>
      <c r="B24" s="113">
        <v>2300</v>
      </c>
      <c r="C24" s="59">
        <v>100</v>
      </c>
      <c r="D24" s="71">
        <v>0</v>
      </c>
      <c r="E24" s="73"/>
      <c r="F24" s="70"/>
      <c r="G24" s="65"/>
      <c r="H24" s="71">
        <v>0</v>
      </c>
      <c r="I24" s="73"/>
      <c r="J24" s="70"/>
      <c r="K24" s="66">
        <f t="shared" si="0"/>
        <v>0</v>
      </c>
      <c r="L24" s="66">
        <f t="shared" si="3"/>
        <v>0</v>
      </c>
      <c r="M24" s="66">
        <f t="shared" si="1"/>
        <v>0</v>
      </c>
      <c r="N24" s="68">
        <f t="shared" si="2"/>
        <v>0</v>
      </c>
      <c r="O24" s="57"/>
    </row>
    <row r="25" spans="1:15" ht="13.5" customHeight="1">
      <c r="A25" s="61" t="s">
        <v>138</v>
      </c>
      <c r="B25" s="113">
        <v>2300</v>
      </c>
      <c r="C25" s="59">
        <v>100</v>
      </c>
      <c r="D25" s="71">
        <v>0</v>
      </c>
      <c r="E25" s="73"/>
      <c r="F25" s="70"/>
      <c r="G25" s="65"/>
      <c r="H25" s="71">
        <v>0</v>
      </c>
      <c r="I25" s="73"/>
      <c r="J25" s="70"/>
      <c r="K25" s="66">
        <f t="shared" si="0"/>
        <v>0</v>
      </c>
      <c r="L25" s="66">
        <f t="shared" si="3"/>
        <v>0</v>
      </c>
      <c r="M25" s="66">
        <f t="shared" si="1"/>
        <v>0</v>
      </c>
      <c r="N25" s="68">
        <f>ROUNDDOWN(K25+L25+M25,0)</f>
        <v>0</v>
      </c>
      <c r="O25" s="57"/>
    </row>
    <row r="26" spans="1:15" ht="13.5" customHeight="1">
      <c r="A26" s="61" t="s">
        <v>139</v>
      </c>
      <c r="B26" s="113">
        <v>2300</v>
      </c>
      <c r="C26" s="59">
        <v>100</v>
      </c>
      <c r="D26" s="62"/>
      <c r="E26" s="159">
        <v>0</v>
      </c>
      <c r="F26" s="70"/>
      <c r="G26" s="65"/>
      <c r="H26" s="62"/>
      <c r="I26" s="159">
        <v>0</v>
      </c>
      <c r="J26" s="70"/>
      <c r="K26" s="66">
        <f t="shared" si="0"/>
        <v>0</v>
      </c>
      <c r="L26" s="66">
        <f t="shared" si="3"/>
        <v>0</v>
      </c>
      <c r="M26" s="66">
        <f t="shared" si="1"/>
        <v>0</v>
      </c>
      <c r="N26" s="68">
        <f t="shared" si="2"/>
        <v>0</v>
      </c>
      <c r="O26" s="57"/>
    </row>
    <row r="27" spans="1:15">
      <c r="A27" s="61" t="s">
        <v>140</v>
      </c>
      <c r="B27" s="113">
        <v>2300</v>
      </c>
      <c r="C27" s="59">
        <v>100</v>
      </c>
      <c r="D27" s="69"/>
      <c r="E27" s="63">
        <v>0</v>
      </c>
      <c r="F27" s="70"/>
      <c r="G27" s="65"/>
      <c r="H27" s="69"/>
      <c r="I27" s="63">
        <v>0</v>
      </c>
      <c r="J27" s="70"/>
      <c r="K27" s="66">
        <f t="shared" si="0"/>
        <v>0</v>
      </c>
      <c r="L27" s="66">
        <f t="shared" si="3"/>
        <v>0</v>
      </c>
      <c r="M27" s="66">
        <f t="shared" si="1"/>
        <v>0</v>
      </c>
      <c r="N27" s="68">
        <f t="shared" si="2"/>
        <v>0</v>
      </c>
      <c r="O27" s="57"/>
    </row>
    <row r="28" spans="1:15" ht="13.5" customHeight="1">
      <c r="A28" s="61" t="s">
        <v>141</v>
      </c>
      <c r="B28" s="113">
        <v>2300</v>
      </c>
      <c r="C28" s="59">
        <v>100</v>
      </c>
      <c r="D28" s="69"/>
      <c r="E28" s="63">
        <v>0</v>
      </c>
      <c r="F28" s="70"/>
      <c r="G28" s="65"/>
      <c r="H28" s="69"/>
      <c r="I28" s="63">
        <v>0</v>
      </c>
      <c r="J28" s="70"/>
      <c r="K28" s="66">
        <f>ROUNDDOWN($F$6*B28*0.2,2)</f>
        <v>0</v>
      </c>
      <c r="L28" s="66">
        <f t="shared" si="3"/>
        <v>0</v>
      </c>
      <c r="M28" s="66">
        <f>ROUNDDOWN(H28*$F$10+I28*$F$11+J28*$F$12,2)</f>
        <v>0</v>
      </c>
      <c r="N28" s="68">
        <f>ROUNDDOWN(K28+L28+M28,0)</f>
        <v>0</v>
      </c>
      <c r="O28" s="57"/>
    </row>
    <row r="29" spans="1:15" s="6" customFormat="1" ht="13.5" customHeight="1">
      <c r="A29" s="46"/>
      <c r="B29" s="74"/>
      <c r="C29" s="74" t="s">
        <v>25</v>
      </c>
      <c r="D29" s="68">
        <f>SUM(D17:D28)</f>
        <v>0</v>
      </c>
      <c r="E29" s="68">
        <f>SUM(E17:E28)</f>
        <v>0</v>
      </c>
      <c r="F29" s="68">
        <f>SUM(F17:F28)</f>
        <v>0</v>
      </c>
      <c r="G29" s="46" t="e">
        <v>#REF!</v>
      </c>
      <c r="H29" s="68">
        <f t="shared" ref="H29:N29" si="4">SUM(H17:H28)</f>
        <v>0</v>
      </c>
      <c r="I29" s="68">
        <f t="shared" si="4"/>
        <v>0</v>
      </c>
      <c r="J29" s="68">
        <f t="shared" si="4"/>
        <v>0</v>
      </c>
      <c r="K29" s="66">
        <f>SUM(K17:K28)</f>
        <v>0</v>
      </c>
      <c r="L29" s="66">
        <f>SUM(L17:L28)</f>
        <v>0</v>
      </c>
      <c r="M29" s="66">
        <f t="shared" si="4"/>
        <v>0</v>
      </c>
      <c r="N29" s="68">
        <f t="shared" si="4"/>
        <v>0</v>
      </c>
      <c r="O29" s="74"/>
    </row>
    <row r="30" spans="1:15" ht="13.5" customHeight="1">
      <c r="A30" s="75"/>
      <c r="B30" s="74"/>
      <c r="C30" s="74" t="s">
        <v>26</v>
      </c>
      <c r="D30" s="369">
        <f>SUM(D29:F29)</f>
        <v>0</v>
      </c>
      <c r="E30" s="370"/>
      <c r="F30" s="370"/>
      <c r="G30" s="57"/>
      <c r="H30" s="369">
        <f>SUM(H29:J29)</f>
        <v>0</v>
      </c>
      <c r="I30" s="370"/>
      <c r="J30" s="370"/>
      <c r="K30" s="76"/>
      <c r="L30" s="77"/>
      <c r="M30" s="77"/>
      <c r="N30" s="77"/>
      <c r="O30" s="57"/>
    </row>
    <row r="31" spans="1:15" ht="14.25" thickBot="1">
      <c r="A31" s="48"/>
      <c r="B31" s="74"/>
      <c r="C31" s="74"/>
      <c r="D31" s="57"/>
      <c r="E31" s="57"/>
      <c r="F31" s="57"/>
      <c r="G31" s="57"/>
      <c r="H31" s="46"/>
      <c r="I31" s="74"/>
      <c r="J31" s="74"/>
      <c r="K31" s="46"/>
      <c r="L31" s="57"/>
    </row>
    <row r="32" spans="1:15" ht="25.5" customHeight="1" thickBot="1">
      <c r="A32" s="48"/>
      <c r="B32" s="74"/>
      <c r="C32" s="74"/>
      <c r="D32" s="57"/>
      <c r="E32" s="57"/>
      <c r="F32" s="57"/>
      <c r="G32" s="57"/>
      <c r="H32" s="46"/>
      <c r="I32" s="74"/>
      <c r="J32" s="74"/>
      <c r="K32" s="352" t="s">
        <v>109</v>
      </c>
      <c r="L32" s="351"/>
      <c r="M32" s="365">
        <f>ROUNDDOWN(N29*100/110,0)</f>
        <v>0</v>
      </c>
      <c r="N32" s="366"/>
    </row>
    <row r="33" spans="1:14" ht="30" customHeight="1">
      <c r="A33" s="48"/>
      <c r="B33" s="74"/>
      <c r="C33" s="74"/>
      <c r="D33" s="57"/>
      <c r="E33" s="57"/>
      <c r="F33" s="57"/>
      <c r="G33" s="57"/>
      <c r="H33" s="46"/>
      <c r="K33" s="341" t="s">
        <v>117</v>
      </c>
      <c r="L33" s="341"/>
      <c r="M33" s="341"/>
      <c r="N33" s="341"/>
    </row>
    <row r="34" spans="1:14" ht="14.25" thickBot="1">
      <c r="K34" s="78"/>
      <c r="L34" s="46"/>
      <c r="M34" s="74"/>
      <c r="N34" s="46"/>
    </row>
    <row r="35" spans="1:14" ht="14.25" thickTop="1">
      <c r="D35" s="94"/>
      <c r="E35" s="95"/>
      <c r="F35" s="95"/>
      <c r="G35" s="95"/>
      <c r="H35" s="96"/>
      <c r="I35" s="122"/>
      <c r="J35" s="97"/>
    </row>
    <row r="36" spans="1:14">
      <c r="D36" s="93"/>
      <c r="E36" s="88"/>
      <c r="F36" s="88"/>
      <c r="G36" s="88"/>
      <c r="H36" s="89"/>
      <c r="I36" s="90"/>
      <c r="J36" s="98"/>
    </row>
    <row r="37" spans="1:14" ht="14.25" thickBot="1">
      <c r="D37" s="93"/>
      <c r="E37" s="88"/>
      <c r="F37" s="88"/>
      <c r="G37" s="88"/>
      <c r="H37" s="89"/>
      <c r="I37" s="90"/>
      <c r="J37" s="98"/>
    </row>
    <row r="38" spans="1:14" ht="28.5" customHeight="1" thickBot="1">
      <c r="D38" s="93"/>
      <c r="E38" s="383" t="s">
        <v>102</v>
      </c>
      <c r="F38" s="384"/>
      <c r="G38" s="90"/>
      <c r="H38" s="385">
        <f>'グループ(C)その１'!J28+'グループ(C)その２'!M32</f>
        <v>0</v>
      </c>
      <c r="I38" s="386"/>
      <c r="J38" s="99"/>
      <c r="K38" s="7"/>
    </row>
    <row r="39" spans="1:14" ht="42.75" customHeight="1">
      <c r="D39" s="93"/>
      <c r="E39" s="382" t="s">
        <v>110</v>
      </c>
      <c r="F39" s="382"/>
      <c r="G39" s="382"/>
      <c r="H39" s="382"/>
      <c r="I39" s="382"/>
      <c r="J39" s="98"/>
    </row>
    <row r="40" spans="1:14" ht="16.5" customHeight="1">
      <c r="D40" s="93"/>
      <c r="E40" s="91"/>
      <c r="F40" s="49"/>
      <c r="G40" s="77"/>
      <c r="H40" s="92"/>
      <c r="I40" s="88"/>
      <c r="J40" s="98"/>
    </row>
    <row r="41" spans="1:14" ht="14.25" thickBot="1">
      <c r="D41" s="100"/>
      <c r="E41" s="101"/>
      <c r="F41" s="101"/>
      <c r="G41" s="101"/>
      <c r="H41" s="102"/>
      <c r="I41" s="123"/>
      <c r="J41" s="103"/>
    </row>
    <row r="42" spans="1:14" ht="6.75" customHeight="1" thickTop="1"/>
  </sheetData>
  <sheetProtection algorithmName="SHA-512" hashValue="7KNL3E4QGzbpyb1joYsZgA6ooq1KYs8yF3385xy8Ij9tnfGq7Z+qqU2lPBCja7kBFnpLpSfGaRUEqrBwxg0lJA==" saltValue="XVauifw+AsFhlHYFtHQsjQ==" spinCount="100000" sheet="1" objects="1" scenarios="1"/>
  <mergeCells count="26">
    <mergeCell ref="C5:E5"/>
    <mergeCell ref="C14:C15"/>
    <mergeCell ref="D30:F30"/>
    <mergeCell ref="F5:H5"/>
    <mergeCell ref="D6:E6"/>
    <mergeCell ref="C10:C12"/>
    <mergeCell ref="H30:J30"/>
    <mergeCell ref="D10:E10"/>
    <mergeCell ref="D11:E11"/>
    <mergeCell ref="D12:E12"/>
    <mergeCell ref="C7:C9"/>
    <mergeCell ref="D8:E8"/>
    <mergeCell ref="D14:F14"/>
    <mergeCell ref="H14:J14"/>
    <mergeCell ref="D9:E9"/>
    <mergeCell ref="D7:E7"/>
    <mergeCell ref="B14:B15"/>
    <mergeCell ref="K32:L32"/>
    <mergeCell ref="E39:I39"/>
    <mergeCell ref="E38:F38"/>
    <mergeCell ref="K33:N33"/>
    <mergeCell ref="M32:N32"/>
    <mergeCell ref="H38:I38"/>
    <mergeCell ref="N14:N16"/>
    <mergeCell ref="L14:M15"/>
    <mergeCell ref="K14:K15"/>
  </mergeCells>
  <phoneticPr fontId="2"/>
  <dataValidations disablePrompts="1" count="1">
    <dataValidation type="list" allowBlank="1" showInputMessage="1" showErrorMessage="1" sqref="M3">
      <formula1>連番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landscape" r:id="rId1"/>
  <colBreaks count="1" manualBreakCount="1">
    <brk id="15" max="31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M42"/>
  <sheetViews>
    <sheetView view="pageBreakPreview" zoomScale="85" zoomScaleNormal="75" zoomScaleSheetLayoutView="85" workbookViewId="0">
      <selection activeCell="J8" sqref="J8"/>
    </sheetView>
  </sheetViews>
  <sheetFormatPr defaultRowHeight="13.5"/>
  <cols>
    <col min="1" max="1" width="15.625" style="3" customWidth="1"/>
    <col min="2" max="2" width="9.25" style="6" bestFit="1" customWidth="1"/>
    <col min="3" max="3" width="7.5" style="6" bestFit="1" customWidth="1"/>
    <col min="4" max="6" width="9.625" style="7" customWidth="1"/>
    <col min="7" max="7" width="13.625" style="7" hidden="1" customWidth="1"/>
    <col min="8" max="10" width="15.625" style="2" customWidth="1"/>
    <col min="11" max="11" width="20.625" style="6" customWidth="1"/>
    <col min="12" max="12" width="20.625" style="2" customWidth="1"/>
    <col min="13" max="13" width="5.375" style="7" customWidth="1"/>
    <col min="14" max="16384" width="9" style="7"/>
  </cols>
  <sheetData>
    <row r="1" spans="1:13" ht="28.5" customHeight="1"/>
    <row r="2" spans="1:13" s="1" customFormat="1" ht="24.95" customHeight="1">
      <c r="A2" s="342" t="s">
        <v>152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40"/>
    </row>
    <row r="3" spans="1:13" s="1" customFormat="1" ht="24.95" customHeight="1">
      <c r="A3" s="39" t="s">
        <v>70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40"/>
    </row>
    <row r="4" spans="1:13" s="1" customFormat="1" ht="9.9499999999999993" customHeight="1">
      <c r="A4" s="41"/>
      <c r="B4" s="42"/>
      <c r="C4" s="43"/>
      <c r="D4" s="44"/>
      <c r="E4" s="42"/>
      <c r="F4" s="45"/>
      <c r="G4" s="44"/>
      <c r="H4" s="45"/>
      <c r="I4" s="46"/>
      <c r="J4" s="46"/>
      <c r="K4" s="42"/>
      <c r="L4" s="42"/>
      <c r="M4" s="44"/>
    </row>
    <row r="5" spans="1:13" s="1" customFormat="1" ht="20.100000000000001" customHeight="1" thickBot="1">
      <c r="A5" s="44"/>
      <c r="B5" s="42"/>
      <c r="C5" s="375" t="s">
        <v>7</v>
      </c>
      <c r="D5" s="376"/>
      <c r="E5" s="347"/>
      <c r="F5" s="346" t="s">
        <v>65</v>
      </c>
      <c r="G5" s="376"/>
      <c r="H5" s="347"/>
      <c r="I5" s="47"/>
      <c r="J5" s="44"/>
      <c r="K5" s="42"/>
      <c r="L5" s="42"/>
      <c r="M5" s="44"/>
    </row>
    <row r="6" spans="1:13" s="1" customFormat="1" ht="20.100000000000001" customHeight="1" thickBot="1">
      <c r="A6" s="48"/>
      <c r="B6" s="42"/>
      <c r="C6" s="348" t="s">
        <v>8</v>
      </c>
      <c r="D6" s="350" t="s">
        <v>9</v>
      </c>
      <c r="E6" s="351"/>
      <c r="F6" s="35"/>
      <c r="G6" s="4" t="s">
        <v>10</v>
      </c>
      <c r="H6" s="115" t="s">
        <v>5</v>
      </c>
      <c r="I6" s="46"/>
      <c r="J6" s="46"/>
      <c r="K6" s="42"/>
      <c r="L6" s="42"/>
      <c r="M6" s="44"/>
    </row>
    <row r="7" spans="1:13" s="1" customFormat="1" ht="20.100000000000001" customHeight="1" thickBot="1">
      <c r="A7" s="48"/>
      <c r="B7" s="42"/>
      <c r="C7" s="349"/>
      <c r="D7" s="352" t="s">
        <v>77</v>
      </c>
      <c r="E7" s="350"/>
      <c r="F7" s="79"/>
      <c r="G7" s="5" t="s">
        <v>10</v>
      </c>
      <c r="H7" s="115" t="s">
        <v>5</v>
      </c>
      <c r="I7" s="46"/>
      <c r="J7" s="46"/>
      <c r="K7" s="42"/>
      <c r="L7" s="42"/>
      <c r="M7" s="44"/>
    </row>
    <row r="8" spans="1:13" s="1" customFormat="1" ht="20.100000000000001" customHeight="1" thickBot="1">
      <c r="A8" s="48"/>
      <c r="B8" s="42"/>
      <c r="C8" s="356" t="s">
        <v>11</v>
      </c>
      <c r="D8" s="357" t="s">
        <v>79</v>
      </c>
      <c r="E8" s="358"/>
      <c r="F8" s="36"/>
      <c r="G8" s="33" t="s">
        <v>6</v>
      </c>
      <c r="H8" s="116" t="s">
        <v>6</v>
      </c>
      <c r="I8" s="46"/>
      <c r="J8" s="46"/>
      <c r="K8" s="42"/>
      <c r="L8" s="42"/>
      <c r="M8" s="44"/>
    </row>
    <row r="9" spans="1:13" s="1" customFormat="1" ht="20.100000000000001" customHeight="1" thickBot="1">
      <c r="A9" s="48"/>
      <c r="B9" s="42"/>
      <c r="C9" s="356"/>
      <c r="D9" s="359" t="s">
        <v>80</v>
      </c>
      <c r="E9" s="360"/>
      <c r="F9" s="37"/>
      <c r="G9" s="32" t="s">
        <v>6</v>
      </c>
      <c r="H9" s="117" t="s">
        <v>6</v>
      </c>
      <c r="I9" s="46"/>
      <c r="J9" s="46"/>
      <c r="K9" s="42"/>
      <c r="L9" s="42"/>
      <c r="M9" s="44"/>
    </row>
    <row r="10" spans="1:13" s="1" customFormat="1" ht="20.100000000000001" customHeight="1" thickBot="1">
      <c r="A10" s="48"/>
      <c r="B10" s="42"/>
      <c r="C10" s="356"/>
      <c r="D10" s="361" t="s">
        <v>81</v>
      </c>
      <c r="E10" s="362"/>
      <c r="F10" s="38"/>
      <c r="G10" s="34" t="s">
        <v>6</v>
      </c>
      <c r="H10" s="118" t="s">
        <v>6</v>
      </c>
      <c r="I10" s="46"/>
      <c r="J10" s="46"/>
      <c r="K10" s="42"/>
      <c r="L10" s="42"/>
      <c r="M10" s="44"/>
    </row>
    <row r="11" spans="1:13" s="1" customFormat="1" ht="15" customHeight="1">
      <c r="A11" s="48"/>
      <c r="B11" s="42"/>
      <c r="C11" s="44"/>
      <c r="D11" s="49"/>
      <c r="E11" s="50"/>
      <c r="F11" s="52"/>
      <c r="H11" s="42"/>
      <c r="I11" s="46"/>
      <c r="J11" s="46"/>
      <c r="K11" s="42"/>
      <c r="L11" s="42"/>
      <c r="M11" s="44"/>
    </row>
    <row r="12" spans="1:13" ht="18" customHeight="1">
      <c r="A12" s="53"/>
      <c r="B12" s="54" t="s">
        <v>27</v>
      </c>
      <c r="C12" s="54" t="s">
        <v>17</v>
      </c>
      <c r="D12" s="54" t="s">
        <v>74</v>
      </c>
      <c r="E12" s="54" t="s">
        <v>75</v>
      </c>
      <c r="F12" s="54" t="s">
        <v>73</v>
      </c>
      <c r="G12" s="55" t="s">
        <v>18</v>
      </c>
      <c r="H12" s="379" t="s">
        <v>19</v>
      </c>
      <c r="I12" s="380"/>
      <c r="J12" s="343" t="s">
        <v>20</v>
      </c>
      <c r="K12" s="353" t="s">
        <v>21</v>
      </c>
      <c r="L12" s="354" t="s">
        <v>66</v>
      </c>
      <c r="M12" s="57"/>
    </row>
    <row r="13" spans="1:13" ht="18" customHeight="1">
      <c r="A13" s="58"/>
      <c r="B13" s="59" t="s">
        <v>22</v>
      </c>
      <c r="C13" s="59" t="s">
        <v>23</v>
      </c>
      <c r="D13" s="59" t="s">
        <v>24</v>
      </c>
      <c r="E13" s="59" t="s">
        <v>24</v>
      </c>
      <c r="F13" s="59" t="s">
        <v>24</v>
      </c>
      <c r="G13" s="60"/>
      <c r="H13" s="56" t="s">
        <v>76</v>
      </c>
      <c r="I13" s="56" t="s">
        <v>78</v>
      </c>
      <c r="J13" s="345"/>
      <c r="K13" s="353"/>
      <c r="L13" s="355"/>
      <c r="M13" s="57"/>
    </row>
    <row r="14" spans="1:13" ht="13.5" customHeight="1">
      <c r="A14" s="61" t="s">
        <v>130</v>
      </c>
      <c r="B14" s="59">
        <v>2</v>
      </c>
      <c r="C14" s="59">
        <v>100</v>
      </c>
      <c r="D14" s="69"/>
      <c r="E14" s="134">
        <v>70</v>
      </c>
      <c r="F14" s="126">
        <v>206</v>
      </c>
      <c r="G14" s="65">
        <v>1256</v>
      </c>
      <c r="H14" s="66">
        <f>ROUNDDOWN($F$6*B14*(1.85-C14/100),2)</f>
        <v>0</v>
      </c>
      <c r="I14" s="80"/>
      <c r="J14" s="67">
        <f>H14+I14</f>
        <v>0</v>
      </c>
      <c r="K14" s="66">
        <f>ROUNDDOWN(D14*$F$8+E14*$F$9+F14*$F$10,2)</f>
        <v>0</v>
      </c>
      <c r="L14" s="68">
        <f>ROUNDDOWN(J14+K14,0)</f>
        <v>0</v>
      </c>
      <c r="M14" s="57"/>
    </row>
    <row r="15" spans="1:13" ht="13.5" customHeight="1">
      <c r="A15" s="61" t="s">
        <v>131</v>
      </c>
      <c r="B15" s="59">
        <v>2</v>
      </c>
      <c r="C15" s="59">
        <v>100</v>
      </c>
      <c r="D15" s="69"/>
      <c r="E15" s="134">
        <v>66</v>
      </c>
      <c r="F15" s="126">
        <v>170</v>
      </c>
      <c r="G15" s="65">
        <v>1275</v>
      </c>
      <c r="H15" s="66">
        <f t="shared" ref="H15:H25" si="0">ROUNDDOWN($F$6*B15*(1.85-C15/100),2)</f>
        <v>0</v>
      </c>
      <c r="I15" s="80"/>
      <c r="J15" s="67">
        <f t="shared" ref="J15:J25" si="1">H15+I15</f>
        <v>0</v>
      </c>
      <c r="K15" s="66">
        <f>ROUNDDOWN(D15*$F$8+E15*$F$9+F15*$F$10,2)</f>
        <v>0</v>
      </c>
      <c r="L15" s="68">
        <f>ROUNDDOWN(J15+K15,0)</f>
        <v>0</v>
      </c>
      <c r="M15" s="57"/>
    </row>
    <row r="16" spans="1:13" ht="13.5" customHeight="1">
      <c r="A16" s="61" t="s">
        <v>132</v>
      </c>
      <c r="B16" s="59">
        <v>2</v>
      </c>
      <c r="C16" s="59">
        <v>100</v>
      </c>
      <c r="D16" s="69"/>
      <c r="E16" s="134">
        <v>82</v>
      </c>
      <c r="F16" s="126">
        <v>180</v>
      </c>
      <c r="G16" s="65">
        <v>1307</v>
      </c>
      <c r="H16" s="66">
        <f t="shared" si="0"/>
        <v>0</v>
      </c>
      <c r="I16" s="80"/>
      <c r="J16" s="67">
        <f t="shared" si="1"/>
        <v>0</v>
      </c>
      <c r="K16" s="66">
        <f>ROUNDDOWN(D16*$F$8+E16*$F$9+F16*$F$10,2)</f>
        <v>0</v>
      </c>
      <c r="L16" s="68">
        <f>ROUNDDOWN(J16+K16,0)</f>
        <v>0</v>
      </c>
      <c r="M16" s="57"/>
    </row>
    <row r="17" spans="1:13" ht="13.5" customHeight="1">
      <c r="A17" s="61" t="s">
        <v>133</v>
      </c>
      <c r="B17" s="59">
        <v>2</v>
      </c>
      <c r="C17" s="59">
        <v>100</v>
      </c>
      <c r="D17" s="62"/>
      <c r="E17" s="136">
        <v>71</v>
      </c>
      <c r="F17" s="124">
        <v>185</v>
      </c>
      <c r="G17" s="65"/>
      <c r="H17" s="66">
        <f t="shared" si="0"/>
        <v>0</v>
      </c>
      <c r="I17" s="80"/>
      <c r="J17" s="67">
        <f t="shared" si="1"/>
        <v>0</v>
      </c>
      <c r="K17" s="66">
        <f t="shared" ref="K17:K25" si="2">ROUNDDOWN(D17*$F$8+E17*$F$9+F17*$F$10,2)</f>
        <v>0</v>
      </c>
      <c r="L17" s="68">
        <f t="shared" ref="L17:L25" si="3">ROUNDDOWN(J17+K17,0)</f>
        <v>0</v>
      </c>
      <c r="M17" s="57"/>
    </row>
    <row r="18" spans="1:13" ht="13.5" customHeight="1">
      <c r="A18" s="61" t="s">
        <v>134</v>
      </c>
      <c r="B18" s="59">
        <v>2</v>
      </c>
      <c r="C18" s="59">
        <v>100</v>
      </c>
      <c r="D18" s="69"/>
      <c r="E18" s="134">
        <v>67</v>
      </c>
      <c r="F18" s="126">
        <v>191</v>
      </c>
      <c r="G18" s="65">
        <v>1256</v>
      </c>
      <c r="H18" s="66">
        <f>ROUNDDOWN($F$6*B18*(1.85-C18/100),2)</f>
        <v>0</v>
      </c>
      <c r="I18" s="80"/>
      <c r="J18" s="67">
        <f>H18+I18</f>
        <v>0</v>
      </c>
      <c r="K18" s="66">
        <f t="shared" si="2"/>
        <v>0</v>
      </c>
      <c r="L18" s="68">
        <f>ROUNDDOWN(J18+K18,0)</f>
        <v>0</v>
      </c>
      <c r="M18" s="57"/>
    </row>
    <row r="19" spans="1:13" ht="13.5" customHeight="1">
      <c r="A19" s="61" t="s">
        <v>135</v>
      </c>
      <c r="B19" s="59">
        <v>2</v>
      </c>
      <c r="C19" s="59">
        <v>100</v>
      </c>
      <c r="D19" s="69"/>
      <c r="E19" s="137">
        <v>72</v>
      </c>
      <c r="F19" s="125">
        <v>185</v>
      </c>
      <c r="G19" s="65">
        <v>1275</v>
      </c>
      <c r="H19" s="66">
        <f>ROUNDDOWN($F$6*B19*(1.85-C19/100),2)</f>
        <v>0</v>
      </c>
      <c r="I19" s="80"/>
      <c r="J19" s="67">
        <f>H19+I19</f>
        <v>0</v>
      </c>
      <c r="K19" s="66">
        <f t="shared" si="2"/>
        <v>0</v>
      </c>
      <c r="L19" s="68">
        <f>ROUNDDOWN(J19+K19,0)</f>
        <v>0</v>
      </c>
      <c r="M19" s="57"/>
    </row>
    <row r="20" spans="1:13" ht="13.5" customHeight="1">
      <c r="A20" s="61" t="s">
        <v>136</v>
      </c>
      <c r="B20" s="59">
        <v>2</v>
      </c>
      <c r="C20" s="59">
        <v>100</v>
      </c>
      <c r="D20" s="158">
        <v>0</v>
      </c>
      <c r="E20" s="137">
        <v>66</v>
      </c>
      <c r="F20" s="125">
        <v>210</v>
      </c>
      <c r="G20" s="65">
        <v>1307</v>
      </c>
      <c r="H20" s="66">
        <f>ROUNDDOWN($F$6*B20*(1.85-C20/100),2)</f>
        <v>0</v>
      </c>
      <c r="I20" s="80"/>
      <c r="J20" s="67">
        <f>H20+I20</f>
        <v>0</v>
      </c>
      <c r="K20" s="66">
        <f t="shared" si="2"/>
        <v>0</v>
      </c>
      <c r="L20" s="68">
        <f>ROUNDDOWN(J20+K20,0)</f>
        <v>0</v>
      </c>
      <c r="M20" s="57"/>
    </row>
    <row r="21" spans="1:13" ht="13.5" customHeight="1">
      <c r="A21" s="61" t="s">
        <v>137</v>
      </c>
      <c r="B21" s="59">
        <v>2</v>
      </c>
      <c r="C21" s="59">
        <v>100</v>
      </c>
      <c r="D21" s="158">
        <v>0</v>
      </c>
      <c r="E21" s="137">
        <v>79</v>
      </c>
      <c r="F21" s="125">
        <v>198</v>
      </c>
      <c r="G21" s="65"/>
      <c r="H21" s="66">
        <f>ROUNDDOWN($F$6*B21*(1.85-C21/100),2)</f>
        <v>0</v>
      </c>
      <c r="I21" s="80"/>
      <c r="J21" s="67">
        <f>H21+I21</f>
        <v>0</v>
      </c>
      <c r="K21" s="66">
        <f>ROUNDDOWN(D21*$F$8+E21*$F$9+F21*$F$10,2)</f>
        <v>0</v>
      </c>
      <c r="L21" s="68">
        <f>ROUNDDOWN(J21+K21,0)</f>
        <v>0</v>
      </c>
      <c r="M21" s="57"/>
    </row>
    <row r="22" spans="1:13" ht="13.5" customHeight="1">
      <c r="A22" s="61" t="s">
        <v>138</v>
      </c>
      <c r="B22" s="59">
        <v>2</v>
      </c>
      <c r="C22" s="59">
        <v>100</v>
      </c>
      <c r="D22" s="71">
        <v>3</v>
      </c>
      <c r="E22" s="137">
        <v>82</v>
      </c>
      <c r="F22" s="125">
        <v>206</v>
      </c>
      <c r="G22" s="65"/>
      <c r="H22" s="66">
        <f>ROUNDDOWN($F$6*B22*(1.85-C22/100),2)</f>
        <v>0</v>
      </c>
      <c r="I22" s="80"/>
      <c r="J22" s="67">
        <f>H22+I22</f>
        <v>0</v>
      </c>
      <c r="K22" s="66">
        <f>ROUNDDOWN(D22*$F$8+E22*$F$9+F22*$F$10,2)</f>
        <v>0</v>
      </c>
      <c r="L22" s="68">
        <f>ROUNDDOWN(J22+K22,0)</f>
        <v>0</v>
      </c>
      <c r="M22" s="57"/>
    </row>
    <row r="23" spans="1:13" ht="13.5" customHeight="1">
      <c r="A23" s="61" t="s">
        <v>139</v>
      </c>
      <c r="B23" s="59">
        <v>2</v>
      </c>
      <c r="C23" s="59">
        <v>100</v>
      </c>
      <c r="D23" s="166"/>
      <c r="E23" s="137">
        <v>99</v>
      </c>
      <c r="F23" s="125">
        <v>213</v>
      </c>
      <c r="G23" s="65"/>
      <c r="H23" s="66">
        <f t="shared" si="0"/>
        <v>0</v>
      </c>
      <c r="I23" s="80"/>
      <c r="J23" s="67">
        <f t="shared" si="1"/>
        <v>0</v>
      </c>
      <c r="K23" s="66">
        <f t="shared" si="2"/>
        <v>0</v>
      </c>
      <c r="L23" s="68">
        <f t="shared" si="3"/>
        <v>0</v>
      </c>
      <c r="M23" s="57"/>
    </row>
    <row r="24" spans="1:13" ht="13.5" customHeight="1">
      <c r="A24" s="61" t="s">
        <v>140</v>
      </c>
      <c r="B24" s="59">
        <v>2</v>
      </c>
      <c r="C24" s="59">
        <v>100</v>
      </c>
      <c r="D24" s="166"/>
      <c r="E24" s="137">
        <v>98</v>
      </c>
      <c r="F24" s="125">
        <v>189</v>
      </c>
      <c r="G24" s="65"/>
      <c r="H24" s="66">
        <f t="shared" si="0"/>
        <v>0</v>
      </c>
      <c r="I24" s="80"/>
      <c r="J24" s="67">
        <f t="shared" si="1"/>
        <v>0</v>
      </c>
      <c r="K24" s="66">
        <f t="shared" si="2"/>
        <v>0</v>
      </c>
      <c r="L24" s="68">
        <f t="shared" si="3"/>
        <v>0</v>
      </c>
      <c r="M24" s="57"/>
    </row>
    <row r="25" spans="1:13" ht="13.5" customHeight="1">
      <c r="A25" s="61" t="s">
        <v>141</v>
      </c>
      <c r="B25" s="59">
        <v>2</v>
      </c>
      <c r="C25" s="59">
        <v>100</v>
      </c>
      <c r="D25" s="166"/>
      <c r="E25" s="137">
        <v>93</v>
      </c>
      <c r="F25" s="125">
        <v>192</v>
      </c>
      <c r="G25" s="65"/>
      <c r="H25" s="66">
        <f t="shared" si="0"/>
        <v>0</v>
      </c>
      <c r="I25" s="80"/>
      <c r="J25" s="67">
        <f t="shared" si="1"/>
        <v>0</v>
      </c>
      <c r="K25" s="66">
        <f t="shared" si="2"/>
        <v>0</v>
      </c>
      <c r="L25" s="68">
        <f t="shared" si="3"/>
        <v>0</v>
      </c>
      <c r="M25" s="57"/>
    </row>
    <row r="26" spans="1:13" s="6" customFormat="1" ht="13.5" customHeight="1">
      <c r="A26" s="46"/>
      <c r="B26" s="74"/>
      <c r="C26" s="74" t="s">
        <v>25</v>
      </c>
      <c r="D26" s="68">
        <f>SUM(D14:D25)</f>
        <v>3</v>
      </c>
      <c r="E26" s="68">
        <f>SUM(E14:E25)</f>
        <v>945</v>
      </c>
      <c r="F26" s="68">
        <f>SUM(F14:F25)</f>
        <v>2325</v>
      </c>
      <c r="G26" s="46" t="e">
        <v>#REF!</v>
      </c>
      <c r="H26" s="66">
        <f>SUM(H14:H25)</f>
        <v>0</v>
      </c>
      <c r="I26" s="80"/>
      <c r="J26" s="66">
        <f>SUM(J14:J25)</f>
        <v>0</v>
      </c>
      <c r="K26" s="66">
        <f>SUM(K14:K25)</f>
        <v>0</v>
      </c>
      <c r="L26" s="68">
        <f>SUM(L14:L25)</f>
        <v>0</v>
      </c>
      <c r="M26" s="74"/>
    </row>
    <row r="27" spans="1:13" ht="60" customHeight="1" thickBot="1">
      <c r="A27" s="75"/>
      <c r="B27" s="74"/>
      <c r="C27" s="74" t="s">
        <v>26</v>
      </c>
      <c r="D27" s="369">
        <f>SUM(D26:F26)</f>
        <v>3273</v>
      </c>
      <c r="E27" s="370"/>
      <c r="F27" s="370"/>
      <c r="G27" s="57"/>
      <c r="H27" s="76"/>
      <c r="I27" s="77"/>
      <c r="J27" s="77"/>
      <c r="K27" s="77"/>
      <c r="L27" s="77"/>
      <c r="M27" s="57"/>
    </row>
    <row r="28" spans="1:13" ht="24.95" customHeight="1" thickBot="1">
      <c r="A28" s="48"/>
      <c r="B28" s="74"/>
      <c r="C28" s="74"/>
      <c r="D28" s="57"/>
      <c r="E28" s="57"/>
      <c r="F28" s="57"/>
      <c r="G28" s="57"/>
      <c r="H28" s="46"/>
      <c r="I28" s="352" t="s">
        <v>103</v>
      </c>
      <c r="J28" s="351"/>
      <c r="K28" s="377">
        <f>ROUNDDOWN(L26*100/110,0)</f>
        <v>0</v>
      </c>
      <c r="L28" s="378"/>
      <c r="M28" s="57"/>
    </row>
    <row r="29" spans="1:13" ht="26.25" customHeight="1">
      <c r="A29" s="48"/>
      <c r="B29" s="74"/>
      <c r="C29" s="74"/>
      <c r="D29" s="57"/>
      <c r="E29" s="57"/>
      <c r="F29" s="57"/>
      <c r="G29" s="57"/>
      <c r="H29" s="46"/>
      <c r="I29" s="341" t="s">
        <v>115</v>
      </c>
      <c r="J29" s="341"/>
      <c r="K29" s="341"/>
      <c r="L29" s="341"/>
      <c r="M29" s="57"/>
    </row>
    <row r="30" spans="1:13">
      <c r="A30" s="48"/>
      <c r="B30" s="74"/>
      <c r="C30" s="74"/>
      <c r="D30" s="57"/>
      <c r="E30" s="57"/>
      <c r="F30" s="57"/>
      <c r="G30" s="57"/>
      <c r="H30" s="46"/>
      <c r="I30" s="78"/>
      <c r="J30" s="46"/>
      <c r="K30" s="74"/>
      <c r="L30" s="46"/>
      <c r="M30" s="57"/>
    </row>
    <row r="31" spans="1:13">
      <c r="A31" s="48"/>
      <c r="B31" s="74"/>
      <c r="C31" s="74"/>
      <c r="D31" s="57"/>
      <c r="E31" s="57"/>
      <c r="F31" s="57"/>
      <c r="G31" s="57"/>
      <c r="H31" s="46"/>
      <c r="I31" s="78"/>
      <c r="J31" s="46"/>
      <c r="K31" s="74"/>
      <c r="L31" s="46"/>
      <c r="M31" s="57"/>
    </row>
    <row r="42" ht="6.75" customHeight="1"/>
  </sheetData>
  <sheetProtection algorithmName="SHA-512" hashValue="S6TNdt45OW4w7ZZhciL7WKwb+qNcHD861sVxSmK6esuj9mCw5NNwcQviQ1BpQgmmfMx2hn0cpFMmX1CX7oapSQ==" saltValue="yMjBF2wBzJZsaqa1e8Ne3A==" spinCount="100000" sheet="1" objects="1" scenarios="1"/>
  <mergeCells count="18">
    <mergeCell ref="A2:L2"/>
    <mergeCell ref="J12:J13"/>
    <mergeCell ref="C5:E5"/>
    <mergeCell ref="F5:H5"/>
    <mergeCell ref="C6:C7"/>
    <mergeCell ref="D6:E6"/>
    <mergeCell ref="D7:E7"/>
    <mergeCell ref="K12:K13"/>
    <mergeCell ref="L12:L13"/>
    <mergeCell ref="C8:C10"/>
    <mergeCell ref="D8:E8"/>
    <mergeCell ref="D9:E9"/>
    <mergeCell ref="D10:E10"/>
    <mergeCell ref="H12:I12"/>
    <mergeCell ref="I29:L29"/>
    <mergeCell ref="D27:F27"/>
    <mergeCell ref="I28:J28"/>
    <mergeCell ref="K28:L28"/>
  </mergeCells>
  <phoneticPr fontId="2"/>
  <dataValidations disablePrompts="1" count="1">
    <dataValidation type="list" allowBlank="1" showInputMessage="1" showErrorMessage="1" sqref="N2:N3">
      <formula1>連番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入札経過表</vt:lpstr>
      <vt:lpstr>公表用　入札経過</vt:lpstr>
      <vt:lpstr>入札金額</vt:lpstr>
      <vt:lpstr>グループ(A)その１</vt:lpstr>
      <vt:lpstr>グループ(A)その２</vt:lpstr>
      <vt:lpstr>グループ(B)</vt:lpstr>
      <vt:lpstr>グループ(C)その１</vt:lpstr>
      <vt:lpstr>グループ(C)その２</vt:lpstr>
      <vt:lpstr>グループ(D)</vt:lpstr>
      <vt:lpstr>グループ(E)</vt:lpstr>
      <vt:lpstr>グループ(A')</vt:lpstr>
      <vt:lpstr>グループ(B')</vt:lpstr>
      <vt:lpstr>'グループ(A'')'!Print_Area</vt:lpstr>
      <vt:lpstr>'グループ(A)その１'!Print_Area</vt:lpstr>
      <vt:lpstr>'グループ(A)その２'!Print_Area</vt:lpstr>
      <vt:lpstr>'グループ(B)'!Print_Area</vt:lpstr>
      <vt:lpstr>'グループ(B'')'!Print_Area</vt:lpstr>
      <vt:lpstr>'グループ(C)その１'!Print_Area</vt:lpstr>
      <vt:lpstr>'グループ(C)その２'!Print_Area</vt:lpstr>
      <vt:lpstr>'グループ(D)'!Print_Area</vt:lpstr>
      <vt:lpstr>'グループ(E)'!Print_Area</vt:lpstr>
      <vt:lpstr>'公表用　入札経過'!Print_Area</vt:lpstr>
      <vt:lpstr>入札金額!Print_Area</vt:lpstr>
      <vt:lpstr>入札経過表!Print_Area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ma000323</dc:creator>
  <cp:lastModifiedBy>堤　仁人</cp:lastModifiedBy>
  <cp:lastPrinted>2020-06-08T06:17:14Z</cp:lastPrinted>
  <dcterms:created xsi:type="dcterms:W3CDTF">2004-03-12T02:45:15Z</dcterms:created>
  <dcterms:modified xsi:type="dcterms:W3CDTF">2023-09-04T03:05:30Z</dcterms:modified>
</cp:coreProperties>
</file>