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xr:revisionPtr xr6:coauthVersionLast="47" xr6:coauthVersionMax="47" documentId="13_ncr:1_{25A46A27-12FA-4CE6-841F-C7092C8EA6FD}" revIDLastSave="0" xr10:uidLastSave="{00000000-0000-0000-0000-000000000000}"/>
  <bookViews>
    <workbookView xr2:uid="{00000000-000D-0000-FFFF-FFFF00000000}" windowHeight="11160" windowWidth="20730" xWindow="-120" yWindow="-120"/>
  </bookViews>
  <sheets>
    <sheet r:id="rId1" name="支給の流れ・作成方法" sheetId="33"/>
    <sheet r:id="rId2" name="請求書（幼稚園保育料・代理）" sheetId="34"/>
    <sheet r:id="rId3" name="提供証明【様式１】 " sheetId="36"/>
    <sheet r:id="rId4" name="提供証明（精算用)【様式２】" sheetId="37"/>
    <sheet r:id="rId5" name="祝日" sheetId="41" state="hidden"/>
    <sheet r:id="rId6" name="【記入例】請求書（幼稚園保育料・代理）" sheetId="6"/>
    <sheet r:id="rId7" name="【記入例】提供証明【様式１】" sheetId="28"/>
    <sheet r:id="rId8" name="【記入例】提供証明（精算用)【様式２】" sheetId="29"/>
    <sheet r:id="rId9" name="平日の日数" sheetId="39" state="hidden"/>
    <sheet r:id="rId10" name="リスト" sheetId="38" state="hidden"/>
  </sheets>
  <definedNames>
    <definedName hidden="1" localSheetId="7" name="_xlnm._FilterDatabase">'【記入例】提供証明（精算用)【様式２】'!$A$19:$AT$119</definedName>
    <definedName hidden="1" localSheetId="6" name="_xlnm._FilterDatabase">【記入例】提供証明【様式１】!$A$13:$AA$13</definedName>
    <definedName hidden="1" localSheetId="3" name="_xlnm._FilterDatabase">'提供証明（精算用)【様式２】'!$A$19:$AY$19</definedName>
    <definedName hidden="1" localSheetId="2" name="_xlnm._FilterDatabase">'提供証明【様式１】 '!$A$13:$AA$823</definedName>
    <definedName localSheetId="5" name="_xlnm.Print_Area">'【記入例】請求書（幼稚園保育料・代理）'!$A$1:$CQ$26</definedName>
    <definedName localSheetId="7" name="_xlnm.Print_Area">'【記入例】提供証明（精算用)【様式２】'!$A$1:$AM$29</definedName>
    <definedName localSheetId="6" name="_xlnm.Print_Area">【記入例】提供証明【様式１】!$A$1:$Y$43</definedName>
    <definedName localSheetId="3" name="_xlnm.Print_Area">'提供証明（精算用)【様式２】'!$A$1:$AM$119</definedName>
    <definedName localSheetId="2" name="_xlnm.Print_Area">'提供証明【様式１】 '!$A$1:$Y$823</definedName>
    <definedName localSheetId="7" name="_xlnm.Print_Titles">'【記入例】提供証明（精算用)【様式２】'!$A:$F,'【記入例】提供証明（精算用)【様式２】'!$1:$19</definedName>
    <definedName localSheetId="6" name="_xlnm.Print_Titles">【記入例】提供証明【様式１】!$1:$13</definedName>
    <definedName localSheetId="3" name="_xlnm.Print_Titles">'提供証明（精算用)【様式２】'!$A:$F,'提供証明（精算用)【様式２】'!$1:$19</definedName>
    <definedName localSheetId="2" name="_xlnm.Print_Titles">'提供証明【様式１】 '!$1:$13</definedName>
    <definedName name="減額適用">リスト!$C$2:$C$3</definedName>
    <definedName name="認定区分">リスト!$B$2:$B$4</definedName>
    <definedName name="年度">リスト!$A$2:$A$29</definedName>
    <definedName name="有無">リスト!$D$2:$D$3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U20" i="37" l="1"/>
  <c r="A14" i="36"/>
  <c r="V16" i="36"/>
  <c r="W16" i="36" s="1"/>
  <c r="BB2" i="6"/>
  <c r="BG2" i="6"/>
  <c r="BB2" i="34"/>
  <c r="BG2" i="34"/>
  <c r="O4" i="41" l="1"/>
  <c r="O5" i="41"/>
  <c r="O6" i="41"/>
  <c r="O7" i="41"/>
  <c r="O8" i="41"/>
  <c r="O9" i="41"/>
  <c r="O10" i="41"/>
  <c r="O11" i="41"/>
  <c r="O12" i="41"/>
  <c r="O13" i="41"/>
  <c r="O14" i="41"/>
  <c r="O15" i="41"/>
  <c r="O16" i="41"/>
  <c r="O17" i="41"/>
  <c r="O18" i="41"/>
  <c r="O19" i="41"/>
  <c r="O20" i="41"/>
  <c r="O21" i="41"/>
  <c r="O22" i="41"/>
  <c r="O23" i="41"/>
  <c r="O24" i="41"/>
  <c r="O25" i="41"/>
  <c r="O26" i="41"/>
  <c r="O3" i="41"/>
  <c r="O2" i="41"/>
  <c r="AV20" i="37" l="1"/>
  <c r="AY20" i="37" l="1"/>
  <c r="AX20" i="37"/>
  <c r="A20" i="37"/>
  <c r="AA24" i="29"/>
  <c r="AW20" i="37"/>
  <c r="C2" i="41"/>
  <c r="D2" i="41" s="1"/>
  <c r="E2" i="41"/>
  <c r="F2" i="41"/>
  <c r="G2" i="41"/>
  <c r="H2" i="41" s="1"/>
  <c r="I2" i="41"/>
  <c r="J2" i="41"/>
  <c r="K2" i="41" s="1"/>
  <c r="L2" i="41"/>
  <c r="N2" i="41"/>
  <c r="P2" i="41"/>
  <c r="Q2" i="41" s="1"/>
  <c r="R2" i="41"/>
  <c r="S2" i="41"/>
  <c r="T2" i="41"/>
  <c r="U2" i="41"/>
  <c r="V2" i="41"/>
  <c r="W2" i="41"/>
  <c r="X2" i="41"/>
  <c r="Y2" i="41"/>
  <c r="Z2" i="41"/>
  <c r="AA2" i="41"/>
  <c r="AB2" i="41" s="1"/>
  <c r="AC2" i="41"/>
  <c r="AD2" i="41" s="1"/>
  <c r="AF2" i="41"/>
  <c r="C3" i="41"/>
  <c r="D3" i="41" s="1"/>
  <c r="E3" i="41"/>
  <c r="F3" i="41"/>
  <c r="G3" i="41"/>
  <c r="H3" i="41" s="1"/>
  <c r="I3" i="41"/>
  <c r="J3" i="41"/>
  <c r="K3" i="41" s="1"/>
  <c r="L3" i="41"/>
  <c r="N3" i="41"/>
  <c r="P3" i="41"/>
  <c r="Q3" i="41"/>
  <c r="R3" i="41"/>
  <c r="S3" i="41"/>
  <c r="T3" i="41"/>
  <c r="U3" i="41"/>
  <c r="V3" i="41"/>
  <c r="W3" i="41"/>
  <c r="X3" i="41"/>
  <c r="Y3" i="41"/>
  <c r="Z3" i="41"/>
  <c r="AA3" i="41"/>
  <c r="AB3" i="41" s="1"/>
  <c r="AC3" i="41"/>
  <c r="AD3" i="41" s="1"/>
  <c r="AF3" i="41"/>
  <c r="C4" i="41"/>
  <c r="D4" i="41"/>
  <c r="E4" i="41"/>
  <c r="F4" i="41"/>
  <c r="G4" i="41"/>
  <c r="H4" i="41" s="1"/>
  <c r="I4" i="41"/>
  <c r="J4" i="41"/>
  <c r="K4" i="41" s="1"/>
  <c r="L4" i="41"/>
  <c r="N4" i="41"/>
  <c r="P4" i="41"/>
  <c r="Q4" i="41" s="1"/>
  <c r="R4" i="41"/>
  <c r="S4" i="41" s="1"/>
  <c r="T4" i="41"/>
  <c r="U4" i="41"/>
  <c r="V4" i="41"/>
  <c r="W4" i="41"/>
  <c r="X4" i="41"/>
  <c r="Y4" i="41"/>
  <c r="Z4" i="41"/>
  <c r="AA4" i="41"/>
  <c r="AB4" i="41" s="1"/>
  <c r="AC4" i="41"/>
  <c r="AD4" i="41" s="1"/>
  <c r="AF4" i="41"/>
  <c r="C5" i="41"/>
  <c r="D5" i="41" s="1"/>
  <c r="E5" i="41"/>
  <c r="F5" i="41"/>
  <c r="G5" i="41"/>
  <c r="H5" i="41"/>
  <c r="I5" i="41"/>
  <c r="J5" i="41"/>
  <c r="K5" i="41" s="1"/>
  <c r="L5" i="41"/>
  <c r="N5" i="41"/>
  <c r="P5" i="41"/>
  <c r="Q5" i="41" s="1"/>
  <c r="R5" i="41"/>
  <c r="S5" i="41" s="1"/>
  <c r="T5" i="41"/>
  <c r="U5" i="41"/>
  <c r="V5" i="41"/>
  <c r="W5" i="41"/>
  <c r="X5" i="41"/>
  <c r="Y5" i="41"/>
  <c r="Z5" i="41"/>
  <c r="AA5" i="41"/>
  <c r="AB5" i="41" s="1"/>
  <c r="AC5" i="41"/>
  <c r="AD5" i="41" s="1"/>
  <c r="AF5" i="41"/>
  <c r="C6" i="41"/>
  <c r="D6" i="41" s="1"/>
  <c r="E6" i="41"/>
  <c r="F6" i="41"/>
  <c r="G6" i="41"/>
  <c r="H6" i="41" s="1"/>
  <c r="I6" i="41"/>
  <c r="J6" i="41"/>
  <c r="K6" i="41" s="1"/>
  <c r="L6" i="41"/>
  <c r="N6" i="41"/>
  <c r="P6" i="41"/>
  <c r="Q6" i="41" s="1"/>
  <c r="R6" i="41"/>
  <c r="S6" i="41" s="1"/>
  <c r="T6" i="41"/>
  <c r="U6" i="41"/>
  <c r="V6" i="41"/>
  <c r="W6" i="41"/>
  <c r="X6" i="41"/>
  <c r="Y6" i="41"/>
  <c r="Z6" i="41"/>
  <c r="AA6" i="41"/>
  <c r="AB6" i="41" s="1"/>
  <c r="AC6" i="41"/>
  <c r="AD6" i="41" s="1"/>
  <c r="AF6" i="41"/>
  <c r="C7" i="41"/>
  <c r="D7" i="41" s="1"/>
  <c r="E7" i="41"/>
  <c r="F7" i="41"/>
  <c r="G7" i="41"/>
  <c r="H7" i="41" s="1"/>
  <c r="I7" i="41"/>
  <c r="J7" i="41"/>
  <c r="K7" i="41" s="1"/>
  <c r="L7" i="41"/>
  <c r="N7" i="41"/>
  <c r="P7" i="41"/>
  <c r="Q7" i="41"/>
  <c r="R7" i="41"/>
  <c r="S7" i="41" s="1"/>
  <c r="T7" i="41"/>
  <c r="U7" i="41"/>
  <c r="V7" i="41"/>
  <c r="W7" i="41"/>
  <c r="X7" i="41"/>
  <c r="Y7" i="41"/>
  <c r="Z7" i="41"/>
  <c r="AA7" i="41"/>
  <c r="AB7" i="41" s="1"/>
  <c r="AC7" i="41"/>
  <c r="AD7" i="41" s="1"/>
  <c r="AF7" i="41"/>
  <c r="C8" i="41"/>
  <c r="D8" i="41"/>
  <c r="E8" i="41"/>
  <c r="F8" i="41"/>
  <c r="G8" i="41"/>
  <c r="H8" i="41" s="1"/>
  <c r="I8" i="41"/>
  <c r="J8" i="41"/>
  <c r="K8" i="41" s="1"/>
  <c r="L8" i="41"/>
  <c r="N8" i="41"/>
  <c r="P8" i="41"/>
  <c r="Q8" i="41" s="1"/>
  <c r="R8" i="41"/>
  <c r="S8" i="41" s="1"/>
  <c r="T8" i="41"/>
  <c r="U8" i="41"/>
  <c r="V8" i="41"/>
  <c r="W8" i="41"/>
  <c r="X8" i="41"/>
  <c r="Y8" i="41"/>
  <c r="Z8" i="41"/>
  <c r="AA8" i="41"/>
  <c r="AB8" i="41" s="1"/>
  <c r="AC8" i="41"/>
  <c r="AD8" i="41" s="1"/>
  <c r="AF8" i="41"/>
  <c r="C9" i="41"/>
  <c r="D9" i="41" s="1"/>
  <c r="E9" i="41"/>
  <c r="F9" i="41"/>
  <c r="G9" i="41"/>
  <c r="H9" i="41"/>
  <c r="I9" i="41"/>
  <c r="J9" i="41"/>
  <c r="K9" i="41" s="1"/>
  <c r="L9" i="41"/>
  <c r="N9" i="41"/>
  <c r="P9" i="41"/>
  <c r="Q9" i="41" s="1"/>
  <c r="R9" i="41"/>
  <c r="S9" i="41" s="1"/>
  <c r="T9" i="41"/>
  <c r="U9" i="41"/>
  <c r="V9" i="41"/>
  <c r="W9" i="41"/>
  <c r="X9" i="41"/>
  <c r="Y9" i="41"/>
  <c r="Z9" i="41"/>
  <c r="AA9" i="41"/>
  <c r="AB9" i="41" s="1"/>
  <c r="AC9" i="41"/>
  <c r="AD9" i="41" s="1"/>
  <c r="AF9" i="41"/>
  <c r="C10" i="41"/>
  <c r="D10" i="41" s="1"/>
  <c r="E10" i="41"/>
  <c r="F10" i="41"/>
  <c r="G10" i="41"/>
  <c r="H10" i="41" s="1"/>
  <c r="I10" i="41"/>
  <c r="J10" i="41"/>
  <c r="K10" i="41" s="1"/>
  <c r="L10" i="41"/>
  <c r="N10" i="41"/>
  <c r="P10" i="41"/>
  <c r="Q10" i="41" s="1"/>
  <c r="R10" i="41"/>
  <c r="S10" i="41"/>
  <c r="T10" i="41"/>
  <c r="U10" i="41"/>
  <c r="V10" i="41"/>
  <c r="W10" i="41"/>
  <c r="X10" i="41"/>
  <c r="Y10" i="41"/>
  <c r="Z10" i="41"/>
  <c r="AA10" i="41"/>
  <c r="AB10" i="41" s="1"/>
  <c r="AC10" i="41"/>
  <c r="AD10" i="41" s="1"/>
  <c r="AF10" i="41"/>
  <c r="C11" i="41"/>
  <c r="D11" i="41" s="1"/>
  <c r="E11" i="41"/>
  <c r="F11" i="41"/>
  <c r="G11" i="41"/>
  <c r="H11" i="41" s="1"/>
  <c r="I11" i="41"/>
  <c r="J11" i="41"/>
  <c r="K11" i="41" s="1"/>
  <c r="L11" i="41"/>
  <c r="N11" i="41"/>
  <c r="P11" i="41"/>
  <c r="Q11" i="41"/>
  <c r="R11" i="41"/>
  <c r="S11" i="41" s="1"/>
  <c r="T11" i="41"/>
  <c r="U11" i="41"/>
  <c r="V11" i="41"/>
  <c r="W11" i="41"/>
  <c r="X11" i="41"/>
  <c r="Y11" i="41"/>
  <c r="Z11" i="41"/>
  <c r="AA11" i="41"/>
  <c r="AB11" i="41" s="1"/>
  <c r="AC11" i="41"/>
  <c r="AD11" i="41" s="1"/>
  <c r="AF11" i="41"/>
  <c r="C12" i="41"/>
  <c r="D12" i="41"/>
  <c r="E12" i="41"/>
  <c r="F12" i="41"/>
  <c r="G12" i="41"/>
  <c r="H12" i="41" s="1"/>
  <c r="I12" i="41"/>
  <c r="J12" i="41"/>
  <c r="K12" i="41" s="1"/>
  <c r="L12" i="41"/>
  <c r="N12" i="41"/>
  <c r="P12" i="41"/>
  <c r="Q12" i="41" s="1"/>
  <c r="R12" i="41"/>
  <c r="S12" i="41" s="1"/>
  <c r="T12" i="41"/>
  <c r="U12" i="41"/>
  <c r="V12" i="41"/>
  <c r="W12" i="41"/>
  <c r="X12" i="41"/>
  <c r="Y12" i="41"/>
  <c r="Z12" i="41"/>
  <c r="AA12" i="41"/>
  <c r="AB12" i="41" s="1"/>
  <c r="AC12" i="41"/>
  <c r="AD12" i="41" s="1"/>
  <c r="AF12" i="41"/>
  <c r="C13" i="41"/>
  <c r="D13" i="41" s="1"/>
  <c r="E13" i="41"/>
  <c r="F13" i="41"/>
  <c r="G13" i="41"/>
  <c r="H13" i="41"/>
  <c r="I13" i="41"/>
  <c r="J13" i="41"/>
  <c r="K13" i="41" s="1"/>
  <c r="L13" i="41"/>
  <c r="N13" i="41"/>
  <c r="P13" i="41"/>
  <c r="Q13" i="41" s="1"/>
  <c r="R13" i="41"/>
  <c r="S13" i="41" s="1"/>
  <c r="T13" i="41"/>
  <c r="U13" i="41"/>
  <c r="V13" i="41"/>
  <c r="W13" i="41"/>
  <c r="X13" i="41"/>
  <c r="Y13" i="41"/>
  <c r="Z13" i="41"/>
  <c r="AA13" i="41"/>
  <c r="AB13" i="41" s="1"/>
  <c r="AC13" i="41"/>
  <c r="AD13" i="41" s="1"/>
  <c r="AF13" i="41"/>
  <c r="C14" i="41"/>
  <c r="D14" i="41" s="1"/>
  <c r="E14" i="41"/>
  <c r="F14" i="41"/>
  <c r="G14" i="41"/>
  <c r="H14" i="41" s="1"/>
  <c r="I14" i="41"/>
  <c r="J14" i="41"/>
  <c r="K14" i="41" s="1"/>
  <c r="L14" i="41"/>
  <c r="N14" i="41"/>
  <c r="P14" i="41"/>
  <c r="Q14" i="41" s="1"/>
  <c r="R14" i="41"/>
  <c r="S14" i="41"/>
  <c r="T14" i="41"/>
  <c r="U14" i="41"/>
  <c r="V14" i="41"/>
  <c r="W14" i="41"/>
  <c r="X14" i="41"/>
  <c r="Y14" i="41"/>
  <c r="Z14" i="41"/>
  <c r="AA14" i="41"/>
  <c r="AB14" i="41" s="1"/>
  <c r="AC14" i="41"/>
  <c r="AD14" i="41" s="1"/>
  <c r="AF14" i="41"/>
  <c r="C15" i="41"/>
  <c r="D15" i="41" s="1"/>
  <c r="E15" i="41"/>
  <c r="F15" i="41"/>
  <c r="G15" i="41"/>
  <c r="H15" i="41" s="1"/>
  <c r="I15" i="41"/>
  <c r="J15" i="41"/>
  <c r="K15" i="41" s="1"/>
  <c r="L15" i="41"/>
  <c r="N15" i="41"/>
  <c r="P15" i="41"/>
  <c r="Q15" i="41" s="1"/>
  <c r="R15" i="41"/>
  <c r="S15" i="41" s="1"/>
  <c r="T15" i="41"/>
  <c r="U15" i="41"/>
  <c r="V15" i="41"/>
  <c r="W15" i="41"/>
  <c r="X15" i="41"/>
  <c r="Y15" i="41"/>
  <c r="Z15" i="41"/>
  <c r="AA15" i="41"/>
  <c r="AB15" i="41" s="1"/>
  <c r="AC15" i="41"/>
  <c r="AD15" i="41" s="1"/>
  <c r="AF15" i="41"/>
  <c r="C16" i="41"/>
  <c r="D16" i="41"/>
  <c r="E16" i="41"/>
  <c r="F16" i="41"/>
  <c r="G16" i="41"/>
  <c r="H16" i="41" s="1"/>
  <c r="I16" i="41"/>
  <c r="J16" i="41"/>
  <c r="K16" i="41" s="1"/>
  <c r="L16" i="41"/>
  <c r="N16" i="41"/>
  <c r="P16" i="41"/>
  <c r="Q16" i="41" s="1"/>
  <c r="R16" i="41"/>
  <c r="S16" i="41" s="1"/>
  <c r="T16" i="41"/>
  <c r="U16" i="41"/>
  <c r="V16" i="41"/>
  <c r="W16" i="41"/>
  <c r="X16" i="41"/>
  <c r="Y16" i="41"/>
  <c r="Z16" i="41"/>
  <c r="AA16" i="41"/>
  <c r="AB16" i="41" s="1"/>
  <c r="AC16" i="41"/>
  <c r="AD16" i="41" s="1"/>
  <c r="AF16" i="41"/>
  <c r="C17" i="41"/>
  <c r="D17" i="41" s="1"/>
  <c r="E17" i="41"/>
  <c r="F17" i="41"/>
  <c r="G17" i="41"/>
  <c r="H17" i="41"/>
  <c r="I17" i="41"/>
  <c r="J17" i="41"/>
  <c r="K17" i="41" s="1"/>
  <c r="L17" i="41"/>
  <c r="N17" i="41"/>
  <c r="P17" i="41"/>
  <c r="Q17" i="41" s="1"/>
  <c r="R17" i="41"/>
  <c r="S17" i="41" s="1"/>
  <c r="T17" i="41"/>
  <c r="U17" i="41"/>
  <c r="V17" i="41"/>
  <c r="W17" i="41"/>
  <c r="X17" i="41"/>
  <c r="Y17" i="41"/>
  <c r="Z17" i="41"/>
  <c r="AA17" i="41"/>
  <c r="AB17" i="41" s="1"/>
  <c r="AC17" i="41"/>
  <c r="AD17" i="41" s="1"/>
  <c r="AF17" i="41"/>
  <c r="C18" i="41"/>
  <c r="D18" i="41" s="1"/>
  <c r="E18" i="41"/>
  <c r="F18" i="41"/>
  <c r="G18" i="41"/>
  <c r="H18" i="41" s="1"/>
  <c r="I18" i="41"/>
  <c r="J18" i="41"/>
  <c r="K18" i="41" s="1"/>
  <c r="L18" i="41"/>
  <c r="N18" i="41"/>
  <c r="P18" i="41"/>
  <c r="Q18" i="41" s="1"/>
  <c r="R18" i="41"/>
  <c r="S18" i="41"/>
  <c r="T18" i="41"/>
  <c r="U18" i="41"/>
  <c r="V18" i="41"/>
  <c r="W18" i="41"/>
  <c r="X18" i="41"/>
  <c r="Y18" i="41"/>
  <c r="Z18" i="41"/>
  <c r="AA18" i="41"/>
  <c r="AB18" i="41" s="1"/>
  <c r="AC18" i="41"/>
  <c r="AD18" i="41" s="1"/>
  <c r="AF18" i="41"/>
  <c r="C19" i="41"/>
  <c r="D19" i="41" s="1"/>
  <c r="E19" i="41"/>
  <c r="F19" i="41"/>
  <c r="G19" i="41"/>
  <c r="H19" i="41" s="1"/>
  <c r="I19" i="41"/>
  <c r="J19" i="41"/>
  <c r="K19" i="41" s="1"/>
  <c r="L19" i="41"/>
  <c r="N19" i="41"/>
  <c r="P19" i="41"/>
  <c r="Q19" i="41" s="1"/>
  <c r="R19" i="41"/>
  <c r="S19" i="41"/>
  <c r="T19" i="41"/>
  <c r="U19" i="41"/>
  <c r="V19" i="41"/>
  <c r="W19" i="41"/>
  <c r="X19" i="41"/>
  <c r="Y19" i="41"/>
  <c r="Z19" i="41"/>
  <c r="AA19" i="41"/>
  <c r="AB19" i="41" s="1"/>
  <c r="AC19" i="41"/>
  <c r="AD19" i="41"/>
  <c r="AF19" i="41"/>
  <c r="C20" i="41"/>
  <c r="D20" i="41" s="1"/>
  <c r="E20" i="41"/>
  <c r="F20" i="41"/>
  <c r="G20" i="41"/>
  <c r="H20" i="41" s="1"/>
  <c r="I20" i="41"/>
  <c r="J20" i="41"/>
  <c r="K20" i="41" s="1"/>
  <c r="L20" i="41"/>
  <c r="N20" i="41"/>
  <c r="P20" i="41"/>
  <c r="Q20" i="41" s="1"/>
  <c r="R20" i="41"/>
  <c r="S20" i="41" s="1"/>
  <c r="T20" i="41"/>
  <c r="U20" i="41"/>
  <c r="V20" i="41"/>
  <c r="W20" i="41"/>
  <c r="X20" i="41"/>
  <c r="Y20" i="41"/>
  <c r="Z20" i="41"/>
  <c r="AA20" i="41"/>
  <c r="AB20" i="41" s="1"/>
  <c r="AC20" i="41"/>
  <c r="AD20" i="41" s="1"/>
  <c r="AF20" i="41"/>
  <c r="C21" i="41"/>
  <c r="D21" i="41" s="1"/>
  <c r="E21" i="41"/>
  <c r="F21" i="41"/>
  <c r="G21" i="41"/>
  <c r="H21" i="41" s="1"/>
  <c r="I21" i="41"/>
  <c r="J21" i="41"/>
  <c r="K21" i="41" s="1"/>
  <c r="L21" i="41"/>
  <c r="N21" i="41"/>
  <c r="P21" i="41"/>
  <c r="Q21" i="41"/>
  <c r="R21" i="41"/>
  <c r="S21" i="41"/>
  <c r="T21" i="41"/>
  <c r="U21" i="41"/>
  <c r="V21" i="41"/>
  <c r="W21" i="41"/>
  <c r="X21" i="41"/>
  <c r="Y21" i="41"/>
  <c r="Z21" i="41"/>
  <c r="AA21" i="41"/>
  <c r="AB21" i="41" s="1"/>
  <c r="AC21" i="41"/>
  <c r="AD21" i="41"/>
  <c r="AF21" i="41"/>
  <c r="C22" i="41"/>
  <c r="D22" i="41" s="1"/>
  <c r="E22" i="41"/>
  <c r="F22" i="41"/>
  <c r="G22" i="41"/>
  <c r="H22" i="41" s="1"/>
  <c r="I22" i="41"/>
  <c r="J22" i="41"/>
  <c r="K22" i="41" s="1"/>
  <c r="L22" i="41"/>
  <c r="N22" i="41"/>
  <c r="P22" i="41"/>
  <c r="Q22" i="41" s="1"/>
  <c r="R22" i="41"/>
  <c r="S22" i="41"/>
  <c r="T22" i="41"/>
  <c r="U22" i="41"/>
  <c r="V22" i="41"/>
  <c r="W22" i="41"/>
  <c r="X22" i="41"/>
  <c r="Y22" i="41"/>
  <c r="Z22" i="41"/>
  <c r="AA22" i="41"/>
  <c r="AB22" i="41" s="1"/>
  <c r="AC22" i="41"/>
  <c r="AD22" i="41" s="1"/>
  <c r="AF22" i="41"/>
  <c r="C23" i="41"/>
  <c r="D23" i="41" s="1"/>
  <c r="E23" i="41"/>
  <c r="F23" i="41"/>
  <c r="G23" i="41"/>
  <c r="H23" i="41" s="1"/>
  <c r="I23" i="41"/>
  <c r="J23" i="41"/>
  <c r="K23" i="41" s="1"/>
  <c r="L23" i="41"/>
  <c r="N23" i="41"/>
  <c r="P23" i="41"/>
  <c r="Q23" i="41"/>
  <c r="R23" i="41"/>
  <c r="S23" i="41"/>
  <c r="T23" i="41"/>
  <c r="U23" i="41"/>
  <c r="V23" i="41"/>
  <c r="W23" i="41"/>
  <c r="X23" i="41"/>
  <c r="Y23" i="41"/>
  <c r="Z23" i="41"/>
  <c r="AA23" i="41"/>
  <c r="AB23" i="41" s="1"/>
  <c r="AC23" i="41"/>
  <c r="AD23" i="41"/>
  <c r="AF23" i="41"/>
  <c r="C24" i="41"/>
  <c r="D24" i="41" s="1"/>
  <c r="E24" i="41"/>
  <c r="F24" i="41"/>
  <c r="G24" i="41"/>
  <c r="H24" i="41" s="1"/>
  <c r="I24" i="41"/>
  <c r="J24" i="41"/>
  <c r="K24" i="41" s="1"/>
  <c r="L24" i="41"/>
  <c r="N24" i="41"/>
  <c r="P24" i="41"/>
  <c r="Q24" i="41" s="1"/>
  <c r="R24" i="41"/>
  <c r="S24" i="41"/>
  <c r="T24" i="41"/>
  <c r="U24" i="41"/>
  <c r="V24" i="41"/>
  <c r="W24" i="41"/>
  <c r="X24" i="41"/>
  <c r="Y24" i="41"/>
  <c r="Z24" i="41"/>
  <c r="AA24" i="41"/>
  <c r="AB24" i="41" s="1"/>
  <c r="AC24" i="41"/>
  <c r="AD24" i="41" s="1"/>
  <c r="AF24" i="41"/>
  <c r="C25" i="41"/>
  <c r="D25" i="41" s="1"/>
  <c r="E25" i="41"/>
  <c r="F25" i="41"/>
  <c r="G25" i="41"/>
  <c r="H25" i="41" s="1"/>
  <c r="I25" i="41"/>
  <c r="J25" i="41"/>
  <c r="K25" i="41" s="1"/>
  <c r="L25" i="41"/>
  <c r="N25" i="41"/>
  <c r="P25" i="41"/>
  <c r="Q25" i="41"/>
  <c r="R25" i="41"/>
  <c r="S25" i="41"/>
  <c r="T25" i="41"/>
  <c r="U25" i="41"/>
  <c r="V25" i="41"/>
  <c r="W25" i="41"/>
  <c r="X25" i="41"/>
  <c r="Y25" i="41"/>
  <c r="Z25" i="41"/>
  <c r="AA25" i="41"/>
  <c r="AB25" i="41" s="1"/>
  <c r="AC25" i="41"/>
  <c r="AD25" i="41"/>
  <c r="AF25" i="41"/>
  <c r="C26" i="41"/>
  <c r="D26" i="41" s="1"/>
  <c r="E26" i="41"/>
  <c r="F26" i="41"/>
  <c r="G26" i="41"/>
  <c r="H26" i="41" s="1"/>
  <c r="I26" i="41"/>
  <c r="J26" i="41"/>
  <c r="K26" i="41" s="1"/>
  <c r="L26" i="41"/>
  <c r="N26" i="41"/>
  <c r="P26" i="41"/>
  <c r="Q26" i="41" s="1"/>
  <c r="R26" i="41"/>
  <c r="S26" i="41"/>
  <c r="T26" i="41"/>
  <c r="U26" i="41"/>
  <c r="V26" i="41"/>
  <c r="W26" i="41"/>
  <c r="X26" i="41"/>
  <c r="Y26" i="41"/>
  <c r="Z26" i="41"/>
  <c r="AA26" i="41"/>
  <c r="AB26" i="41" s="1"/>
  <c r="AC26" i="41"/>
  <c r="AD26" i="41" s="1"/>
  <c r="AF26" i="41"/>
  <c r="AA20" i="37" l="1"/>
  <c r="AB20" i="37" s="1"/>
  <c r="AE20" i="37" l="1"/>
  <c r="A21" i="29"/>
  <c r="A20" i="29"/>
  <c r="A15" i="28"/>
  <c r="A16" i="28"/>
  <c r="A17" i="28"/>
  <c r="A18" i="28"/>
  <c r="A19" i="28"/>
  <c r="A20" i="28"/>
  <c r="A21" i="28"/>
  <c r="A22" i="28"/>
  <c r="A23" i="28"/>
  <c r="A24" i="28"/>
  <c r="A25" i="28"/>
  <c r="A26" i="28"/>
  <c r="A27" i="28"/>
  <c r="A28" i="28"/>
  <c r="A29" i="28"/>
  <c r="A30" i="28"/>
  <c r="A31" i="28"/>
  <c r="A32" i="28"/>
  <c r="A33" i="28"/>
  <c r="A34" i="28"/>
  <c r="A35" i="28"/>
  <c r="A36" i="28"/>
  <c r="A37" i="28"/>
  <c r="A38" i="28"/>
  <c r="A39" i="28"/>
  <c r="A40" i="28"/>
  <c r="A41" i="28"/>
  <c r="A42" i="28"/>
  <c r="A43" i="28"/>
  <c r="A44" i="28"/>
  <c r="A45" i="28"/>
  <c r="A46" i="28"/>
  <c r="A47" i="28"/>
  <c r="A48" i="28"/>
  <c r="A49" i="28"/>
  <c r="A50" i="28"/>
  <c r="A51" i="28"/>
  <c r="A52" i="28"/>
  <c r="A53" i="28"/>
  <c r="A54" i="28"/>
  <c r="A55" i="28"/>
  <c r="A56" i="28"/>
  <c r="A57" i="28"/>
  <c r="A58" i="28"/>
  <c r="A59" i="28"/>
  <c r="A60" i="28"/>
  <c r="A61" i="28"/>
  <c r="A62" i="28"/>
  <c r="A63" i="28"/>
  <c r="A64" i="28"/>
  <c r="A65" i="28"/>
  <c r="A66" i="28"/>
  <c r="A67" i="28"/>
  <c r="A68" i="28"/>
  <c r="A69" i="28"/>
  <c r="A70" i="28"/>
  <c r="A71" i="28"/>
  <c r="A72" i="28"/>
  <c r="A73" i="28"/>
  <c r="A74" i="28"/>
  <c r="A75" i="28"/>
  <c r="A76" i="28"/>
  <c r="A77" i="28"/>
  <c r="A78" i="28"/>
  <c r="A79" i="28"/>
  <c r="A80" i="28"/>
  <c r="A81" i="28"/>
  <c r="A82" i="28"/>
  <c r="A83" i="28"/>
  <c r="A84" i="28"/>
  <c r="A85" i="28"/>
  <c r="A86" i="28"/>
  <c r="A87" i="28"/>
  <c r="A88" i="28"/>
  <c r="A89" i="28"/>
  <c r="A90" i="28"/>
  <c r="A91" i="28"/>
  <c r="A92" i="28"/>
  <c r="A93" i="28"/>
  <c r="A94" i="28"/>
  <c r="A95" i="28"/>
  <c r="A96" i="28"/>
  <c r="A97" i="28"/>
  <c r="A98" i="28"/>
  <c r="A99" i="28"/>
  <c r="A100" i="28"/>
  <c r="A101" i="28"/>
  <c r="A102" i="28"/>
  <c r="A103" i="28"/>
  <c r="A104" i="28"/>
  <c r="A105" i="28"/>
  <c r="A106" i="28"/>
  <c r="A107" i="28"/>
  <c r="A108" i="28"/>
  <c r="A109" i="28"/>
  <c r="A110" i="28"/>
  <c r="A111" i="28"/>
  <c r="A112" i="28"/>
  <c r="A113" i="28"/>
  <c r="A114" i="28"/>
  <c r="A115" i="28"/>
  <c r="A116" i="28"/>
  <c r="A117" i="28"/>
  <c r="A118" i="28"/>
  <c r="A119" i="28"/>
  <c r="A120" i="28"/>
  <c r="A121" i="28"/>
  <c r="A122" i="28"/>
  <c r="A123" i="28"/>
  <c r="A124" i="28"/>
  <c r="A125" i="28"/>
  <c r="A126" i="28"/>
  <c r="A127" i="28"/>
  <c r="A128" i="28"/>
  <c r="A129" i="28"/>
  <c r="A130" i="28"/>
  <c r="A131" i="28"/>
  <c r="A132" i="28"/>
  <c r="A133" i="28"/>
  <c r="A134" i="28"/>
  <c r="A135" i="28"/>
  <c r="A136" i="28"/>
  <c r="A137" i="28"/>
  <c r="A138" i="28"/>
  <c r="A139" i="28"/>
  <c r="A140" i="28"/>
  <c r="A141" i="28"/>
  <c r="A142" i="28"/>
  <c r="A143" i="28"/>
  <c r="A144" i="28"/>
  <c r="A145" i="28"/>
  <c r="A146" i="28"/>
  <c r="A147" i="28"/>
  <c r="A148" i="28"/>
  <c r="A149" i="28"/>
  <c r="A150" i="28"/>
  <c r="A151" i="28"/>
  <c r="A152" i="28"/>
  <c r="A153" i="28"/>
  <c r="A154" i="28"/>
  <c r="A155" i="28"/>
  <c r="A156" i="28"/>
  <c r="A157" i="28"/>
  <c r="A158" i="28"/>
  <c r="A159" i="28"/>
  <c r="A160" i="28"/>
  <c r="A161" i="28"/>
  <c r="A162" i="28"/>
  <c r="A163" i="28"/>
  <c r="A164" i="28"/>
  <c r="A165" i="28"/>
  <c r="A166" i="28"/>
  <c r="A167" i="28"/>
  <c r="A168" i="28"/>
  <c r="A169" i="28"/>
  <c r="A170" i="28"/>
  <c r="A171" i="28"/>
  <c r="A172" i="28"/>
  <c r="A173" i="28"/>
  <c r="A174" i="28"/>
  <c r="A175" i="28"/>
  <c r="A176" i="28"/>
  <c r="A177" i="28"/>
  <c r="A178" i="28"/>
  <c r="A179" i="28"/>
  <c r="A180" i="28"/>
  <c r="A181" i="28"/>
  <c r="A182" i="28"/>
  <c r="A183" i="28"/>
  <c r="A184" i="28"/>
  <c r="A185" i="28"/>
  <c r="A186" i="28"/>
  <c r="A187" i="28"/>
  <c r="A188" i="28"/>
  <c r="A189" i="28"/>
  <c r="A190" i="28"/>
  <c r="A191" i="28"/>
  <c r="A192" i="28"/>
  <c r="A193" i="28"/>
  <c r="A194" i="28"/>
  <c r="A195" i="28"/>
  <c r="A196" i="28"/>
  <c r="A197" i="28"/>
  <c r="A198" i="28"/>
  <c r="A199" i="28"/>
  <c r="A200" i="28"/>
  <c r="A201" i="28"/>
  <c r="A202" i="28"/>
  <c r="A203" i="28"/>
  <c r="A204" i="28"/>
  <c r="A205" i="28"/>
  <c r="A206" i="28"/>
  <c r="A207" i="28"/>
  <c r="A208" i="28"/>
  <c r="A209" i="28"/>
  <c r="A210" i="28"/>
  <c r="A211" i="28"/>
  <c r="A212" i="28"/>
  <c r="A213" i="28"/>
  <c r="A214" i="28"/>
  <c r="A215" i="28"/>
  <c r="A216" i="28"/>
  <c r="A217" i="28"/>
  <c r="A218" i="28"/>
  <c r="A219" i="28"/>
  <c r="A220" i="28"/>
  <c r="A221" i="28"/>
  <c r="A222" i="28"/>
  <c r="A223" i="28"/>
  <c r="A224" i="28"/>
  <c r="A225" i="28"/>
  <c r="A226" i="28"/>
  <c r="A227" i="28"/>
  <c r="A228" i="28"/>
  <c r="A229" i="28"/>
  <c r="A230" i="28"/>
  <c r="A231" i="28"/>
  <c r="A232" i="28"/>
  <c r="A233" i="28"/>
  <c r="A234" i="28"/>
  <c r="A235" i="28"/>
  <c r="A236" i="28"/>
  <c r="A237" i="28"/>
  <c r="A238" i="28"/>
  <c r="A239" i="28"/>
  <c r="A240" i="28"/>
  <c r="A241" i="28"/>
  <c r="A242" i="28"/>
  <c r="A243" i="28"/>
  <c r="A244" i="28"/>
  <c r="A245" i="28"/>
  <c r="A246" i="28"/>
  <c r="A247" i="28"/>
  <c r="A248" i="28"/>
  <c r="A249" i="28"/>
  <c r="A250" i="28"/>
  <c r="A251" i="28"/>
  <c r="A252" i="28"/>
  <c r="A253" i="28"/>
  <c r="A254" i="28"/>
  <c r="A255" i="28"/>
  <c r="A256" i="28"/>
  <c r="A257" i="28"/>
  <c r="A258" i="28"/>
  <c r="A259" i="28"/>
  <c r="A260" i="28"/>
  <c r="A261" i="28"/>
  <c r="A262" i="28"/>
  <c r="A263" i="28"/>
  <c r="A264" i="28"/>
  <c r="A265" i="28"/>
  <c r="A266" i="28"/>
  <c r="A267" i="28"/>
  <c r="A268" i="28"/>
  <c r="A269" i="28"/>
  <c r="A270" i="28"/>
  <c r="A271" i="28"/>
  <c r="A272" i="28"/>
  <c r="A273" i="28"/>
  <c r="A274" i="28"/>
  <c r="A275" i="28"/>
  <c r="A276" i="28"/>
  <c r="A277" i="28"/>
  <c r="A278" i="28"/>
  <c r="A279" i="28"/>
  <c r="A280" i="28"/>
  <c r="A281" i="28"/>
  <c r="A282" i="28"/>
  <c r="A283" i="28"/>
  <c r="A284" i="28"/>
  <c r="A285" i="28"/>
  <c r="A286" i="28"/>
  <c r="A287" i="28"/>
  <c r="A288" i="28"/>
  <c r="A289" i="28"/>
  <c r="A290" i="28"/>
  <c r="A291" i="28"/>
  <c r="A292" i="28"/>
  <c r="A293" i="28"/>
  <c r="A294" i="28"/>
  <c r="A295" i="28"/>
  <c r="A296" i="28"/>
  <c r="A297" i="28"/>
  <c r="A298" i="28"/>
  <c r="A299" i="28"/>
  <c r="A300" i="28"/>
  <c r="A301" i="28"/>
  <c r="A302" i="28"/>
  <c r="A303" i="28"/>
  <c r="A304" i="28"/>
  <c r="A305" i="28"/>
  <c r="A306" i="28"/>
  <c r="A307" i="28"/>
  <c r="A308" i="28"/>
  <c r="A309" i="28"/>
  <c r="A310" i="28"/>
  <c r="A311" i="28"/>
  <c r="A312" i="28"/>
  <c r="A313" i="28"/>
  <c r="A314" i="28"/>
  <c r="A315" i="28"/>
  <c r="A316" i="28"/>
  <c r="A317" i="28"/>
  <c r="A318" i="28"/>
  <c r="A319" i="28"/>
  <c r="A320" i="28"/>
  <c r="A321" i="28"/>
  <c r="A322" i="28"/>
  <c r="A323" i="28"/>
  <c r="A324" i="28"/>
  <c r="A325" i="28"/>
  <c r="A326" i="28"/>
  <c r="A327" i="28"/>
  <c r="A328" i="28"/>
  <c r="A329" i="28"/>
  <c r="A330" i="28"/>
  <c r="A331" i="28"/>
  <c r="A332" i="28"/>
  <c r="A333" i="28"/>
  <c r="A334" i="28"/>
  <c r="A335" i="28"/>
  <c r="A336" i="28"/>
  <c r="A337" i="28"/>
  <c r="A338" i="28"/>
  <c r="A339" i="28"/>
  <c r="A340" i="28"/>
  <c r="A341" i="28"/>
  <c r="A342" i="28"/>
  <c r="A343" i="28"/>
  <c r="A344" i="28"/>
  <c r="A345" i="28"/>
  <c r="A346" i="28"/>
  <c r="A347" i="28"/>
  <c r="A348" i="28"/>
  <c r="A349" i="28"/>
  <c r="A350" i="28"/>
  <c r="A351" i="28"/>
  <c r="A352" i="28"/>
  <c r="A353" i="28"/>
  <c r="A354" i="28"/>
  <c r="A355" i="28"/>
  <c r="A356" i="28"/>
  <c r="A357" i="28"/>
  <c r="A358" i="28"/>
  <c r="A359" i="28"/>
  <c r="A360" i="28"/>
  <c r="A361" i="28"/>
  <c r="A362" i="28"/>
  <c r="A363" i="28"/>
  <c r="A364" i="28"/>
  <c r="A365" i="28"/>
  <c r="A366" i="28"/>
  <c r="A367" i="28"/>
  <c r="A368" i="28"/>
  <c r="A369" i="28"/>
  <c r="A370" i="28"/>
  <c r="A371" i="28"/>
  <c r="A372" i="28"/>
  <c r="A373" i="28"/>
  <c r="A374" i="28"/>
  <c r="A375" i="28"/>
  <c r="A376" i="28"/>
  <c r="A377" i="28"/>
  <c r="A378" i="28"/>
  <c r="A379" i="28"/>
  <c r="A380" i="28"/>
  <c r="A381" i="28"/>
  <c r="A382" i="28"/>
  <c r="A383" i="28"/>
  <c r="A384" i="28"/>
  <c r="A385" i="28"/>
  <c r="A386" i="28"/>
  <c r="A387" i="28"/>
  <c r="A388" i="28"/>
  <c r="A389" i="28"/>
  <c r="A390" i="28"/>
  <c r="A391" i="28"/>
  <c r="A392" i="28"/>
  <c r="A393" i="28"/>
  <c r="A394" i="28"/>
  <c r="A395" i="28"/>
  <c r="A396" i="28"/>
  <c r="A397" i="28"/>
  <c r="A398" i="28"/>
  <c r="A399" i="28"/>
  <c r="A400" i="28"/>
  <c r="A401" i="28"/>
  <c r="A402" i="28"/>
  <c r="A403" i="28"/>
  <c r="A404" i="28"/>
  <c r="A405" i="28"/>
  <c r="A406" i="28"/>
  <c r="A407" i="28"/>
  <c r="A408" i="28"/>
  <c r="A409" i="28"/>
  <c r="A410" i="28"/>
  <c r="A411" i="28"/>
  <c r="A412" i="28"/>
  <c r="A413" i="28"/>
  <c r="A414" i="28"/>
  <c r="A415" i="28"/>
  <c r="A416" i="28"/>
  <c r="A417" i="28"/>
  <c r="A418" i="28"/>
  <c r="A419" i="28"/>
  <c r="A420" i="28"/>
  <c r="A421" i="28"/>
  <c r="A422" i="28"/>
  <c r="A423" i="28"/>
  <c r="A424" i="28"/>
  <c r="A425" i="28"/>
  <c r="A426" i="28"/>
  <c r="A427" i="28"/>
  <c r="A428" i="28"/>
  <c r="A429" i="28"/>
  <c r="A430" i="28"/>
  <c r="A431" i="28"/>
  <c r="A432" i="28"/>
  <c r="A433" i="28"/>
  <c r="A434" i="28"/>
  <c r="A435" i="28"/>
  <c r="A436" i="28"/>
  <c r="A437" i="28"/>
  <c r="A438" i="28"/>
  <c r="A439" i="28"/>
  <c r="A440" i="28"/>
  <c r="A441" i="28"/>
  <c r="A442" i="28"/>
  <c r="A443" i="28"/>
  <c r="A444" i="28"/>
  <c r="A445" i="28"/>
  <c r="A446" i="28"/>
  <c r="A447" i="28"/>
  <c r="A448" i="28"/>
  <c r="A449" i="28"/>
  <c r="A450" i="28"/>
  <c r="A451" i="28"/>
  <c r="A452" i="28"/>
  <c r="A453" i="28"/>
  <c r="A454" i="28"/>
  <c r="A455" i="28"/>
  <c r="A456" i="28"/>
  <c r="A457" i="28"/>
  <c r="A458" i="28"/>
  <c r="A459" i="28"/>
  <c r="A460" i="28"/>
  <c r="A461" i="28"/>
  <c r="A462" i="28"/>
  <c r="A463" i="28"/>
  <c r="A464" i="28"/>
  <c r="A465" i="28"/>
  <c r="A466" i="28"/>
  <c r="A467" i="28"/>
  <c r="A468" i="28"/>
  <c r="A469" i="28"/>
  <c r="A470" i="28"/>
  <c r="A471" i="28"/>
  <c r="A472" i="28"/>
  <c r="A473" i="28"/>
  <c r="A474" i="28"/>
  <c r="A475" i="28"/>
  <c r="A476" i="28"/>
  <c r="A477" i="28"/>
  <c r="A478" i="28"/>
  <c r="A479" i="28"/>
  <c r="A480" i="28"/>
  <c r="A481" i="28"/>
  <c r="A482" i="28"/>
  <c r="A483" i="28"/>
  <c r="A484" i="28"/>
  <c r="A485" i="28"/>
  <c r="A486" i="28"/>
  <c r="A487" i="28"/>
  <c r="A488" i="28"/>
  <c r="A489" i="28"/>
  <c r="A490" i="28"/>
  <c r="A491" i="28"/>
  <c r="A492" i="28"/>
  <c r="A493" i="28"/>
  <c r="A494" i="28"/>
  <c r="A495" i="28"/>
  <c r="A496" i="28"/>
  <c r="A497" i="28"/>
  <c r="A498" i="28"/>
  <c r="A499" i="28"/>
  <c r="A500" i="28"/>
  <c r="A501" i="28"/>
  <c r="A502" i="28"/>
  <c r="A503" i="28"/>
  <c r="A504" i="28"/>
  <c r="A505" i="28"/>
  <c r="A506" i="28"/>
  <c r="A507" i="28"/>
  <c r="A508" i="28"/>
  <c r="A509" i="28"/>
  <c r="A510" i="28"/>
  <c r="A511" i="28"/>
  <c r="A512" i="28"/>
  <c r="A513" i="28"/>
  <c r="A514" i="28"/>
  <c r="A515" i="28"/>
  <c r="A516" i="28"/>
  <c r="A517" i="28"/>
  <c r="A518" i="28"/>
  <c r="A519" i="28"/>
  <c r="A520" i="28"/>
  <c r="A521" i="28"/>
  <c r="A522" i="28"/>
  <c r="A523" i="28"/>
  <c r="A524" i="28"/>
  <c r="A525" i="28"/>
  <c r="A526" i="28"/>
  <c r="A527" i="28"/>
  <c r="A528" i="28"/>
  <c r="A529" i="28"/>
  <c r="A530" i="28"/>
  <c r="A531" i="28"/>
  <c r="A532" i="28"/>
  <c r="A533" i="28"/>
  <c r="A534" i="28"/>
  <c r="A535" i="28"/>
  <c r="A536" i="28"/>
  <c r="A537" i="28"/>
  <c r="A538" i="28"/>
  <c r="A539" i="28"/>
  <c r="A540" i="28"/>
  <c r="A541" i="28"/>
  <c r="A542" i="28"/>
  <c r="A543" i="28"/>
  <c r="A544" i="28"/>
  <c r="A545" i="28"/>
  <c r="A546" i="28"/>
  <c r="A547" i="28"/>
  <c r="A548" i="28"/>
  <c r="A549" i="28"/>
  <c r="A550" i="28"/>
  <c r="A551" i="28"/>
  <c r="A552" i="28"/>
  <c r="A553" i="28"/>
  <c r="A554" i="28"/>
  <c r="A555" i="28"/>
  <c r="A556" i="28"/>
  <c r="A557" i="28"/>
  <c r="A558" i="28"/>
  <c r="A559" i="28"/>
  <c r="A560" i="28"/>
  <c r="A561" i="28"/>
  <c r="A562" i="28"/>
  <c r="A563" i="28"/>
  <c r="A564" i="28"/>
  <c r="A565" i="28"/>
  <c r="A566" i="28"/>
  <c r="A567" i="28"/>
  <c r="A568" i="28"/>
  <c r="A569" i="28"/>
  <c r="A570" i="28"/>
  <c r="A571" i="28"/>
  <c r="A572" i="28"/>
  <c r="A573" i="28"/>
  <c r="A574" i="28"/>
  <c r="A575" i="28"/>
  <c r="A576" i="28"/>
  <c r="A577" i="28"/>
  <c r="A578" i="28"/>
  <c r="A579" i="28"/>
  <c r="A580" i="28"/>
  <c r="A581" i="28"/>
  <c r="A582" i="28"/>
  <c r="A583" i="28"/>
  <c r="A584" i="28"/>
  <c r="A585" i="28"/>
  <c r="A586" i="28"/>
  <c r="A587" i="28"/>
  <c r="A588" i="28"/>
  <c r="A589" i="28"/>
  <c r="A590" i="28"/>
  <c r="A591" i="28"/>
  <c r="A592" i="28"/>
  <c r="A593" i="28"/>
  <c r="A594" i="28"/>
  <c r="A595" i="28"/>
  <c r="A596" i="28"/>
  <c r="A597" i="28"/>
  <c r="A598" i="28"/>
  <c r="A599" i="28"/>
  <c r="A600" i="28"/>
  <c r="A601" i="28"/>
  <c r="A602" i="28"/>
  <c r="A603" i="28"/>
  <c r="A604" i="28"/>
  <c r="A605" i="28"/>
  <c r="A606" i="28"/>
  <c r="A607" i="28"/>
  <c r="A608" i="28"/>
  <c r="A609" i="28"/>
  <c r="A610" i="28"/>
  <c r="A611" i="28"/>
  <c r="A612" i="28"/>
  <c r="A613" i="28"/>
  <c r="A614" i="28"/>
  <c r="A615" i="28"/>
  <c r="A616" i="28"/>
  <c r="A617" i="28"/>
  <c r="A618" i="28"/>
  <c r="A619" i="28"/>
  <c r="A620" i="28"/>
  <c r="A621" i="28"/>
  <c r="A622" i="28"/>
  <c r="A623" i="28"/>
  <c r="A624" i="28"/>
  <c r="A625" i="28"/>
  <c r="A626" i="28"/>
  <c r="A627" i="28"/>
  <c r="A628" i="28"/>
  <c r="A629" i="28"/>
  <c r="A630" i="28"/>
  <c r="A631" i="28"/>
  <c r="A632" i="28"/>
  <c r="A633" i="28"/>
  <c r="A634" i="28"/>
  <c r="A635" i="28"/>
  <c r="A636" i="28"/>
  <c r="A637" i="28"/>
  <c r="A638" i="28"/>
  <c r="A639" i="28"/>
  <c r="A640" i="28"/>
  <c r="A641" i="28"/>
  <c r="A642" i="28"/>
  <c r="A643" i="28"/>
  <c r="A644" i="28"/>
  <c r="A645" i="28"/>
  <c r="A646" i="28"/>
  <c r="A647" i="28"/>
  <c r="A648" i="28"/>
  <c r="A649" i="28"/>
  <c r="A650" i="28"/>
  <c r="A651" i="28"/>
  <c r="A652" i="28"/>
  <c r="A653" i="28"/>
  <c r="A654" i="28"/>
  <c r="A655" i="28"/>
  <c r="A656" i="28"/>
  <c r="A657" i="28"/>
  <c r="A658" i="28"/>
  <c r="A659" i="28"/>
  <c r="A660" i="28"/>
  <c r="A661" i="28"/>
  <c r="A662" i="28"/>
  <c r="A663" i="28"/>
  <c r="A664" i="28"/>
  <c r="A665" i="28"/>
  <c r="A666" i="28"/>
  <c r="A667" i="28"/>
  <c r="A668" i="28"/>
  <c r="A669" i="28"/>
  <c r="A670" i="28"/>
  <c r="A671" i="28"/>
  <c r="A672" i="28"/>
  <c r="A673" i="28"/>
  <c r="A674" i="28"/>
  <c r="A675" i="28"/>
  <c r="A676" i="28"/>
  <c r="A677" i="28"/>
  <c r="A678" i="28"/>
  <c r="A679" i="28"/>
  <c r="A680" i="28"/>
  <c r="A681" i="28"/>
  <c r="A682" i="28"/>
  <c r="A683" i="28"/>
  <c r="A684" i="28"/>
  <c r="A685" i="28"/>
  <c r="A686" i="28"/>
  <c r="A687" i="28"/>
  <c r="A688" i="28"/>
  <c r="A689" i="28"/>
  <c r="A690" i="28"/>
  <c r="A691" i="28"/>
  <c r="A692" i="28"/>
  <c r="A693" i="28"/>
  <c r="A694" i="28"/>
  <c r="A695" i="28"/>
  <c r="A696" i="28"/>
  <c r="A697" i="28"/>
  <c r="A698" i="28"/>
  <c r="A699" i="28"/>
  <c r="A700" i="28"/>
  <c r="A701" i="28"/>
  <c r="A702" i="28"/>
  <c r="A703" i="28"/>
  <c r="A704" i="28"/>
  <c r="A705" i="28"/>
  <c r="A706" i="28"/>
  <c r="A707" i="28"/>
  <c r="A708" i="28"/>
  <c r="A709" i="28"/>
  <c r="A710" i="28"/>
  <c r="A711" i="28"/>
  <c r="A712" i="28"/>
  <c r="A713" i="28"/>
  <c r="A714" i="28"/>
  <c r="A715" i="28"/>
  <c r="A716" i="28"/>
  <c r="A717" i="28"/>
  <c r="A718" i="28"/>
  <c r="A719" i="28"/>
  <c r="A720" i="28"/>
  <c r="A721" i="28"/>
  <c r="A722" i="28"/>
  <c r="A723" i="28"/>
  <c r="A724" i="28"/>
  <c r="A725" i="28"/>
  <c r="A726" i="28"/>
  <c r="A727" i="28"/>
  <c r="A728" i="28"/>
  <c r="A729" i="28"/>
  <c r="A730" i="28"/>
  <c r="A731" i="28"/>
  <c r="A732" i="28"/>
  <c r="A733" i="28"/>
  <c r="A734" i="28"/>
  <c r="A735" i="28"/>
  <c r="A736" i="28"/>
  <c r="A737" i="28"/>
  <c r="A738" i="28"/>
  <c r="A739" i="28"/>
  <c r="A740" i="28"/>
  <c r="A741" i="28"/>
  <c r="A742" i="28"/>
  <c r="A743" i="28"/>
  <c r="A744" i="28"/>
  <c r="A745" i="28"/>
  <c r="A746" i="28"/>
  <c r="A747" i="28"/>
  <c r="A748" i="28"/>
  <c r="A749" i="28"/>
  <c r="A750" i="28"/>
  <c r="A751" i="28"/>
  <c r="A752" i="28"/>
  <c r="A753" i="28"/>
  <c r="A754" i="28"/>
  <c r="A755" i="28"/>
  <c r="A756" i="28"/>
  <c r="A757" i="28"/>
  <c r="A758" i="28"/>
  <c r="A759" i="28"/>
  <c r="A760" i="28"/>
  <c r="A761" i="28"/>
  <c r="A762" i="28"/>
  <c r="A763" i="28"/>
  <c r="A764" i="28"/>
  <c r="A765" i="28"/>
  <c r="A766" i="28"/>
  <c r="A767" i="28"/>
  <c r="A768" i="28"/>
  <c r="A769" i="28"/>
  <c r="A770" i="28"/>
  <c r="A771" i="28"/>
  <c r="A772" i="28"/>
  <c r="A773" i="28"/>
  <c r="A774" i="28"/>
  <c r="A775" i="28"/>
  <c r="A776" i="28"/>
  <c r="A777" i="28"/>
  <c r="A778" i="28"/>
  <c r="A779" i="28"/>
  <c r="A780" i="28"/>
  <c r="A781" i="28"/>
  <c r="A782" i="28"/>
  <c r="A783" i="28"/>
  <c r="A784" i="28"/>
  <c r="A785" i="28"/>
  <c r="A786" i="28"/>
  <c r="A787" i="28"/>
  <c r="A788" i="28"/>
  <c r="A789" i="28"/>
  <c r="A790" i="28"/>
  <c r="A791" i="28"/>
  <c r="A792" i="28"/>
  <c r="A793" i="28"/>
  <c r="A794" i="28"/>
  <c r="A795" i="28"/>
  <c r="A796" i="28"/>
  <c r="A797" i="28"/>
  <c r="A798" i="28"/>
  <c r="A799" i="28"/>
  <c r="A800" i="28"/>
  <c r="A801" i="28"/>
  <c r="A802" i="28"/>
  <c r="A803" i="28"/>
  <c r="A804" i="28"/>
  <c r="A805" i="28"/>
  <c r="A806" i="28"/>
  <c r="A807" i="28"/>
  <c r="A808" i="28"/>
  <c r="A809" i="28"/>
  <c r="A810" i="28"/>
  <c r="A811" i="28"/>
  <c r="A812" i="28"/>
  <c r="A813" i="28"/>
  <c r="A814" i="28"/>
  <c r="A815" i="28"/>
  <c r="A816" i="28"/>
  <c r="A817" i="28"/>
  <c r="A818" i="28"/>
  <c r="A819" i="28"/>
  <c r="A820" i="28"/>
  <c r="A821" i="28"/>
  <c r="A822" i="28"/>
  <c r="A823" i="28"/>
  <c r="A14" i="28"/>
  <c r="A21" i="37"/>
  <c r="A22" i="37"/>
  <c r="A23" i="37"/>
  <c r="A24" i="37"/>
  <c r="A25" i="37"/>
  <c r="A26" i="37"/>
  <c r="A27" i="37"/>
  <c r="A28" i="37"/>
  <c r="A29" i="37"/>
  <c r="A30" i="37"/>
  <c r="A31" i="37"/>
  <c r="A32" i="37"/>
  <c r="A33" i="37"/>
  <c r="A34" i="37"/>
  <c r="A35" i="37"/>
  <c r="A36" i="37"/>
  <c r="A37" i="37"/>
  <c r="A38" i="37"/>
  <c r="A39" i="37"/>
  <c r="A40" i="37"/>
  <c r="A41" i="37"/>
  <c r="A42" i="37"/>
  <c r="A43" i="37"/>
  <c r="A44" i="37"/>
  <c r="A45" i="37"/>
  <c r="A46" i="37"/>
  <c r="A47" i="37"/>
  <c r="A48" i="37"/>
  <c r="A49" i="37"/>
  <c r="A50" i="37"/>
  <c r="A51" i="37"/>
  <c r="A52" i="37"/>
  <c r="A53" i="37"/>
  <c r="A54" i="37"/>
  <c r="A55" i="37"/>
  <c r="A56" i="37"/>
  <c r="A57" i="37"/>
  <c r="A58" i="37"/>
  <c r="A59" i="37"/>
  <c r="A60" i="37"/>
  <c r="A61" i="37"/>
  <c r="A62" i="37"/>
  <c r="A63" i="37"/>
  <c r="A64" i="37"/>
  <c r="A65" i="37"/>
  <c r="A66" i="37"/>
  <c r="A67" i="37"/>
  <c r="A68" i="37"/>
  <c r="A69" i="37"/>
  <c r="A70" i="37"/>
  <c r="A71" i="37"/>
  <c r="A72" i="37"/>
  <c r="A73" i="37"/>
  <c r="A74" i="37"/>
  <c r="A75" i="37"/>
  <c r="A76" i="37"/>
  <c r="A77" i="37"/>
  <c r="A78" i="37"/>
  <c r="A79" i="37"/>
  <c r="A80" i="37"/>
  <c r="A81" i="37"/>
  <c r="A82" i="37"/>
  <c r="A83" i="37"/>
  <c r="A84" i="37"/>
  <c r="A85" i="37"/>
  <c r="A86" i="37"/>
  <c r="A87" i="37"/>
  <c r="A88" i="37"/>
  <c r="A89" i="37"/>
  <c r="A90" i="37"/>
  <c r="A91" i="37"/>
  <c r="A92" i="37"/>
  <c r="A93" i="37"/>
  <c r="A94" i="37"/>
  <c r="A95" i="37"/>
  <c r="A96" i="37"/>
  <c r="A97" i="37"/>
  <c r="A98" i="37"/>
  <c r="A99" i="37"/>
  <c r="A100" i="37"/>
  <c r="A101" i="37"/>
  <c r="A102" i="37"/>
  <c r="A103" i="37"/>
  <c r="A104" i="37"/>
  <c r="A105" i="37"/>
  <c r="A106" i="37"/>
  <c r="A107" i="37"/>
  <c r="A108" i="37"/>
  <c r="A109" i="37"/>
  <c r="A110" i="37"/>
  <c r="A111" i="37"/>
  <c r="A112" i="37"/>
  <c r="A113" i="37"/>
  <c r="A114" i="37"/>
  <c r="A115" i="37"/>
  <c r="A116" i="37"/>
  <c r="A117" i="37"/>
  <c r="A118" i="37"/>
  <c r="A119" i="37"/>
  <c r="A15" i="36" l="1"/>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104" i="36"/>
  <c r="A105" i="36"/>
  <c r="A106" i="36"/>
  <c r="A107" i="36"/>
  <c r="A108" i="36"/>
  <c r="A109" i="36"/>
  <c r="A110" i="36"/>
  <c r="A111" i="36"/>
  <c r="A112" i="36"/>
  <c r="A113" i="36"/>
  <c r="A114" i="36"/>
  <c r="A115" i="36"/>
  <c r="A116" i="36"/>
  <c r="A117" i="36"/>
  <c r="A118" i="36"/>
  <c r="A119" i="36"/>
  <c r="A120" i="36"/>
  <c r="A121" i="36"/>
  <c r="A122" i="36"/>
  <c r="A123" i="36"/>
  <c r="A124" i="36"/>
  <c r="A125" i="36"/>
  <c r="A126" i="36"/>
  <c r="A127" i="36"/>
  <c r="A128" i="36"/>
  <c r="A129" i="36"/>
  <c r="A130" i="36"/>
  <c r="A131" i="36"/>
  <c r="A132" i="36"/>
  <c r="A133" i="36"/>
  <c r="A134" i="36"/>
  <c r="A135" i="36"/>
  <c r="A136" i="36"/>
  <c r="A137" i="36"/>
  <c r="A138" i="36"/>
  <c r="A139" i="36"/>
  <c r="A140" i="36"/>
  <c r="A141" i="36"/>
  <c r="A142" i="36"/>
  <c r="A143" i="36"/>
  <c r="A144" i="36"/>
  <c r="A145" i="36"/>
  <c r="A146" i="36"/>
  <c r="A147" i="36"/>
  <c r="A148" i="36"/>
  <c r="A149" i="36"/>
  <c r="A150" i="36"/>
  <c r="A151" i="36"/>
  <c r="A152" i="36"/>
  <c r="A153" i="36"/>
  <c r="A154" i="36"/>
  <c r="A155" i="36"/>
  <c r="A156" i="36"/>
  <c r="A157" i="36"/>
  <c r="A158" i="36"/>
  <c r="A159" i="36"/>
  <c r="A160" i="36"/>
  <c r="A161" i="36"/>
  <c r="A162" i="36"/>
  <c r="A163" i="36"/>
  <c r="A164" i="36"/>
  <c r="A165" i="36"/>
  <c r="A166" i="36"/>
  <c r="A167" i="36"/>
  <c r="A168" i="36"/>
  <c r="A169" i="36"/>
  <c r="A170" i="36"/>
  <c r="A171" i="36"/>
  <c r="A172" i="36"/>
  <c r="A173" i="36"/>
  <c r="A174" i="36"/>
  <c r="A175" i="36"/>
  <c r="A176" i="36"/>
  <c r="A177" i="36"/>
  <c r="A178" i="36"/>
  <c r="A179" i="36"/>
  <c r="A180" i="36"/>
  <c r="A181" i="36"/>
  <c r="A182" i="36"/>
  <c r="A183" i="36"/>
  <c r="A184" i="36"/>
  <c r="A185" i="36"/>
  <c r="A186" i="36"/>
  <c r="A187" i="36"/>
  <c r="A188" i="36"/>
  <c r="A189" i="36"/>
  <c r="A190" i="36"/>
  <c r="A191" i="36"/>
  <c r="A192" i="36"/>
  <c r="A193" i="36"/>
  <c r="A194" i="36"/>
  <c r="A195" i="36"/>
  <c r="A196" i="36"/>
  <c r="A197" i="36"/>
  <c r="A198" i="36"/>
  <c r="A199" i="36"/>
  <c r="A200" i="36"/>
  <c r="A201" i="36"/>
  <c r="A202" i="36"/>
  <c r="A203" i="36"/>
  <c r="A204" i="36"/>
  <c r="A205" i="36"/>
  <c r="A206" i="36"/>
  <c r="A207" i="36"/>
  <c r="A208" i="36"/>
  <c r="A209" i="36"/>
  <c r="A210" i="36"/>
  <c r="A211" i="36"/>
  <c r="A212" i="36"/>
  <c r="A213" i="36"/>
  <c r="A214" i="36"/>
  <c r="A215" i="36"/>
  <c r="A216" i="36"/>
  <c r="A217" i="36"/>
  <c r="A218" i="36"/>
  <c r="A219" i="36"/>
  <c r="A220" i="36"/>
  <c r="A221" i="36"/>
  <c r="A222" i="36"/>
  <c r="A223" i="36"/>
  <c r="A224" i="36"/>
  <c r="A225" i="36"/>
  <c r="A226" i="36"/>
  <c r="A227" i="36"/>
  <c r="A228" i="36"/>
  <c r="A229" i="36"/>
  <c r="A230" i="36"/>
  <c r="A231" i="36"/>
  <c r="A232" i="36"/>
  <c r="A233" i="36"/>
  <c r="A234" i="36"/>
  <c r="A235" i="36"/>
  <c r="A236" i="36"/>
  <c r="A237" i="36"/>
  <c r="A238" i="36"/>
  <c r="A239" i="36"/>
  <c r="A240" i="36"/>
  <c r="A241" i="36"/>
  <c r="A242" i="36"/>
  <c r="A243" i="36"/>
  <c r="A244" i="36"/>
  <c r="A245" i="36"/>
  <c r="A246" i="36"/>
  <c r="A247" i="36"/>
  <c r="A248" i="36"/>
  <c r="A249" i="36"/>
  <c r="A250" i="36"/>
  <c r="A251" i="36"/>
  <c r="A252" i="36"/>
  <c r="A253" i="36"/>
  <c r="A254" i="36"/>
  <c r="A255" i="36"/>
  <c r="A256" i="36"/>
  <c r="A257" i="36"/>
  <c r="A258" i="36"/>
  <c r="A259" i="36"/>
  <c r="A260" i="36"/>
  <c r="A261" i="36"/>
  <c r="A262" i="36"/>
  <c r="A263" i="36"/>
  <c r="A264" i="36"/>
  <c r="A265" i="36"/>
  <c r="A266" i="36"/>
  <c r="A267" i="36"/>
  <c r="A268" i="36"/>
  <c r="A269" i="36"/>
  <c r="A270" i="36"/>
  <c r="A271" i="36"/>
  <c r="A272" i="36"/>
  <c r="A273" i="36"/>
  <c r="A274" i="36"/>
  <c r="A275" i="36"/>
  <c r="A276" i="36"/>
  <c r="A277" i="36"/>
  <c r="A278" i="36"/>
  <c r="A279" i="36"/>
  <c r="A280" i="36"/>
  <c r="A281" i="36"/>
  <c r="A282" i="36"/>
  <c r="A283" i="36"/>
  <c r="A284" i="36"/>
  <c r="A285" i="36"/>
  <c r="A286" i="36"/>
  <c r="A287" i="36"/>
  <c r="A288" i="36"/>
  <c r="A289" i="36"/>
  <c r="A290" i="36"/>
  <c r="A291" i="36"/>
  <c r="A292" i="36"/>
  <c r="A293" i="36"/>
  <c r="A294" i="36"/>
  <c r="A295" i="36"/>
  <c r="A296" i="36"/>
  <c r="A297" i="36"/>
  <c r="A298" i="36"/>
  <c r="A299" i="36"/>
  <c r="A300" i="36"/>
  <c r="A301" i="36"/>
  <c r="A302" i="36"/>
  <c r="A303" i="36"/>
  <c r="A304" i="36"/>
  <c r="A305" i="36"/>
  <c r="A306" i="36"/>
  <c r="A307" i="36"/>
  <c r="A308" i="36"/>
  <c r="A309" i="36"/>
  <c r="A310" i="36"/>
  <c r="A311" i="36"/>
  <c r="A312" i="36"/>
  <c r="A313" i="36"/>
  <c r="A314" i="36"/>
  <c r="A315" i="36"/>
  <c r="A316" i="36"/>
  <c r="A317" i="36"/>
  <c r="A318" i="36"/>
  <c r="A319" i="36"/>
  <c r="A320" i="36"/>
  <c r="A321" i="36"/>
  <c r="A322" i="36"/>
  <c r="A323" i="36"/>
  <c r="A324" i="36"/>
  <c r="A325" i="36"/>
  <c r="A326" i="36"/>
  <c r="A327" i="36"/>
  <c r="A328" i="36"/>
  <c r="A329" i="36"/>
  <c r="A330" i="36"/>
  <c r="A331" i="36"/>
  <c r="A332" i="36"/>
  <c r="A333" i="36"/>
  <c r="A334" i="36"/>
  <c r="A335" i="36"/>
  <c r="A336" i="36"/>
  <c r="A337" i="36"/>
  <c r="A338" i="36"/>
  <c r="A339" i="36"/>
  <c r="A340" i="36"/>
  <c r="A341" i="36"/>
  <c r="A342" i="36"/>
  <c r="A343" i="36"/>
  <c r="A344" i="36"/>
  <c r="A345" i="36"/>
  <c r="A346" i="36"/>
  <c r="A347" i="36"/>
  <c r="A348" i="36"/>
  <c r="A349" i="36"/>
  <c r="A350" i="36"/>
  <c r="A351" i="36"/>
  <c r="A352" i="36"/>
  <c r="A353" i="36"/>
  <c r="A354" i="36"/>
  <c r="A355" i="36"/>
  <c r="A356" i="36"/>
  <c r="A357" i="36"/>
  <c r="A358" i="36"/>
  <c r="A359" i="36"/>
  <c r="A360" i="36"/>
  <c r="A361" i="36"/>
  <c r="A362" i="36"/>
  <c r="A363" i="36"/>
  <c r="A364" i="36"/>
  <c r="A365" i="36"/>
  <c r="A366" i="36"/>
  <c r="A367" i="36"/>
  <c r="A368" i="36"/>
  <c r="A369" i="36"/>
  <c r="A370" i="36"/>
  <c r="A371" i="36"/>
  <c r="A372" i="36"/>
  <c r="A373" i="36"/>
  <c r="A374" i="36"/>
  <c r="A375" i="36"/>
  <c r="A376" i="36"/>
  <c r="A377" i="36"/>
  <c r="A378" i="36"/>
  <c r="A379" i="36"/>
  <c r="A380" i="36"/>
  <c r="A381" i="36"/>
  <c r="A382" i="36"/>
  <c r="A383" i="36"/>
  <c r="A384" i="36"/>
  <c r="A385" i="36"/>
  <c r="A386" i="36"/>
  <c r="A387" i="36"/>
  <c r="A388" i="36"/>
  <c r="A389" i="36"/>
  <c r="A390" i="36"/>
  <c r="A391" i="36"/>
  <c r="A392" i="36"/>
  <c r="A393" i="36"/>
  <c r="A394" i="36"/>
  <c r="A395" i="36"/>
  <c r="A396" i="36"/>
  <c r="A397" i="36"/>
  <c r="A398" i="36"/>
  <c r="A399" i="36"/>
  <c r="A400" i="36"/>
  <c r="A401" i="36"/>
  <c r="A402" i="36"/>
  <c r="A403" i="36"/>
  <c r="A404" i="36"/>
  <c r="A405" i="36"/>
  <c r="A406" i="36"/>
  <c r="A407" i="36"/>
  <c r="A408" i="36"/>
  <c r="A409" i="36"/>
  <c r="A410" i="36"/>
  <c r="A411" i="36"/>
  <c r="A412" i="36"/>
  <c r="A413" i="36"/>
  <c r="A414" i="36"/>
  <c r="A415" i="36"/>
  <c r="A416" i="36"/>
  <c r="A417" i="36"/>
  <c r="A418" i="36"/>
  <c r="A419" i="36"/>
  <c r="A420" i="36"/>
  <c r="A421" i="36"/>
  <c r="A422" i="36"/>
  <c r="A423" i="36"/>
  <c r="A424" i="36"/>
  <c r="A425" i="36"/>
  <c r="A426" i="36"/>
  <c r="A427" i="36"/>
  <c r="A428" i="36"/>
  <c r="A429" i="36"/>
  <c r="A430" i="36"/>
  <c r="A431" i="36"/>
  <c r="A432" i="36"/>
  <c r="A433" i="36"/>
  <c r="A434" i="36"/>
  <c r="A435" i="36"/>
  <c r="A436" i="36"/>
  <c r="A437" i="36"/>
  <c r="A438" i="36"/>
  <c r="A439" i="36"/>
  <c r="A440" i="36"/>
  <c r="A441" i="36"/>
  <c r="A442" i="36"/>
  <c r="A443" i="36"/>
  <c r="A444" i="36"/>
  <c r="A445" i="36"/>
  <c r="A446" i="36"/>
  <c r="A447" i="36"/>
  <c r="A448" i="36"/>
  <c r="A449" i="36"/>
  <c r="A450" i="36"/>
  <c r="A451" i="36"/>
  <c r="A452" i="36"/>
  <c r="A453" i="36"/>
  <c r="A454" i="36"/>
  <c r="A455" i="36"/>
  <c r="A456" i="36"/>
  <c r="A457" i="36"/>
  <c r="A458" i="36"/>
  <c r="A459" i="36"/>
  <c r="A460" i="36"/>
  <c r="A461" i="36"/>
  <c r="A462" i="36"/>
  <c r="A463" i="36"/>
  <c r="A464" i="36"/>
  <c r="A465" i="36"/>
  <c r="A466" i="36"/>
  <c r="A467" i="36"/>
  <c r="A468" i="36"/>
  <c r="A469" i="36"/>
  <c r="A470" i="36"/>
  <c r="A471" i="36"/>
  <c r="A472" i="36"/>
  <c r="A473" i="36"/>
  <c r="A474" i="36"/>
  <c r="A475" i="36"/>
  <c r="A476" i="36"/>
  <c r="A477" i="36"/>
  <c r="A478" i="36"/>
  <c r="A479" i="36"/>
  <c r="A480" i="36"/>
  <c r="A481" i="36"/>
  <c r="A482" i="36"/>
  <c r="A483" i="36"/>
  <c r="A484" i="36"/>
  <c r="A485" i="36"/>
  <c r="A486" i="36"/>
  <c r="A487" i="36"/>
  <c r="A488" i="36"/>
  <c r="A489" i="36"/>
  <c r="A490" i="36"/>
  <c r="A491" i="36"/>
  <c r="A492" i="36"/>
  <c r="A493" i="36"/>
  <c r="A494" i="36"/>
  <c r="A495" i="36"/>
  <c r="A496" i="36"/>
  <c r="A497" i="36"/>
  <c r="A498" i="36"/>
  <c r="A499" i="36"/>
  <c r="A500" i="36"/>
  <c r="A501" i="36"/>
  <c r="A502" i="36"/>
  <c r="A503" i="36"/>
  <c r="A504" i="36"/>
  <c r="A505" i="36"/>
  <c r="A506" i="36"/>
  <c r="A507" i="36"/>
  <c r="A508" i="36"/>
  <c r="A509" i="36"/>
  <c r="A510" i="36"/>
  <c r="A511" i="36"/>
  <c r="A512" i="36"/>
  <c r="A513" i="36"/>
  <c r="A514" i="36"/>
  <c r="A515" i="36"/>
  <c r="A516" i="36"/>
  <c r="A517" i="36"/>
  <c r="A518" i="36"/>
  <c r="A519" i="36"/>
  <c r="A520" i="36"/>
  <c r="A521" i="36"/>
  <c r="A522" i="36"/>
  <c r="A523" i="36"/>
  <c r="A524" i="36"/>
  <c r="A525" i="36"/>
  <c r="A526" i="36"/>
  <c r="A527" i="36"/>
  <c r="A528" i="36"/>
  <c r="A529" i="36"/>
  <c r="A530" i="36"/>
  <c r="A531" i="36"/>
  <c r="A532" i="36"/>
  <c r="A533" i="36"/>
  <c r="A534" i="36"/>
  <c r="A535" i="36"/>
  <c r="A536" i="36"/>
  <c r="A537" i="36"/>
  <c r="A538" i="36"/>
  <c r="A539" i="36"/>
  <c r="A540" i="36"/>
  <c r="A541" i="36"/>
  <c r="A542" i="36"/>
  <c r="A543" i="36"/>
  <c r="A544" i="36"/>
  <c r="A545" i="36"/>
  <c r="A546" i="36"/>
  <c r="A547" i="36"/>
  <c r="A548" i="36"/>
  <c r="A549" i="36"/>
  <c r="A550" i="36"/>
  <c r="A551" i="36"/>
  <c r="A552" i="36"/>
  <c r="A553" i="36"/>
  <c r="A554" i="36"/>
  <c r="A555" i="36"/>
  <c r="A556" i="36"/>
  <c r="A557" i="36"/>
  <c r="A558" i="36"/>
  <c r="A559" i="36"/>
  <c r="A560" i="36"/>
  <c r="A561" i="36"/>
  <c r="A562" i="36"/>
  <c r="A563" i="36"/>
  <c r="A564" i="36"/>
  <c r="A565" i="36"/>
  <c r="A566" i="36"/>
  <c r="A567" i="36"/>
  <c r="A568" i="36"/>
  <c r="A569" i="36"/>
  <c r="A570" i="36"/>
  <c r="A571" i="36"/>
  <c r="A572" i="36"/>
  <c r="A573" i="36"/>
  <c r="A574" i="36"/>
  <c r="A575" i="36"/>
  <c r="A576" i="36"/>
  <c r="A577" i="36"/>
  <c r="A578" i="36"/>
  <c r="A579" i="36"/>
  <c r="A580" i="36"/>
  <c r="A581" i="36"/>
  <c r="A582" i="36"/>
  <c r="A583" i="36"/>
  <c r="A584" i="36"/>
  <c r="A585" i="36"/>
  <c r="A586" i="36"/>
  <c r="A587" i="36"/>
  <c r="A588" i="36"/>
  <c r="A589" i="36"/>
  <c r="A590" i="36"/>
  <c r="A591" i="36"/>
  <c r="A592" i="36"/>
  <c r="A593" i="36"/>
  <c r="A594" i="36"/>
  <c r="A595" i="36"/>
  <c r="A596" i="36"/>
  <c r="A597" i="36"/>
  <c r="A598" i="36"/>
  <c r="A599" i="36"/>
  <c r="A600" i="36"/>
  <c r="A601" i="36"/>
  <c r="A602" i="36"/>
  <c r="A603" i="36"/>
  <c r="A604" i="36"/>
  <c r="A605" i="36"/>
  <c r="A606" i="36"/>
  <c r="A607" i="36"/>
  <c r="A608" i="36"/>
  <c r="A609" i="36"/>
  <c r="A610" i="36"/>
  <c r="A611" i="36"/>
  <c r="A612" i="36"/>
  <c r="A613" i="36"/>
  <c r="A614" i="36"/>
  <c r="A615" i="36"/>
  <c r="A616" i="36"/>
  <c r="A617" i="36"/>
  <c r="A618" i="36"/>
  <c r="A619" i="36"/>
  <c r="A620" i="36"/>
  <c r="A621" i="36"/>
  <c r="A622" i="36"/>
  <c r="A623" i="36"/>
  <c r="A624" i="36"/>
  <c r="A625" i="36"/>
  <c r="A626" i="36"/>
  <c r="A627" i="36"/>
  <c r="A628" i="36"/>
  <c r="A629" i="36"/>
  <c r="A630" i="36"/>
  <c r="A631" i="36"/>
  <c r="A632" i="36"/>
  <c r="A633" i="36"/>
  <c r="A634" i="36"/>
  <c r="A635" i="36"/>
  <c r="A636" i="36"/>
  <c r="A637" i="36"/>
  <c r="A638" i="36"/>
  <c r="A639" i="36"/>
  <c r="A640" i="36"/>
  <c r="A641" i="36"/>
  <c r="A642" i="36"/>
  <c r="A643" i="36"/>
  <c r="A644" i="36"/>
  <c r="A645" i="36"/>
  <c r="A646" i="36"/>
  <c r="A647" i="36"/>
  <c r="A648" i="36"/>
  <c r="A649" i="36"/>
  <c r="A650" i="36"/>
  <c r="A651" i="36"/>
  <c r="A652" i="36"/>
  <c r="A653" i="36"/>
  <c r="A654" i="36"/>
  <c r="A655" i="36"/>
  <c r="A656" i="36"/>
  <c r="A657" i="36"/>
  <c r="A658" i="36"/>
  <c r="A659" i="36"/>
  <c r="A660" i="36"/>
  <c r="A661" i="36"/>
  <c r="A662" i="36"/>
  <c r="A663" i="36"/>
  <c r="A664" i="36"/>
  <c r="A665" i="36"/>
  <c r="A666" i="36"/>
  <c r="A667" i="36"/>
  <c r="A668" i="36"/>
  <c r="A669" i="36"/>
  <c r="A670" i="36"/>
  <c r="A671" i="36"/>
  <c r="A672" i="36"/>
  <c r="A673" i="36"/>
  <c r="A674" i="36"/>
  <c r="A675" i="36"/>
  <c r="A676" i="36"/>
  <c r="A677" i="36"/>
  <c r="A678" i="36"/>
  <c r="A679" i="36"/>
  <c r="A680" i="36"/>
  <c r="A681" i="36"/>
  <c r="A682" i="36"/>
  <c r="A683" i="36"/>
  <c r="A684" i="36"/>
  <c r="A685" i="36"/>
  <c r="A686" i="36"/>
  <c r="A687" i="36"/>
  <c r="A688" i="36"/>
  <c r="A689" i="36"/>
  <c r="A690" i="36"/>
  <c r="A691" i="36"/>
  <c r="A692" i="36"/>
  <c r="A693" i="36"/>
  <c r="A694" i="36"/>
  <c r="A695" i="36"/>
  <c r="A696" i="36"/>
  <c r="A697" i="36"/>
  <c r="A698" i="36"/>
  <c r="A699" i="36"/>
  <c r="A700" i="36"/>
  <c r="A701" i="36"/>
  <c r="A702" i="36"/>
  <c r="A703" i="36"/>
  <c r="A704" i="36"/>
  <c r="A705" i="36"/>
  <c r="A706" i="36"/>
  <c r="A707" i="36"/>
  <c r="A708" i="36"/>
  <c r="A709" i="36"/>
  <c r="A710" i="36"/>
  <c r="A711" i="36"/>
  <c r="A712" i="36"/>
  <c r="A713" i="36"/>
  <c r="A714" i="36"/>
  <c r="A715" i="36"/>
  <c r="A716" i="36"/>
  <c r="A717" i="36"/>
  <c r="A718" i="36"/>
  <c r="A719" i="36"/>
  <c r="A720" i="36"/>
  <c r="A721" i="36"/>
  <c r="A722" i="36"/>
  <c r="A723" i="36"/>
  <c r="A724" i="36"/>
  <c r="A725" i="36"/>
  <c r="A726" i="36"/>
  <c r="A727" i="36"/>
  <c r="A728" i="36"/>
  <c r="A729" i="36"/>
  <c r="A730" i="36"/>
  <c r="A731" i="36"/>
  <c r="A732" i="36"/>
  <c r="A733" i="36"/>
  <c r="A734" i="36"/>
  <c r="A735" i="36"/>
  <c r="A736" i="36"/>
  <c r="A737" i="36"/>
  <c r="A738" i="36"/>
  <c r="A739" i="36"/>
  <c r="A740" i="36"/>
  <c r="A741" i="36"/>
  <c r="A742" i="36"/>
  <c r="A743" i="36"/>
  <c r="A744" i="36"/>
  <c r="A745" i="36"/>
  <c r="A746" i="36"/>
  <c r="A747" i="36"/>
  <c r="A748" i="36"/>
  <c r="A749" i="36"/>
  <c r="A750" i="36"/>
  <c r="A751" i="36"/>
  <c r="A752" i="36"/>
  <c r="A753" i="36"/>
  <c r="A754" i="36"/>
  <c r="A755" i="36"/>
  <c r="A756" i="36"/>
  <c r="A757" i="36"/>
  <c r="A758" i="36"/>
  <c r="A759" i="36"/>
  <c r="A760" i="36"/>
  <c r="A761" i="36"/>
  <c r="A762" i="36"/>
  <c r="A763" i="36"/>
  <c r="A764" i="36"/>
  <c r="A765" i="36"/>
  <c r="A766" i="36"/>
  <c r="A767" i="36"/>
  <c r="A768" i="36"/>
  <c r="A769" i="36"/>
  <c r="A770" i="36"/>
  <c r="A771" i="36"/>
  <c r="A772" i="36"/>
  <c r="A773" i="36"/>
  <c r="A774" i="36"/>
  <c r="A775" i="36"/>
  <c r="A776" i="36"/>
  <c r="A777" i="36"/>
  <c r="A778" i="36"/>
  <c r="A779" i="36"/>
  <c r="A780" i="36"/>
  <c r="A781" i="36"/>
  <c r="A782" i="36"/>
  <c r="A783" i="36"/>
  <c r="A784" i="36"/>
  <c r="A785" i="36"/>
  <c r="A786" i="36"/>
  <c r="A787" i="36"/>
  <c r="A788" i="36"/>
  <c r="A789" i="36"/>
  <c r="A790" i="36"/>
  <c r="A791" i="36"/>
  <c r="A792" i="36"/>
  <c r="A793" i="36"/>
  <c r="A794" i="36"/>
  <c r="A795" i="36"/>
  <c r="A796" i="36"/>
  <c r="A797" i="36"/>
  <c r="A798" i="36"/>
  <c r="A799" i="36"/>
  <c r="A800" i="36"/>
  <c r="A801" i="36"/>
  <c r="A802" i="36"/>
  <c r="A803" i="36"/>
  <c r="A804" i="36"/>
  <c r="A805" i="36"/>
  <c r="A806" i="36"/>
  <c r="A807" i="36"/>
  <c r="A808" i="36"/>
  <c r="A809" i="36"/>
  <c r="A810" i="36"/>
  <c r="A811" i="36"/>
  <c r="A812" i="36"/>
  <c r="A813" i="36"/>
  <c r="A814" i="36"/>
  <c r="A815" i="36"/>
  <c r="A816" i="36"/>
  <c r="A817" i="36"/>
  <c r="A818" i="36"/>
  <c r="A819" i="36"/>
  <c r="A820" i="36"/>
  <c r="A821" i="36"/>
  <c r="A822" i="36"/>
  <c r="A823" i="36"/>
  <c r="K15" i="28"/>
  <c r="K16" i="28"/>
  <c r="K17" i="28"/>
  <c r="K18" i="28"/>
  <c r="K14" i="28"/>
  <c r="I15" i="28"/>
  <c r="I16" i="28"/>
  <c r="I17" i="28"/>
  <c r="I18" i="28"/>
  <c r="I14" i="28"/>
  <c r="K15" i="36"/>
  <c r="K16" i="36"/>
  <c r="K17" i="36"/>
  <c r="K18" i="36"/>
  <c r="K19" i="36"/>
  <c r="K20" i="36"/>
  <c r="K21" i="36"/>
  <c r="K22" i="36"/>
  <c r="K23" i="36"/>
  <c r="K24" i="36"/>
  <c r="K25" i="36"/>
  <c r="K26" i="36"/>
  <c r="K27" i="36"/>
  <c r="K28" i="36"/>
  <c r="K29" i="36"/>
  <c r="K30" i="36"/>
  <c r="K31" i="36"/>
  <c r="K32" i="36"/>
  <c r="K33" i="36"/>
  <c r="K34" i="36"/>
  <c r="K35" i="36"/>
  <c r="K36" i="36"/>
  <c r="K37" i="36"/>
  <c r="K38" i="36"/>
  <c r="K39" i="36"/>
  <c r="K40" i="36"/>
  <c r="K41" i="36"/>
  <c r="K42" i="36"/>
  <c r="K43" i="36"/>
  <c r="K44" i="36"/>
  <c r="K45" i="36"/>
  <c r="K46" i="36"/>
  <c r="K47" i="36"/>
  <c r="K48" i="36"/>
  <c r="K49" i="36"/>
  <c r="K50" i="36"/>
  <c r="K51" i="36"/>
  <c r="K52" i="36"/>
  <c r="K53" i="36"/>
  <c r="K54" i="36"/>
  <c r="K55" i="36"/>
  <c r="K56" i="36"/>
  <c r="K57" i="36"/>
  <c r="K58" i="36"/>
  <c r="K59" i="36"/>
  <c r="K60" i="36"/>
  <c r="K61" i="36"/>
  <c r="K62" i="36"/>
  <c r="K63" i="36"/>
  <c r="K64" i="36"/>
  <c r="K65" i="36"/>
  <c r="K66" i="36"/>
  <c r="K67" i="36"/>
  <c r="K68" i="36"/>
  <c r="K69" i="36"/>
  <c r="K70" i="36"/>
  <c r="K71" i="36"/>
  <c r="K72" i="36"/>
  <c r="K73" i="36"/>
  <c r="K74" i="36"/>
  <c r="K75" i="36"/>
  <c r="K76" i="36"/>
  <c r="K77" i="36"/>
  <c r="K78" i="36"/>
  <c r="K79" i="36"/>
  <c r="K80" i="36"/>
  <c r="K81" i="36"/>
  <c r="K82" i="36"/>
  <c r="K83" i="36"/>
  <c r="K84" i="36"/>
  <c r="K85" i="36"/>
  <c r="K86" i="36"/>
  <c r="K87" i="36"/>
  <c r="K88" i="36"/>
  <c r="K89" i="36"/>
  <c r="K90" i="36"/>
  <c r="K91" i="36"/>
  <c r="K92" i="36"/>
  <c r="K93" i="36"/>
  <c r="K94" i="36"/>
  <c r="K95" i="36"/>
  <c r="K96" i="36"/>
  <c r="K97" i="36"/>
  <c r="K98" i="36"/>
  <c r="K99" i="36"/>
  <c r="K100" i="36"/>
  <c r="K101" i="36"/>
  <c r="K102" i="36"/>
  <c r="K103" i="36"/>
  <c r="K104" i="36"/>
  <c r="K105" i="36"/>
  <c r="K106" i="36"/>
  <c r="K107" i="36"/>
  <c r="K108" i="36"/>
  <c r="K109" i="36"/>
  <c r="K110" i="36"/>
  <c r="K111" i="36"/>
  <c r="K112" i="36"/>
  <c r="K113" i="36"/>
  <c r="K114" i="36"/>
  <c r="K115" i="36"/>
  <c r="K116" i="36"/>
  <c r="K117" i="36"/>
  <c r="K118" i="36"/>
  <c r="K119" i="36"/>
  <c r="K120" i="36"/>
  <c r="K121" i="36"/>
  <c r="K122" i="36"/>
  <c r="K123" i="36"/>
  <c r="K124" i="36"/>
  <c r="K125" i="36"/>
  <c r="K126" i="36"/>
  <c r="K127" i="36"/>
  <c r="K128" i="36"/>
  <c r="K129" i="36"/>
  <c r="K130" i="36"/>
  <c r="K131" i="36"/>
  <c r="K132" i="36"/>
  <c r="K133" i="36"/>
  <c r="K134" i="36"/>
  <c r="K135" i="36"/>
  <c r="K136" i="36"/>
  <c r="K137" i="36"/>
  <c r="K138" i="36"/>
  <c r="K139" i="36"/>
  <c r="K140" i="36"/>
  <c r="K141" i="36"/>
  <c r="K142" i="36"/>
  <c r="K143" i="36"/>
  <c r="K144" i="36"/>
  <c r="K145" i="36"/>
  <c r="K146" i="36"/>
  <c r="K147" i="36"/>
  <c r="K148" i="36"/>
  <c r="K149" i="36"/>
  <c r="K150" i="36"/>
  <c r="K151" i="36"/>
  <c r="K152" i="36"/>
  <c r="K153" i="36"/>
  <c r="K154" i="36"/>
  <c r="K155" i="36"/>
  <c r="K156" i="36"/>
  <c r="K157" i="36"/>
  <c r="K158" i="36"/>
  <c r="K159" i="36"/>
  <c r="K160" i="36"/>
  <c r="K161" i="36"/>
  <c r="K162" i="36"/>
  <c r="K163" i="36"/>
  <c r="K164" i="36"/>
  <c r="K165" i="36"/>
  <c r="K166" i="36"/>
  <c r="K167" i="36"/>
  <c r="K168" i="36"/>
  <c r="K169" i="36"/>
  <c r="K170" i="36"/>
  <c r="K171" i="36"/>
  <c r="K172" i="36"/>
  <c r="K173" i="36"/>
  <c r="K174" i="36"/>
  <c r="K175" i="36"/>
  <c r="K176" i="36"/>
  <c r="K177" i="36"/>
  <c r="K178" i="36"/>
  <c r="K179" i="36"/>
  <c r="K180" i="36"/>
  <c r="K181" i="36"/>
  <c r="K182" i="36"/>
  <c r="K183" i="36"/>
  <c r="K184" i="36"/>
  <c r="K185" i="36"/>
  <c r="K186" i="36"/>
  <c r="K187" i="36"/>
  <c r="K188" i="36"/>
  <c r="K189" i="36"/>
  <c r="K190" i="36"/>
  <c r="K191" i="36"/>
  <c r="K192" i="36"/>
  <c r="K193" i="36"/>
  <c r="K194" i="36"/>
  <c r="K195" i="36"/>
  <c r="K196" i="36"/>
  <c r="K197" i="36"/>
  <c r="K198" i="36"/>
  <c r="K199" i="36"/>
  <c r="K200" i="36"/>
  <c r="K201" i="36"/>
  <c r="K202" i="36"/>
  <c r="K203" i="36"/>
  <c r="K204" i="36"/>
  <c r="K205" i="36"/>
  <c r="K206" i="36"/>
  <c r="K207" i="36"/>
  <c r="K208" i="36"/>
  <c r="K209" i="36"/>
  <c r="K210" i="36"/>
  <c r="K211" i="36"/>
  <c r="K212" i="36"/>
  <c r="K213" i="36"/>
  <c r="K214" i="36"/>
  <c r="K215" i="36"/>
  <c r="K216" i="36"/>
  <c r="K217" i="36"/>
  <c r="K218" i="36"/>
  <c r="K219" i="36"/>
  <c r="K220" i="36"/>
  <c r="K221" i="36"/>
  <c r="K222" i="36"/>
  <c r="K223" i="36"/>
  <c r="K224" i="36"/>
  <c r="K225" i="36"/>
  <c r="K226" i="36"/>
  <c r="K227" i="36"/>
  <c r="K228" i="36"/>
  <c r="K229" i="36"/>
  <c r="K230" i="36"/>
  <c r="K231" i="36"/>
  <c r="K232" i="36"/>
  <c r="K233" i="36"/>
  <c r="K234" i="36"/>
  <c r="K235" i="36"/>
  <c r="K236" i="36"/>
  <c r="K237" i="36"/>
  <c r="K238" i="36"/>
  <c r="K239" i="36"/>
  <c r="K240" i="36"/>
  <c r="K241" i="36"/>
  <c r="K242" i="36"/>
  <c r="K243" i="36"/>
  <c r="K244" i="36"/>
  <c r="K245" i="36"/>
  <c r="K246" i="36"/>
  <c r="K247" i="36"/>
  <c r="K248" i="36"/>
  <c r="K249" i="36"/>
  <c r="K250" i="36"/>
  <c r="K251" i="36"/>
  <c r="K252" i="36"/>
  <c r="K253" i="36"/>
  <c r="K254" i="36"/>
  <c r="K255" i="36"/>
  <c r="K256" i="36"/>
  <c r="K257" i="36"/>
  <c r="K258" i="36"/>
  <c r="K259" i="36"/>
  <c r="K260" i="36"/>
  <c r="K261" i="36"/>
  <c r="K262" i="36"/>
  <c r="K263" i="36"/>
  <c r="K264" i="36"/>
  <c r="K265" i="36"/>
  <c r="K266" i="36"/>
  <c r="K267" i="36"/>
  <c r="K268" i="36"/>
  <c r="K269" i="36"/>
  <c r="K270" i="36"/>
  <c r="K271" i="36"/>
  <c r="K272" i="36"/>
  <c r="K273" i="36"/>
  <c r="K274" i="36"/>
  <c r="K275" i="36"/>
  <c r="K276" i="36"/>
  <c r="K277" i="36"/>
  <c r="K278" i="36"/>
  <c r="K279" i="36"/>
  <c r="K280" i="36"/>
  <c r="K281" i="36"/>
  <c r="K282" i="36"/>
  <c r="K283" i="36"/>
  <c r="K284" i="36"/>
  <c r="K285" i="36"/>
  <c r="K286" i="36"/>
  <c r="K287" i="36"/>
  <c r="K288" i="36"/>
  <c r="K289" i="36"/>
  <c r="K290" i="36"/>
  <c r="K291" i="36"/>
  <c r="K292" i="36"/>
  <c r="K293" i="36"/>
  <c r="K294" i="36"/>
  <c r="K295" i="36"/>
  <c r="K296" i="36"/>
  <c r="K297" i="36"/>
  <c r="K298" i="36"/>
  <c r="K299" i="36"/>
  <c r="K300" i="36"/>
  <c r="K301" i="36"/>
  <c r="K302" i="36"/>
  <c r="K303" i="36"/>
  <c r="K304" i="36"/>
  <c r="K305" i="36"/>
  <c r="K306" i="36"/>
  <c r="K307" i="36"/>
  <c r="K308" i="36"/>
  <c r="K309" i="36"/>
  <c r="K310" i="36"/>
  <c r="K311" i="36"/>
  <c r="K312" i="36"/>
  <c r="K313" i="36"/>
  <c r="K314" i="36"/>
  <c r="K315" i="36"/>
  <c r="K316" i="36"/>
  <c r="K317" i="36"/>
  <c r="K318" i="36"/>
  <c r="K319" i="36"/>
  <c r="K320" i="36"/>
  <c r="K321" i="36"/>
  <c r="K322" i="36"/>
  <c r="K323" i="36"/>
  <c r="K324" i="36"/>
  <c r="K325" i="36"/>
  <c r="K326" i="36"/>
  <c r="K327" i="36"/>
  <c r="K328" i="36"/>
  <c r="K329" i="36"/>
  <c r="K330" i="36"/>
  <c r="K331" i="36"/>
  <c r="K332" i="36"/>
  <c r="K333" i="36"/>
  <c r="K334" i="36"/>
  <c r="K335" i="36"/>
  <c r="K336" i="36"/>
  <c r="K337" i="36"/>
  <c r="K338" i="36"/>
  <c r="K339" i="36"/>
  <c r="K340" i="36"/>
  <c r="K341" i="36"/>
  <c r="K342" i="36"/>
  <c r="K343" i="36"/>
  <c r="K344" i="36"/>
  <c r="K345" i="36"/>
  <c r="K346" i="36"/>
  <c r="K347" i="36"/>
  <c r="K348" i="36"/>
  <c r="K349" i="36"/>
  <c r="K350" i="36"/>
  <c r="K351" i="36"/>
  <c r="K352" i="36"/>
  <c r="K353" i="36"/>
  <c r="K354" i="36"/>
  <c r="K355" i="36"/>
  <c r="K356" i="36"/>
  <c r="K357" i="36"/>
  <c r="K358" i="36"/>
  <c r="K359" i="36"/>
  <c r="K360" i="36"/>
  <c r="K361" i="36"/>
  <c r="K362" i="36"/>
  <c r="K363" i="36"/>
  <c r="K364" i="36"/>
  <c r="K365" i="36"/>
  <c r="K366" i="36"/>
  <c r="K367" i="36"/>
  <c r="K368" i="36"/>
  <c r="K369" i="36"/>
  <c r="K370" i="36"/>
  <c r="K371" i="36"/>
  <c r="K372" i="36"/>
  <c r="K373" i="36"/>
  <c r="K374" i="36"/>
  <c r="K375" i="36"/>
  <c r="K376" i="36"/>
  <c r="K377" i="36"/>
  <c r="K378" i="36"/>
  <c r="K379" i="36"/>
  <c r="K380" i="36"/>
  <c r="K381" i="36"/>
  <c r="K382" i="36"/>
  <c r="K383" i="36"/>
  <c r="K384" i="36"/>
  <c r="K385" i="36"/>
  <c r="K386" i="36"/>
  <c r="K387" i="36"/>
  <c r="K388" i="36"/>
  <c r="K389" i="36"/>
  <c r="K390" i="36"/>
  <c r="K391" i="36"/>
  <c r="K392" i="36"/>
  <c r="K393" i="36"/>
  <c r="K394" i="36"/>
  <c r="K395" i="36"/>
  <c r="K396" i="36"/>
  <c r="K397" i="36"/>
  <c r="K398" i="36"/>
  <c r="K399" i="36"/>
  <c r="K400" i="36"/>
  <c r="K401" i="36"/>
  <c r="K402" i="36"/>
  <c r="K403" i="36"/>
  <c r="K404" i="36"/>
  <c r="K405" i="36"/>
  <c r="K406" i="36"/>
  <c r="K407" i="36"/>
  <c r="K408" i="36"/>
  <c r="K409" i="36"/>
  <c r="K410" i="36"/>
  <c r="K411" i="36"/>
  <c r="K412" i="36"/>
  <c r="K413" i="36"/>
  <c r="K414" i="36"/>
  <c r="K415" i="36"/>
  <c r="K416" i="36"/>
  <c r="K417" i="36"/>
  <c r="K418" i="36"/>
  <c r="K419" i="36"/>
  <c r="K420" i="36"/>
  <c r="K421" i="36"/>
  <c r="K422" i="36"/>
  <c r="K423" i="36"/>
  <c r="K424" i="36"/>
  <c r="K425" i="36"/>
  <c r="K426" i="36"/>
  <c r="K427" i="36"/>
  <c r="K428" i="36"/>
  <c r="K429" i="36"/>
  <c r="K430" i="36"/>
  <c r="K431" i="36"/>
  <c r="K432" i="36"/>
  <c r="K433" i="36"/>
  <c r="K434" i="36"/>
  <c r="K435" i="36"/>
  <c r="K436" i="36"/>
  <c r="K437" i="36"/>
  <c r="K438" i="36"/>
  <c r="K439" i="36"/>
  <c r="K440" i="36"/>
  <c r="K441" i="36"/>
  <c r="K442" i="36"/>
  <c r="K443" i="36"/>
  <c r="K444" i="36"/>
  <c r="K445" i="36"/>
  <c r="K446" i="36"/>
  <c r="K447" i="36"/>
  <c r="K448" i="36"/>
  <c r="K449" i="36"/>
  <c r="K450" i="36"/>
  <c r="K451" i="36"/>
  <c r="K452" i="36"/>
  <c r="K453" i="36"/>
  <c r="K454" i="36"/>
  <c r="K455" i="36"/>
  <c r="K456" i="36"/>
  <c r="K457" i="36"/>
  <c r="K458" i="36"/>
  <c r="K459" i="36"/>
  <c r="K460" i="36"/>
  <c r="K461" i="36"/>
  <c r="K462" i="36"/>
  <c r="K463" i="36"/>
  <c r="K464" i="36"/>
  <c r="K465" i="36"/>
  <c r="K466" i="36"/>
  <c r="K467" i="36"/>
  <c r="K468" i="36"/>
  <c r="K469" i="36"/>
  <c r="K470" i="36"/>
  <c r="K471" i="36"/>
  <c r="K472" i="36"/>
  <c r="K473" i="36"/>
  <c r="K474" i="36"/>
  <c r="K475" i="36"/>
  <c r="K476" i="36"/>
  <c r="K477" i="36"/>
  <c r="K478" i="36"/>
  <c r="K479" i="36"/>
  <c r="K480" i="36"/>
  <c r="K481" i="36"/>
  <c r="K482" i="36"/>
  <c r="K483" i="36"/>
  <c r="K484" i="36"/>
  <c r="K485" i="36"/>
  <c r="K486" i="36"/>
  <c r="K487" i="36"/>
  <c r="K488" i="36"/>
  <c r="K489" i="36"/>
  <c r="K490" i="36"/>
  <c r="K491" i="36"/>
  <c r="K492" i="36"/>
  <c r="K493" i="36"/>
  <c r="K494" i="36"/>
  <c r="K495" i="36"/>
  <c r="K496" i="36"/>
  <c r="K497" i="36"/>
  <c r="K498" i="36"/>
  <c r="K499" i="36"/>
  <c r="K500" i="36"/>
  <c r="K501" i="36"/>
  <c r="K502" i="36"/>
  <c r="K503" i="36"/>
  <c r="K504" i="36"/>
  <c r="K505" i="36"/>
  <c r="K506" i="36"/>
  <c r="K507" i="36"/>
  <c r="K508" i="36"/>
  <c r="K509" i="36"/>
  <c r="K510" i="36"/>
  <c r="K511" i="36"/>
  <c r="K512" i="36"/>
  <c r="K513" i="36"/>
  <c r="K514" i="36"/>
  <c r="K515" i="36"/>
  <c r="K516" i="36"/>
  <c r="K517" i="36"/>
  <c r="K518" i="36"/>
  <c r="K519" i="36"/>
  <c r="K520" i="36"/>
  <c r="K521" i="36"/>
  <c r="K522" i="36"/>
  <c r="K523" i="36"/>
  <c r="K524" i="36"/>
  <c r="K525" i="36"/>
  <c r="K526" i="36"/>
  <c r="K527" i="36"/>
  <c r="K528" i="36"/>
  <c r="K529" i="36"/>
  <c r="K530" i="36"/>
  <c r="K531" i="36"/>
  <c r="K532" i="36"/>
  <c r="K533" i="36"/>
  <c r="K534" i="36"/>
  <c r="K535" i="36"/>
  <c r="K536" i="36"/>
  <c r="K537" i="36"/>
  <c r="K538" i="36"/>
  <c r="K539" i="36"/>
  <c r="K540" i="36"/>
  <c r="K541" i="36"/>
  <c r="K542" i="36"/>
  <c r="K543" i="36"/>
  <c r="K544" i="36"/>
  <c r="K545" i="36"/>
  <c r="K546" i="36"/>
  <c r="K547" i="36"/>
  <c r="K548" i="36"/>
  <c r="K549" i="36"/>
  <c r="K550" i="36"/>
  <c r="K551" i="36"/>
  <c r="K552" i="36"/>
  <c r="K553" i="36"/>
  <c r="K554" i="36"/>
  <c r="K555" i="36"/>
  <c r="K556" i="36"/>
  <c r="K557" i="36"/>
  <c r="K558" i="36"/>
  <c r="K559" i="36"/>
  <c r="K560" i="36"/>
  <c r="K561" i="36"/>
  <c r="K562" i="36"/>
  <c r="K563" i="36"/>
  <c r="K564" i="36"/>
  <c r="K565" i="36"/>
  <c r="K566" i="36"/>
  <c r="K567" i="36"/>
  <c r="K568" i="36"/>
  <c r="K569" i="36"/>
  <c r="K570" i="36"/>
  <c r="K571" i="36"/>
  <c r="K572" i="36"/>
  <c r="K573" i="36"/>
  <c r="K574" i="36"/>
  <c r="K575" i="36"/>
  <c r="K576" i="36"/>
  <c r="K577" i="36"/>
  <c r="K578" i="36"/>
  <c r="K579" i="36"/>
  <c r="K580" i="36"/>
  <c r="K581" i="36"/>
  <c r="K582" i="36"/>
  <c r="K583" i="36"/>
  <c r="K584" i="36"/>
  <c r="K585" i="36"/>
  <c r="K586" i="36"/>
  <c r="K587" i="36"/>
  <c r="K588" i="36"/>
  <c r="K589" i="36"/>
  <c r="K590" i="36"/>
  <c r="K591" i="36"/>
  <c r="K592" i="36"/>
  <c r="K593" i="36"/>
  <c r="K594" i="36"/>
  <c r="K595" i="36"/>
  <c r="K596" i="36"/>
  <c r="K597" i="36"/>
  <c r="K598" i="36"/>
  <c r="K599" i="36"/>
  <c r="K600" i="36"/>
  <c r="K601" i="36"/>
  <c r="K602" i="36"/>
  <c r="K603" i="36"/>
  <c r="K604" i="36"/>
  <c r="K605" i="36"/>
  <c r="K606" i="36"/>
  <c r="K607" i="36"/>
  <c r="K608" i="36"/>
  <c r="K609" i="36"/>
  <c r="K610" i="36"/>
  <c r="K611" i="36"/>
  <c r="K612" i="36"/>
  <c r="K613" i="36"/>
  <c r="K614" i="36"/>
  <c r="K615" i="36"/>
  <c r="K616" i="36"/>
  <c r="K617" i="36"/>
  <c r="K618" i="36"/>
  <c r="K619" i="36"/>
  <c r="K620" i="36"/>
  <c r="K621" i="36"/>
  <c r="K622" i="36"/>
  <c r="K623" i="36"/>
  <c r="K624" i="36"/>
  <c r="K625" i="36"/>
  <c r="K626" i="36"/>
  <c r="K627" i="36"/>
  <c r="K628" i="36"/>
  <c r="K629" i="36"/>
  <c r="K630" i="36"/>
  <c r="K631" i="36"/>
  <c r="K632" i="36"/>
  <c r="K633" i="36"/>
  <c r="K634" i="36"/>
  <c r="K635" i="36"/>
  <c r="K636" i="36"/>
  <c r="K637" i="36"/>
  <c r="K638" i="36"/>
  <c r="K639" i="36"/>
  <c r="K640" i="36"/>
  <c r="K641" i="36"/>
  <c r="K642" i="36"/>
  <c r="K643" i="36"/>
  <c r="K644" i="36"/>
  <c r="K645" i="36"/>
  <c r="K646" i="36"/>
  <c r="K647" i="36"/>
  <c r="K648" i="36"/>
  <c r="K649" i="36"/>
  <c r="K650" i="36"/>
  <c r="K651" i="36"/>
  <c r="K652" i="36"/>
  <c r="K653" i="36"/>
  <c r="K654" i="36"/>
  <c r="K655" i="36"/>
  <c r="K656" i="36"/>
  <c r="K657" i="36"/>
  <c r="K658" i="36"/>
  <c r="K659" i="36"/>
  <c r="K660" i="36"/>
  <c r="K661" i="36"/>
  <c r="K662" i="36"/>
  <c r="K663" i="36"/>
  <c r="K664" i="36"/>
  <c r="K665" i="36"/>
  <c r="K666" i="36"/>
  <c r="K667" i="36"/>
  <c r="K668" i="36"/>
  <c r="K669" i="36"/>
  <c r="K670" i="36"/>
  <c r="K671" i="36"/>
  <c r="K672" i="36"/>
  <c r="K673" i="36"/>
  <c r="K674" i="36"/>
  <c r="K675" i="36"/>
  <c r="K676" i="36"/>
  <c r="K677" i="36"/>
  <c r="K678" i="36"/>
  <c r="K679" i="36"/>
  <c r="K680" i="36"/>
  <c r="K681" i="36"/>
  <c r="K682" i="36"/>
  <c r="K683" i="36"/>
  <c r="K684" i="36"/>
  <c r="K685" i="36"/>
  <c r="K686" i="36"/>
  <c r="K687" i="36"/>
  <c r="K688" i="36"/>
  <c r="K689" i="36"/>
  <c r="K690" i="36"/>
  <c r="K691" i="36"/>
  <c r="K692" i="36"/>
  <c r="K693" i="36"/>
  <c r="K694" i="36"/>
  <c r="K695" i="36"/>
  <c r="K696" i="36"/>
  <c r="K697" i="36"/>
  <c r="K698" i="36"/>
  <c r="K699" i="36"/>
  <c r="K700" i="36"/>
  <c r="K701" i="36"/>
  <c r="K702" i="36"/>
  <c r="K703" i="36"/>
  <c r="K704" i="36"/>
  <c r="K705" i="36"/>
  <c r="K706" i="36"/>
  <c r="K707" i="36"/>
  <c r="K708" i="36"/>
  <c r="K709" i="36"/>
  <c r="K710" i="36"/>
  <c r="K711" i="36"/>
  <c r="K712" i="36"/>
  <c r="K713" i="36"/>
  <c r="K714" i="36"/>
  <c r="K715" i="36"/>
  <c r="K716" i="36"/>
  <c r="K717" i="36"/>
  <c r="K718" i="36"/>
  <c r="K719" i="36"/>
  <c r="K720" i="36"/>
  <c r="K721" i="36"/>
  <c r="K722" i="36"/>
  <c r="K723" i="36"/>
  <c r="K724" i="36"/>
  <c r="K725" i="36"/>
  <c r="K726" i="36"/>
  <c r="K727" i="36"/>
  <c r="K728" i="36"/>
  <c r="K729" i="36"/>
  <c r="K730" i="36"/>
  <c r="K731" i="36"/>
  <c r="K732" i="36"/>
  <c r="K733" i="36"/>
  <c r="K734" i="36"/>
  <c r="K735" i="36"/>
  <c r="K736" i="36"/>
  <c r="K737" i="36"/>
  <c r="K738" i="36"/>
  <c r="K739" i="36"/>
  <c r="K740" i="36"/>
  <c r="K741" i="36"/>
  <c r="K742" i="36"/>
  <c r="K743" i="36"/>
  <c r="K744" i="36"/>
  <c r="K745" i="36"/>
  <c r="K746" i="36"/>
  <c r="K747" i="36"/>
  <c r="K748" i="36"/>
  <c r="K749" i="36"/>
  <c r="K750" i="36"/>
  <c r="K751" i="36"/>
  <c r="K752" i="36"/>
  <c r="K753" i="36"/>
  <c r="K754" i="36"/>
  <c r="K755" i="36"/>
  <c r="K756" i="36"/>
  <c r="K757" i="36"/>
  <c r="K758" i="36"/>
  <c r="K759" i="36"/>
  <c r="K760" i="36"/>
  <c r="K761" i="36"/>
  <c r="K762" i="36"/>
  <c r="K763" i="36"/>
  <c r="K764" i="36"/>
  <c r="K765" i="36"/>
  <c r="K766" i="36"/>
  <c r="K767" i="36"/>
  <c r="K768" i="36"/>
  <c r="K769" i="36"/>
  <c r="K770" i="36"/>
  <c r="K771" i="36"/>
  <c r="K772" i="36"/>
  <c r="K773" i="36"/>
  <c r="K774" i="36"/>
  <c r="K775" i="36"/>
  <c r="K776" i="36"/>
  <c r="K777" i="36"/>
  <c r="K778" i="36"/>
  <c r="K779" i="36"/>
  <c r="K780" i="36"/>
  <c r="K781" i="36"/>
  <c r="K782" i="36"/>
  <c r="K783" i="36"/>
  <c r="K784" i="36"/>
  <c r="K785" i="36"/>
  <c r="K786" i="36"/>
  <c r="K787" i="36"/>
  <c r="K788" i="36"/>
  <c r="K789" i="36"/>
  <c r="K790" i="36"/>
  <c r="K791" i="36"/>
  <c r="K792" i="36"/>
  <c r="K793" i="36"/>
  <c r="K794" i="36"/>
  <c r="K795" i="36"/>
  <c r="K796" i="36"/>
  <c r="K797" i="36"/>
  <c r="K798" i="36"/>
  <c r="K799" i="36"/>
  <c r="K800" i="36"/>
  <c r="K801" i="36"/>
  <c r="K802" i="36"/>
  <c r="K803" i="36"/>
  <c r="K804" i="36"/>
  <c r="K805" i="36"/>
  <c r="K806" i="36"/>
  <c r="K807" i="36"/>
  <c r="K808" i="36"/>
  <c r="K809" i="36"/>
  <c r="K810" i="36"/>
  <c r="K811" i="36"/>
  <c r="K812" i="36"/>
  <c r="K813" i="36"/>
  <c r="K814" i="36"/>
  <c r="K815" i="36"/>
  <c r="K816" i="36"/>
  <c r="K817" i="36"/>
  <c r="K818" i="36"/>
  <c r="K819" i="36"/>
  <c r="K820" i="36"/>
  <c r="K821" i="36"/>
  <c r="K822" i="36"/>
  <c r="K823" i="36"/>
  <c r="K14" i="36"/>
  <c r="I15" i="36"/>
  <c r="I16" i="36"/>
  <c r="I17" i="36"/>
  <c r="I18" i="36"/>
  <c r="I19" i="36"/>
  <c r="I20" i="36"/>
  <c r="I21" i="36"/>
  <c r="I22" i="36"/>
  <c r="I23" i="36"/>
  <c r="I24" i="36"/>
  <c r="I25" i="36"/>
  <c r="I26" i="36"/>
  <c r="I27" i="36"/>
  <c r="I28" i="36"/>
  <c r="I29" i="36"/>
  <c r="I30" i="36"/>
  <c r="I31" i="36"/>
  <c r="I32" i="36"/>
  <c r="I33" i="36"/>
  <c r="I34" i="36"/>
  <c r="I35" i="36"/>
  <c r="I36" i="36"/>
  <c r="I37" i="36"/>
  <c r="I38" i="36"/>
  <c r="I39" i="36"/>
  <c r="I40" i="36"/>
  <c r="I41" i="36"/>
  <c r="I42" i="36"/>
  <c r="I43" i="36"/>
  <c r="I44" i="36"/>
  <c r="I45" i="36"/>
  <c r="I46" i="36"/>
  <c r="I47" i="36"/>
  <c r="I48" i="36"/>
  <c r="I49" i="36"/>
  <c r="I50" i="36"/>
  <c r="I51" i="36"/>
  <c r="I52" i="36"/>
  <c r="I53" i="36"/>
  <c r="I54" i="36"/>
  <c r="I55" i="36"/>
  <c r="I56" i="36"/>
  <c r="I57" i="36"/>
  <c r="I58" i="36"/>
  <c r="I59" i="36"/>
  <c r="I60" i="36"/>
  <c r="I61" i="36"/>
  <c r="I62" i="36"/>
  <c r="I63" i="36"/>
  <c r="I64" i="36"/>
  <c r="I65" i="36"/>
  <c r="I66" i="36"/>
  <c r="I67" i="36"/>
  <c r="I68" i="36"/>
  <c r="I69" i="36"/>
  <c r="I70" i="36"/>
  <c r="I71" i="36"/>
  <c r="I72" i="36"/>
  <c r="I73" i="36"/>
  <c r="I74" i="36"/>
  <c r="I75" i="36"/>
  <c r="I76" i="36"/>
  <c r="I77" i="36"/>
  <c r="I78" i="36"/>
  <c r="I79" i="36"/>
  <c r="I80" i="36"/>
  <c r="I81" i="36"/>
  <c r="I82" i="36"/>
  <c r="I83" i="36"/>
  <c r="I84" i="36"/>
  <c r="I85" i="36"/>
  <c r="I86" i="36"/>
  <c r="I87" i="36"/>
  <c r="I88" i="36"/>
  <c r="I89" i="36"/>
  <c r="I90" i="36"/>
  <c r="I91" i="36"/>
  <c r="I92" i="36"/>
  <c r="I93" i="36"/>
  <c r="I94" i="36"/>
  <c r="I95" i="36"/>
  <c r="I96" i="36"/>
  <c r="I97" i="36"/>
  <c r="I98" i="36"/>
  <c r="I99" i="36"/>
  <c r="I100" i="36"/>
  <c r="I101" i="36"/>
  <c r="I102" i="36"/>
  <c r="I103" i="36"/>
  <c r="I104" i="36"/>
  <c r="I105" i="36"/>
  <c r="I106" i="36"/>
  <c r="I107" i="36"/>
  <c r="I108" i="36"/>
  <c r="I109" i="36"/>
  <c r="I110" i="36"/>
  <c r="I111" i="36"/>
  <c r="I112" i="36"/>
  <c r="I113" i="36"/>
  <c r="I114" i="36"/>
  <c r="I115" i="36"/>
  <c r="I116" i="36"/>
  <c r="I117" i="36"/>
  <c r="I118" i="36"/>
  <c r="I119" i="36"/>
  <c r="I120" i="36"/>
  <c r="I121" i="36"/>
  <c r="I122" i="36"/>
  <c r="I123" i="36"/>
  <c r="I124" i="36"/>
  <c r="I125" i="36"/>
  <c r="I126" i="36"/>
  <c r="I127" i="36"/>
  <c r="I128" i="36"/>
  <c r="I129" i="36"/>
  <c r="I130" i="36"/>
  <c r="I131" i="36"/>
  <c r="I132" i="36"/>
  <c r="I133" i="36"/>
  <c r="I134" i="36"/>
  <c r="I135" i="36"/>
  <c r="I136" i="36"/>
  <c r="I137" i="36"/>
  <c r="I138" i="36"/>
  <c r="I139" i="36"/>
  <c r="I140" i="36"/>
  <c r="I141" i="36"/>
  <c r="I142" i="36"/>
  <c r="I143" i="36"/>
  <c r="I144" i="36"/>
  <c r="I145" i="36"/>
  <c r="I146" i="36"/>
  <c r="I147" i="36"/>
  <c r="I148" i="36"/>
  <c r="I149" i="36"/>
  <c r="I150" i="36"/>
  <c r="I151" i="36"/>
  <c r="I152" i="36"/>
  <c r="I153" i="36"/>
  <c r="I154" i="36"/>
  <c r="I155" i="36"/>
  <c r="I156" i="36"/>
  <c r="I157" i="36"/>
  <c r="I158" i="36"/>
  <c r="I159" i="36"/>
  <c r="I160" i="36"/>
  <c r="I161" i="36"/>
  <c r="I162" i="36"/>
  <c r="I163" i="36"/>
  <c r="I164" i="36"/>
  <c r="I165" i="36"/>
  <c r="I166" i="36"/>
  <c r="I167" i="36"/>
  <c r="I168" i="36"/>
  <c r="I169" i="36"/>
  <c r="I170" i="36"/>
  <c r="I171" i="36"/>
  <c r="I172" i="36"/>
  <c r="I173" i="36"/>
  <c r="I174" i="36"/>
  <c r="I175" i="36"/>
  <c r="I176" i="36"/>
  <c r="I177" i="36"/>
  <c r="I178" i="36"/>
  <c r="I179" i="36"/>
  <c r="I180" i="36"/>
  <c r="I181" i="36"/>
  <c r="I182" i="36"/>
  <c r="I183" i="36"/>
  <c r="I184" i="36"/>
  <c r="I185" i="36"/>
  <c r="I186" i="36"/>
  <c r="I187" i="36"/>
  <c r="I188" i="36"/>
  <c r="I189" i="36"/>
  <c r="I190" i="36"/>
  <c r="I191" i="36"/>
  <c r="I192" i="36"/>
  <c r="I193" i="36"/>
  <c r="I194" i="36"/>
  <c r="I195" i="36"/>
  <c r="I196" i="36"/>
  <c r="I197" i="36"/>
  <c r="I198" i="36"/>
  <c r="I199" i="36"/>
  <c r="I200" i="36"/>
  <c r="I201" i="36"/>
  <c r="I202" i="36"/>
  <c r="I203" i="36"/>
  <c r="I204" i="36"/>
  <c r="I205" i="36"/>
  <c r="I206" i="36"/>
  <c r="I207" i="36"/>
  <c r="I208" i="36"/>
  <c r="I209" i="36"/>
  <c r="I210" i="36"/>
  <c r="I211" i="36"/>
  <c r="I212" i="36"/>
  <c r="I213" i="36"/>
  <c r="I214" i="36"/>
  <c r="I215" i="36"/>
  <c r="I216" i="36"/>
  <c r="I217" i="36"/>
  <c r="I218" i="36"/>
  <c r="I219" i="36"/>
  <c r="I220" i="36"/>
  <c r="I221" i="36"/>
  <c r="I222" i="36"/>
  <c r="I223" i="36"/>
  <c r="I224" i="36"/>
  <c r="I225" i="36"/>
  <c r="I226" i="36"/>
  <c r="I227" i="36"/>
  <c r="I228" i="36"/>
  <c r="I229" i="36"/>
  <c r="I230" i="36"/>
  <c r="I231" i="36"/>
  <c r="I232" i="36"/>
  <c r="I233" i="36"/>
  <c r="I234" i="36"/>
  <c r="I235" i="36"/>
  <c r="I236" i="36"/>
  <c r="I237" i="36"/>
  <c r="I238" i="36"/>
  <c r="I239" i="36"/>
  <c r="I240" i="36"/>
  <c r="I241" i="36"/>
  <c r="I242" i="36"/>
  <c r="I243" i="36"/>
  <c r="I244" i="36"/>
  <c r="I245" i="36"/>
  <c r="I246" i="36"/>
  <c r="I247" i="36"/>
  <c r="I248" i="36"/>
  <c r="I249" i="36"/>
  <c r="I250" i="36"/>
  <c r="I251" i="36"/>
  <c r="I252" i="36"/>
  <c r="I253" i="36"/>
  <c r="I254" i="36"/>
  <c r="I255" i="36"/>
  <c r="I256" i="36"/>
  <c r="I257" i="36"/>
  <c r="I258" i="36"/>
  <c r="I259" i="36"/>
  <c r="I260" i="36"/>
  <c r="I261" i="36"/>
  <c r="I262" i="36"/>
  <c r="I263" i="36"/>
  <c r="I264" i="36"/>
  <c r="I265" i="36"/>
  <c r="I266" i="36"/>
  <c r="I267" i="36"/>
  <c r="I268" i="36"/>
  <c r="I269" i="36"/>
  <c r="I270" i="36"/>
  <c r="I271" i="36"/>
  <c r="I272" i="36"/>
  <c r="I273" i="36"/>
  <c r="I274" i="36"/>
  <c r="I275" i="36"/>
  <c r="I276" i="36"/>
  <c r="I277" i="36"/>
  <c r="I278" i="36"/>
  <c r="I279" i="36"/>
  <c r="I280" i="36"/>
  <c r="I281" i="36"/>
  <c r="I282" i="36"/>
  <c r="I283" i="36"/>
  <c r="I284" i="36"/>
  <c r="I285" i="36"/>
  <c r="I286" i="36"/>
  <c r="I287" i="36"/>
  <c r="I288" i="36"/>
  <c r="I289" i="36"/>
  <c r="I290" i="36"/>
  <c r="I291" i="36"/>
  <c r="I292" i="36"/>
  <c r="I293" i="36"/>
  <c r="I294" i="36"/>
  <c r="I295" i="36"/>
  <c r="I296" i="36"/>
  <c r="I297" i="36"/>
  <c r="I298" i="36"/>
  <c r="I299" i="36"/>
  <c r="I300" i="36"/>
  <c r="I301" i="36"/>
  <c r="I302" i="36"/>
  <c r="I303" i="36"/>
  <c r="I304" i="36"/>
  <c r="I305" i="36"/>
  <c r="I306" i="36"/>
  <c r="I307" i="36"/>
  <c r="I308" i="36"/>
  <c r="I309" i="36"/>
  <c r="I310" i="36"/>
  <c r="I311" i="36"/>
  <c r="I312" i="36"/>
  <c r="I313" i="36"/>
  <c r="I314" i="36"/>
  <c r="I315" i="36"/>
  <c r="I316" i="36"/>
  <c r="I317" i="36"/>
  <c r="I318" i="36"/>
  <c r="I319" i="36"/>
  <c r="I320" i="36"/>
  <c r="I321" i="36"/>
  <c r="I322" i="36"/>
  <c r="I323" i="36"/>
  <c r="I324" i="36"/>
  <c r="I325" i="36"/>
  <c r="I326" i="36"/>
  <c r="I327" i="36"/>
  <c r="I328" i="36"/>
  <c r="I329" i="36"/>
  <c r="I330" i="36"/>
  <c r="I331" i="36"/>
  <c r="I332" i="36"/>
  <c r="I333" i="36"/>
  <c r="I334" i="36"/>
  <c r="I335" i="36"/>
  <c r="I336" i="36"/>
  <c r="I337" i="36"/>
  <c r="I338" i="36"/>
  <c r="I339" i="36"/>
  <c r="I340" i="36"/>
  <c r="I341" i="36"/>
  <c r="I342" i="36"/>
  <c r="I343" i="36"/>
  <c r="I344" i="36"/>
  <c r="I345" i="36"/>
  <c r="I346" i="36"/>
  <c r="I347" i="36"/>
  <c r="I348" i="36"/>
  <c r="I349" i="36"/>
  <c r="I350" i="36"/>
  <c r="I351" i="36"/>
  <c r="I352" i="36"/>
  <c r="I353" i="36"/>
  <c r="I354" i="36"/>
  <c r="I355" i="36"/>
  <c r="I356" i="36"/>
  <c r="I357" i="36"/>
  <c r="I358" i="36"/>
  <c r="I359" i="36"/>
  <c r="I360" i="36"/>
  <c r="I361" i="36"/>
  <c r="I362" i="36"/>
  <c r="I363" i="36"/>
  <c r="I364" i="36"/>
  <c r="I365" i="36"/>
  <c r="I366" i="36"/>
  <c r="I367" i="36"/>
  <c r="I368" i="36"/>
  <c r="I369" i="36"/>
  <c r="I370" i="36"/>
  <c r="I371" i="36"/>
  <c r="I372" i="36"/>
  <c r="I373" i="36"/>
  <c r="I374" i="36"/>
  <c r="I375" i="36"/>
  <c r="I376" i="36"/>
  <c r="I377" i="36"/>
  <c r="I378" i="36"/>
  <c r="I379" i="36"/>
  <c r="I380" i="36"/>
  <c r="I381" i="36"/>
  <c r="I382" i="36"/>
  <c r="I383" i="36"/>
  <c r="I384" i="36"/>
  <c r="I385" i="36"/>
  <c r="I386" i="36"/>
  <c r="I387" i="36"/>
  <c r="I388" i="36"/>
  <c r="I389" i="36"/>
  <c r="I390" i="36"/>
  <c r="I391" i="36"/>
  <c r="I392" i="36"/>
  <c r="I393" i="36"/>
  <c r="I394" i="36"/>
  <c r="I395" i="36"/>
  <c r="I396" i="36"/>
  <c r="I397" i="36"/>
  <c r="I398" i="36"/>
  <c r="I399" i="36"/>
  <c r="I400" i="36"/>
  <c r="I401" i="36"/>
  <c r="I402" i="36"/>
  <c r="I403" i="36"/>
  <c r="I404" i="36"/>
  <c r="I405" i="36"/>
  <c r="I406" i="36"/>
  <c r="I407" i="36"/>
  <c r="I408" i="36"/>
  <c r="I409" i="36"/>
  <c r="I410" i="36"/>
  <c r="I411" i="36"/>
  <c r="I412" i="36"/>
  <c r="I413" i="36"/>
  <c r="I414" i="36"/>
  <c r="I415" i="36"/>
  <c r="I416" i="36"/>
  <c r="I417" i="36"/>
  <c r="I418" i="36"/>
  <c r="I419" i="36"/>
  <c r="I420" i="36"/>
  <c r="I421" i="36"/>
  <c r="I422" i="36"/>
  <c r="I423" i="36"/>
  <c r="I424" i="36"/>
  <c r="I425" i="36"/>
  <c r="I426" i="36"/>
  <c r="I427" i="36"/>
  <c r="I428" i="36"/>
  <c r="I429" i="36"/>
  <c r="I430" i="36"/>
  <c r="I431" i="36"/>
  <c r="I432" i="36"/>
  <c r="I433" i="36"/>
  <c r="I434" i="36"/>
  <c r="I435" i="36"/>
  <c r="I436" i="36"/>
  <c r="I437" i="36"/>
  <c r="I438" i="36"/>
  <c r="I439" i="36"/>
  <c r="I440" i="36"/>
  <c r="I441" i="36"/>
  <c r="I442" i="36"/>
  <c r="I443" i="36"/>
  <c r="I444" i="36"/>
  <c r="I445" i="36"/>
  <c r="I446" i="36"/>
  <c r="I447" i="36"/>
  <c r="I448" i="36"/>
  <c r="I449" i="36"/>
  <c r="I450" i="36"/>
  <c r="I451" i="36"/>
  <c r="I452" i="36"/>
  <c r="I453" i="36"/>
  <c r="I454" i="36"/>
  <c r="I455" i="36"/>
  <c r="I456" i="36"/>
  <c r="I457" i="36"/>
  <c r="I458" i="36"/>
  <c r="I459" i="36"/>
  <c r="I460" i="36"/>
  <c r="I461" i="36"/>
  <c r="I462" i="36"/>
  <c r="I463" i="36"/>
  <c r="I464" i="36"/>
  <c r="I465" i="36"/>
  <c r="I466" i="36"/>
  <c r="I467" i="36"/>
  <c r="I468" i="36"/>
  <c r="I469" i="36"/>
  <c r="I470" i="36"/>
  <c r="I471" i="36"/>
  <c r="I472" i="36"/>
  <c r="I473" i="36"/>
  <c r="I474" i="36"/>
  <c r="I475" i="36"/>
  <c r="I476" i="36"/>
  <c r="I477" i="36"/>
  <c r="I478" i="36"/>
  <c r="I479" i="36"/>
  <c r="I480" i="36"/>
  <c r="I481" i="36"/>
  <c r="I482" i="36"/>
  <c r="I483" i="36"/>
  <c r="I484" i="36"/>
  <c r="I485" i="36"/>
  <c r="I486" i="36"/>
  <c r="I487" i="36"/>
  <c r="I488" i="36"/>
  <c r="I489" i="36"/>
  <c r="I490" i="36"/>
  <c r="I491" i="36"/>
  <c r="I492" i="36"/>
  <c r="I493" i="36"/>
  <c r="I494" i="36"/>
  <c r="I495" i="36"/>
  <c r="I496" i="36"/>
  <c r="I497" i="36"/>
  <c r="I498" i="36"/>
  <c r="I499" i="36"/>
  <c r="I500" i="36"/>
  <c r="I501" i="36"/>
  <c r="I502" i="36"/>
  <c r="I503" i="36"/>
  <c r="I504" i="36"/>
  <c r="I505" i="36"/>
  <c r="I506" i="36"/>
  <c r="I507" i="36"/>
  <c r="I508" i="36"/>
  <c r="I509" i="36"/>
  <c r="I510" i="36"/>
  <c r="I511" i="36"/>
  <c r="I512" i="36"/>
  <c r="I513" i="36"/>
  <c r="I514" i="36"/>
  <c r="I515" i="36"/>
  <c r="I516" i="36"/>
  <c r="I517" i="36"/>
  <c r="I518" i="36"/>
  <c r="I519" i="36"/>
  <c r="I520" i="36"/>
  <c r="I521" i="36"/>
  <c r="I522" i="36"/>
  <c r="I523" i="36"/>
  <c r="I524" i="36"/>
  <c r="I525" i="36"/>
  <c r="I526" i="36"/>
  <c r="I527" i="36"/>
  <c r="I528" i="36"/>
  <c r="I529" i="36"/>
  <c r="I530" i="36"/>
  <c r="I531" i="36"/>
  <c r="I532" i="36"/>
  <c r="I533" i="36"/>
  <c r="I534" i="36"/>
  <c r="I535" i="36"/>
  <c r="I536" i="36"/>
  <c r="I537" i="36"/>
  <c r="I538" i="36"/>
  <c r="I539" i="36"/>
  <c r="I540" i="36"/>
  <c r="I541" i="36"/>
  <c r="I542" i="36"/>
  <c r="I543" i="36"/>
  <c r="I544" i="36"/>
  <c r="I545" i="36"/>
  <c r="I546" i="36"/>
  <c r="I547" i="36"/>
  <c r="I548" i="36"/>
  <c r="I549" i="36"/>
  <c r="I550" i="36"/>
  <c r="I551" i="36"/>
  <c r="I552" i="36"/>
  <c r="I553" i="36"/>
  <c r="I554" i="36"/>
  <c r="I555" i="36"/>
  <c r="I556" i="36"/>
  <c r="I557" i="36"/>
  <c r="I558" i="36"/>
  <c r="I559" i="36"/>
  <c r="I560" i="36"/>
  <c r="I561" i="36"/>
  <c r="I562" i="36"/>
  <c r="I563" i="36"/>
  <c r="I564" i="36"/>
  <c r="I565" i="36"/>
  <c r="I566" i="36"/>
  <c r="I567" i="36"/>
  <c r="I568" i="36"/>
  <c r="I569" i="36"/>
  <c r="I570" i="36"/>
  <c r="I571" i="36"/>
  <c r="I572" i="36"/>
  <c r="I573" i="36"/>
  <c r="I574" i="36"/>
  <c r="I575" i="36"/>
  <c r="I576" i="36"/>
  <c r="I577" i="36"/>
  <c r="I578" i="36"/>
  <c r="I579" i="36"/>
  <c r="I580" i="36"/>
  <c r="I581" i="36"/>
  <c r="I582" i="36"/>
  <c r="I583" i="36"/>
  <c r="I584" i="36"/>
  <c r="I585" i="36"/>
  <c r="I586" i="36"/>
  <c r="I587" i="36"/>
  <c r="I588" i="36"/>
  <c r="I589" i="36"/>
  <c r="I590" i="36"/>
  <c r="I591" i="36"/>
  <c r="I592" i="36"/>
  <c r="I593" i="36"/>
  <c r="I594" i="36"/>
  <c r="I595" i="36"/>
  <c r="I596" i="36"/>
  <c r="I597" i="36"/>
  <c r="I598" i="36"/>
  <c r="I599" i="36"/>
  <c r="I600" i="36"/>
  <c r="I601" i="36"/>
  <c r="I602" i="36"/>
  <c r="I603" i="36"/>
  <c r="I604" i="36"/>
  <c r="I605" i="36"/>
  <c r="I606" i="36"/>
  <c r="I607" i="36"/>
  <c r="I608" i="36"/>
  <c r="I609" i="36"/>
  <c r="I610" i="36"/>
  <c r="I611" i="36"/>
  <c r="I612" i="36"/>
  <c r="I613" i="36"/>
  <c r="I614" i="36"/>
  <c r="I615" i="36"/>
  <c r="I616" i="36"/>
  <c r="I617" i="36"/>
  <c r="I618" i="36"/>
  <c r="I619" i="36"/>
  <c r="I620" i="36"/>
  <c r="I621" i="36"/>
  <c r="I622" i="36"/>
  <c r="I623" i="36"/>
  <c r="I624" i="36"/>
  <c r="I625" i="36"/>
  <c r="I626" i="36"/>
  <c r="I627" i="36"/>
  <c r="I628" i="36"/>
  <c r="I629" i="36"/>
  <c r="I630" i="36"/>
  <c r="I631" i="36"/>
  <c r="I632" i="36"/>
  <c r="I633" i="36"/>
  <c r="I634" i="36"/>
  <c r="I635" i="36"/>
  <c r="I636" i="36"/>
  <c r="I637" i="36"/>
  <c r="I638" i="36"/>
  <c r="I639" i="36"/>
  <c r="I640" i="36"/>
  <c r="I641" i="36"/>
  <c r="I642" i="36"/>
  <c r="I643" i="36"/>
  <c r="I644" i="36"/>
  <c r="I645" i="36"/>
  <c r="I646" i="36"/>
  <c r="I647" i="36"/>
  <c r="I648" i="36"/>
  <c r="I649" i="36"/>
  <c r="I650" i="36"/>
  <c r="I651" i="36"/>
  <c r="I652" i="36"/>
  <c r="I653" i="36"/>
  <c r="I654" i="36"/>
  <c r="I655" i="36"/>
  <c r="I656" i="36"/>
  <c r="I657" i="36"/>
  <c r="I658" i="36"/>
  <c r="I659" i="36"/>
  <c r="I660" i="36"/>
  <c r="I661" i="36"/>
  <c r="I662" i="36"/>
  <c r="I663" i="36"/>
  <c r="I664" i="36"/>
  <c r="I665" i="36"/>
  <c r="I666" i="36"/>
  <c r="I667" i="36"/>
  <c r="I668" i="36"/>
  <c r="I669" i="36"/>
  <c r="I670" i="36"/>
  <c r="I671" i="36"/>
  <c r="I672" i="36"/>
  <c r="I673" i="36"/>
  <c r="I674" i="36"/>
  <c r="I675" i="36"/>
  <c r="I676" i="36"/>
  <c r="I677" i="36"/>
  <c r="I678" i="36"/>
  <c r="I679" i="36"/>
  <c r="I680" i="36"/>
  <c r="I681" i="36"/>
  <c r="I682" i="36"/>
  <c r="I683" i="36"/>
  <c r="I684" i="36"/>
  <c r="I685" i="36"/>
  <c r="I686" i="36"/>
  <c r="I687" i="36"/>
  <c r="I688" i="36"/>
  <c r="I689" i="36"/>
  <c r="I690" i="36"/>
  <c r="I691" i="36"/>
  <c r="I692" i="36"/>
  <c r="I693" i="36"/>
  <c r="I694" i="36"/>
  <c r="I695" i="36"/>
  <c r="I696" i="36"/>
  <c r="I697" i="36"/>
  <c r="I698" i="36"/>
  <c r="I699" i="36"/>
  <c r="I700" i="36"/>
  <c r="I701" i="36"/>
  <c r="I702" i="36"/>
  <c r="I703" i="36"/>
  <c r="I704" i="36"/>
  <c r="I705" i="36"/>
  <c r="I706" i="36"/>
  <c r="I707" i="36"/>
  <c r="I708" i="36"/>
  <c r="I709" i="36"/>
  <c r="I710" i="36"/>
  <c r="I711" i="36"/>
  <c r="I712" i="36"/>
  <c r="I713" i="36"/>
  <c r="I714" i="36"/>
  <c r="I715" i="36"/>
  <c r="I716" i="36"/>
  <c r="I717" i="36"/>
  <c r="I718" i="36"/>
  <c r="I719" i="36"/>
  <c r="I720" i="36"/>
  <c r="I721" i="36"/>
  <c r="I722" i="36"/>
  <c r="I723" i="36"/>
  <c r="I724" i="36"/>
  <c r="I725" i="36"/>
  <c r="I726" i="36"/>
  <c r="I727" i="36"/>
  <c r="I728" i="36"/>
  <c r="I729" i="36"/>
  <c r="I730" i="36"/>
  <c r="I731" i="36"/>
  <c r="I732" i="36"/>
  <c r="I733" i="36"/>
  <c r="I734" i="36"/>
  <c r="I735" i="36"/>
  <c r="I736" i="36"/>
  <c r="I737" i="36"/>
  <c r="I738" i="36"/>
  <c r="I739" i="36"/>
  <c r="I740" i="36"/>
  <c r="I741" i="36"/>
  <c r="I742" i="36"/>
  <c r="I743" i="36"/>
  <c r="I744" i="36"/>
  <c r="I745" i="36"/>
  <c r="I746" i="36"/>
  <c r="I747" i="36"/>
  <c r="I748" i="36"/>
  <c r="I749" i="36"/>
  <c r="I750" i="36"/>
  <c r="I751" i="36"/>
  <c r="I752" i="36"/>
  <c r="I753" i="36"/>
  <c r="I754" i="36"/>
  <c r="I755" i="36"/>
  <c r="I756" i="36"/>
  <c r="I757" i="36"/>
  <c r="I758" i="36"/>
  <c r="I759" i="36"/>
  <c r="I760" i="36"/>
  <c r="I761" i="36"/>
  <c r="I762" i="36"/>
  <c r="I763" i="36"/>
  <c r="I764" i="36"/>
  <c r="I765" i="36"/>
  <c r="I766" i="36"/>
  <c r="I767" i="36"/>
  <c r="I768" i="36"/>
  <c r="I769" i="36"/>
  <c r="I770" i="36"/>
  <c r="I771" i="36"/>
  <c r="I772" i="36"/>
  <c r="I773" i="36"/>
  <c r="I774" i="36"/>
  <c r="I775" i="36"/>
  <c r="I776" i="36"/>
  <c r="I777" i="36"/>
  <c r="I778" i="36"/>
  <c r="I779" i="36"/>
  <c r="I780" i="36"/>
  <c r="I781" i="36"/>
  <c r="I782" i="36"/>
  <c r="I783" i="36"/>
  <c r="I784" i="36"/>
  <c r="I785" i="36"/>
  <c r="I786" i="36"/>
  <c r="I787" i="36"/>
  <c r="I788" i="36"/>
  <c r="I789" i="36"/>
  <c r="I790" i="36"/>
  <c r="I791" i="36"/>
  <c r="I792" i="36"/>
  <c r="I793" i="36"/>
  <c r="I794" i="36"/>
  <c r="I795" i="36"/>
  <c r="I796" i="36"/>
  <c r="I797" i="36"/>
  <c r="I798" i="36"/>
  <c r="I799" i="36"/>
  <c r="I800" i="36"/>
  <c r="I801" i="36"/>
  <c r="I802" i="36"/>
  <c r="I803" i="36"/>
  <c r="I804" i="36"/>
  <c r="I805" i="36"/>
  <c r="I806" i="36"/>
  <c r="I807" i="36"/>
  <c r="I808" i="36"/>
  <c r="I809" i="36"/>
  <c r="I810" i="36"/>
  <c r="I811" i="36"/>
  <c r="I812" i="36"/>
  <c r="I813" i="36"/>
  <c r="I814" i="36"/>
  <c r="I815" i="36"/>
  <c r="I816" i="36"/>
  <c r="I817" i="36"/>
  <c r="I818" i="36"/>
  <c r="I819" i="36"/>
  <c r="I820" i="36"/>
  <c r="I821" i="36"/>
  <c r="I822" i="36"/>
  <c r="I823" i="36"/>
  <c r="I14" i="36"/>
  <c r="AB21" i="37" l="1"/>
  <c r="AQ20" i="37"/>
  <c r="AO20" i="37"/>
  <c r="T21" i="29" l="1"/>
  <c r="T22" i="29"/>
  <c r="T23" i="29"/>
  <c r="T24" i="29"/>
  <c r="T25" i="29"/>
  <c r="T26" i="29"/>
  <c r="T27" i="29"/>
  <c r="T28" i="29"/>
  <c r="T29" i="29"/>
  <c r="T30" i="29"/>
  <c r="T31" i="29"/>
  <c r="T32" i="29"/>
  <c r="T33" i="29"/>
  <c r="T34" i="29"/>
  <c r="T35" i="29"/>
  <c r="T36" i="29"/>
  <c r="T37" i="29"/>
  <c r="T38" i="29"/>
  <c r="T39" i="29"/>
  <c r="T40" i="29"/>
  <c r="T41" i="29"/>
  <c r="T42" i="29"/>
  <c r="T43" i="29"/>
  <c r="T44" i="29"/>
  <c r="T45" i="29"/>
  <c r="T46" i="29"/>
  <c r="T47" i="29"/>
  <c r="T48" i="29"/>
  <c r="T49" i="29"/>
  <c r="T50" i="29"/>
  <c r="T51" i="29"/>
  <c r="T52" i="29"/>
  <c r="T53" i="29"/>
  <c r="T54" i="29"/>
  <c r="T55" i="29"/>
  <c r="T56" i="29"/>
  <c r="T57" i="29"/>
  <c r="T58" i="29"/>
  <c r="T59" i="29"/>
  <c r="T60" i="29"/>
  <c r="T61" i="29"/>
  <c r="T62" i="29"/>
  <c r="T63" i="29"/>
  <c r="T64" i="29"/>
  <c r="T65" i="29"/>
  <c r="T66" i="29"/>
  <c r="T67" i="29"/>
  <c r="T68" i="29"/>
  <c r="T69" i="29"/>
  <c r="T70" i="29"/>
  <c r="T71" i="29"/>
  <c r="T72" i="29"/>
  <c r="T73" i="29"/>
  <c r="T74" i="29"/>
  <c r="T75" i="29"/>
  <c r="T76" i="29"/>
  <c r="T77" i="29"/>
  <c r="T78" i="29"/>
  <c r="T79" i="29"/>
  <c r="T80" i="29"/>
  <c r="T81" i="29"/>
  <c r="T82" i="29"/>
  <c r="T83" i="29"/>
  <c r="T84" i="29"/>
  <c r="T85" i="29"/>
  <c r="T86" i="29"/>
  <c r="T87" i="29"/>
  <c r="T88" i="29"/>
  <c r="T89" i="29"/>
  <c r="T90" i="29"/>
  <c r="T91" i="29"/>
  <c r="T92" i="29"/>
  <c r="T93" i="29"/>
  <c r="T94" i="29"/>
  <c r="T95" i="29"/>
  <c r="T96" i="29"/>
  <c r="T97" i="29"/>
  <c r="T98" i="29"/>
  <c r="T99" i="29"/>
  <c r="T100" i="29"/>
  <c r="T101" i="29"/>
  <c r="T102" i="29"/>
  <c r="T103" i="29"/>
  <c r="T104" i="29"/>
  <c r="T105" i="29"/>
  <c r="T106" i="29"/>
  <c r="T107" i="29"/>
  <c r="T108" i="29"/>
  <c r="T109" i="29"/>
  <c r="T110" i="29"/>
  <c r="T111" i="29"/>
  <c r="T112" i="29"/>
  <c r="T113" i="29"/>
  <c r="T114" i="29"/>
  <c r="T115" i="29"/>
  <c r="T116" i="29"/>
  <c r="T117" i="29"/>
  <c r="T118" i="29"/>
  <c r="T119" i="29"/>
  <c r="T20" i="29"/>
  <c r="T15" i="28"/>
  <c r="T16" i="28"/>
  <c r="T17" i="28"/>
  <c r="T18" i="28"/>
  <c r="T19" i="28"/>
  <c r="T20" i="28"/>
  <c r="T21" i="28"/>
  <c r="T22" i="28"/>
  <c r="T23" i="28"/>
  <c r="T24" i="28"/>
  <c r="T25" i="28"/>
  <c r="T26" i="28"/>
  <c r="T27" i="28"/>
  <c r="T28" i="28"/>
  <c r="T29" i="28"/>
  <c r="T30" i="28"/>
  <c r="T31" i="28"/>
  <c r="T32" i="28"/>
  <c r="T33" i="28"/>
  <c r="T34" i="28"/>
  <c r="T35" i="28"/>
  <c r="T36" i="28"/>
  <c r="T37" i="28"/>
  <c r="T38" i="28"/>
  <c r="T39" i="28"/>
  <c r="T40" i="28"/>
  <c r="T41" i="28"/>
  <c r="T42" i="28"/>
  <c r="T43" i="28"/>
  <c r="T44" i="28"/>
  <c r="T45" i="28"/>
  <c r="T46" i="28"/>
  <c r="T47" i="28"/>
  <c r="T48" i="28"/>
  <c r="T49" i="28"/>
  <c r="T50" i="28"/>
  <c r="T51" i="28"/>
  <c r="T52" i="28"/>
  <c r="T53" i="28"/>
  <c r="T54" i="28"/>
  <c r="T55" i="28"/>
  <c r="T56" i="28"/>
  <c r="T57" i="28"/>
  <c r="T58" i="28"/>
  <c r="T59" i="28"/>
  <c r="T60" i="28"/>
  <c r="T61" i="28"/>
  <c r="T62" i="28"/>
  <c r="T63" i="28"/>
  <c r="T64" i="28"/>
  <c r="T65" i="28"/>
  <c r="T66" i="28"/>
  <c r="T67" i="28"/>
  <c r="T68" i="28"/>
  <c r="T69" i="28"/>
  <c r="T70" i="28"/>
  <c r="T71" i="28"/>
  <c r="T72" i="28"/>
  <c r="T73" i="28"/>
  <c r="T74" i="28"/>
  <c r="T75" i="28"/>
  <c r="T76" i="28"/>
  <c r="T77" i="28"/>
  <c r="T78" i="28"/>
  <c r="T79" i="28"/>
  <c r="T80" i="28"/>
  <c r="T81" i="28"/>
  <c r="T82" i="28"/>
  <c r="T83" i="28"/>
  <c r="T84" i="28"/>
  <c r="T85" i="28"/>
  <c r="T86" i="28"/>
  <c r="T87" i="28"/>
  <c r="T88" i="28"/>
  <c r="T89" i="28"/>
  <c r="T90" i="28"/>
  <c r="T91" i="28"/>
  <c r="T92" i="28"/>
  <c r="T93" i="28"/>
  <c r="T94" i="28"/>
  <c r="T95" i="28"/>
  <c r="T96" i="28"/>
  <c r="T97" i="28"/>
  <c r="T98" i="28"/>
  <c r="T99" i="28"/>
  <c r="T100" i="28"/>
  <c r="T101" i="28"/>
  <c r="T102" i="28"/>
  <c r="T103" i="28"/>
  <c r="T104" i="28"/>
  <c r="T105" i="28"/>
  <c r="T106" i="28"/>
  <c r="T107" i="28"/>
  <c r="T108" i="28"/>
  <c r="T109" i="28"/>
  <c r="T110" i="28"/>
  <c r="T111" i="28"/>
  <c r="T112" i="28"/>
  <c r="T113" i="28"/>
  <c r="T114" i="28"/>
  <c r="T115" i="28"/>
  <c r="T116" i="28"/>
  <c r="T117" i="28"/>
  <c r="T118" i="28"/>
  <c r="T119" i="28"/>
  <c r="T120" i="28"/>
  <c r="T121" i="28"/>
  <c r="T122" i="28"/>
  <c r="T123" i="28"/>
  <c r="T124" i="28"/>
  <c r="T125" i="28"/>
  <c r="T126" i="28"/>
  <c r="T127" i="28"/>
  <c r="T128" i="28"/>
  <c r="T129" i="28"/>
  <c r="T130" i="28"/>
  <c r="T131" i="28"/>
  <c r="T132" i="28"/>
  <c r="T133" i="28"/>
  <c r="T134" i="28"/>
  <c r="T135" i="28"/>
  <c r="T136" i="28"/>
  <c r="T137" i="28"/>
  <c r="T138" i="28"/>
  <c r="T139" i="28"/>
  <c r="T140" i="28"/>
  <c r="T141" i="28"/>
  <c r="T142" i="28"/>
  <c r="T143" i="28"/>
  <c r="T144" i="28"/>
  <c r="T145" i="28"/>
  <c r="T146" i="28"/>
  <c r="T147" i="28"/>
  <c r="T148" i="28"/>
  <c r="T149" i="28"/>
  <c r="T150" i="28"/>
  <c r="T151" i="28"/>
  <c r="T152" i="28"/>
  <c r="T153" i="28"/>
  <c r="T154" i="28"/>
  <c r="T155" i="28"/>
  <c r="T156" i="28"/>
  <c r="T157" i="28"/>
  <c r="T158" i="28"/>
  <c r="T159" i="28"/>
  <c r="T160" i="28"/>
  <c r="T161" i="28"/>
  <c r="T162" i="28"/>
  <c r="T163" i="28"/>
  <c r="T164" i="28"/>
  <c r="T165" i="28"/>
  <c r="T166" i="28"/>
  <c r="T167" i="28"/>
  <c r="T168" i="28"/>
  <c r="T169" i="28"/>
  <c r="T170" i="28"/>
  <c r="T171" i="28"/>
  <c r="T172" i="28"/>
  <c r="T173" i="28"/>
  <c r="T174" i="28"/>
  <c r="T175" i="28"/>
  <c r="T176" i="28"/>
  <c r="T177" i="28"/>
  <c r="T178" i="28"/>
  <c r="T179" i="28"/>
  <c r="T180" i="28"/>
  <c r="T181" i="28"/>
  <c r="T182" i="28"/>
  <c r="T183" i="28"/>
  <c r="T184" i="28"/>
  <c r="T185" i="28"/>
  <c r="T186" i="28"/>
  <c r="T187" i="28"/>
  <c r="T188" i="28"/>
  <c r="T189" i="28"/>
  <c r="T190" i="28"/>
  <c r="T191" i="28"/>
  <c r="T192" i="28"/>
  <c r="T193" i="28"/>
  <c r="T194" i="28"/>
  <c r="T195" i="28"/>
  <c r="T196" i="28"/>
  <c r="T197" i="28"/>
  <c r="T198" i="28"/>
  <c r="T199" i="28"/>
  <c r="T200" i="28"/>
  <c r="T201" i="28"/>
  <c r="T202" i="28"/>
  <c r="T203" i="28"/>
  <c r="T204" i="28"/>
  <c r="T205" i="28"/>
  <c r="T206" i="28"/>
  <c r="T207" i="28"/>
  <c r="T208" i="28"/>
  <c r="T209" i="28"/>
  <c r="T210" i="28"/>
  <c r="T211" i="28"/>
  <c r="T212" i="28"/>
  <c r="T213" i="28"/>
  <c r="T214" i="28"/>
  <c r="T215" i="28"/>
  <c r="T216" i="28"/>
  <c r="T217" i="28"/>
  <c r="T218" i="28"/>
  <c r="T219" i="28"/>
  <c r="T220" i="28"/>
  <c r="T221" i="28"/>
  <c r="T222" i="28"/>
  <c r="T223" i="28"/>
  <c r="T224" i="28"/>
  <c r="T225" i="28"/>
  <c r="T226" i="28"/>
  <c r="T227" i="28"/>
  <c r="T228" i="28"/>
  <c r="T229" i="28"/>
  <c r="T230" i="28"/>
  <c r="T231" i="28"/>
  <c r="T232" i="28"/>
  <c r="T233" i="28"/>
  <c r="T234" i="28"/>
  <c r="T235" i="28"/>
  <c r="T236" i="28"/>
  <c r="T237" i="28"/>
  <c r="T238" i="28"/>
  <c r="T239" i="28"/>
  <c r="T240" i="28"/>
  <c r="T241" i="28"/>
  <c r="T242" i="28"/>
  <c r="T243" i="28"/>
  <c r="T244" i="28"/>
  <c r="T245" i="28"/>
  <c r="T246" i="28"/>
  <c r="T247" i="28"/>
  <c r="T248" i="28"/>
  <c r="T249" i="28"/>
  <c r="T250" i="28"/>
  <c r="T251" i="28"/>
  <c r="T252" i="28"/>
  <c r="T253" i="28"/>
  <c r="T254" i="28"/>
  <c r="T255" i="28"/>
  <c r="T256" i="28"/>
  <c r="T257" i="28"/>
  <c r="T258" i="28"/>
  <c r="T259" i="28"/>
  <c r="T260" i="28"/>
  <c r="T261" i="28"/>
  <c r="T262" i="28"/>
  <c r="T263" i="28"/>
  <c r="T264" i="28"/>
  <c r="T265" i="28"/>
  <c r="T266" i="28"/>
  <c r="T267" i="28"/>
  <c r="T268" i="28"/>
  <c r="T269" i="28"/>
  <c r="T270" i="28"/>
  <c r="T271" i="28"/>
  <c r="T272" i="28"/>
  <c r="T273" i="28"/>
  <c r="T274" i="28"/>
  <c r="T275" i="28"/>
  <c r="T276" i="28"/>
  <c r="T277" i="28"/>
  <c r="T278" i="28"/>
  <c r="T279" i="28"/>
  <c r="T280" i="28"/>
  <c r="T281" i="28"/>
  <c r="T282" i="28"/>
  <c r="T283" i="28"/>
  <c r="T284" i="28"/>
  <c r="T285" i="28"/>
  <c r="T286" i="28"/>
  <c r="T287" i="28"/>
  <c r="T288" i="28"/>
  <c r="T289" i="28"/>
  <c r="T290" i="28"/>
  <c r="T291" i="28"/>
  <c r="T292" i="28"/>
  <c r="T293" i="28"/>
  <c r="T294" i="28"/>
  <c r="T295" i="28"/>
  <c r="T296" i="28"/>
  <c r="T297" i="28"/>
  <c r="T298" i="28"/>
  <c r="T299" i="28"/>
  <c r="T300" i="28"/>
  <c r="T301" i="28"/>
  <c r="T302" i="28"/>
  <c r="T303" i="28"/>
  <c r="T304" i="28"/>
  <c r="T305" i="28"/>
  <c r="T306" i="28"/>
  <c r="T307" i="28"/>
  <c r="T308" i="28"/>
  <c r="T309" i="28"/>
  <c r="T310" i="28"/>
  <c r="T311" i="28"/>
  <c r="T312" i="28"/>
  <c r="T313" i="28"/>
  <c r="T314" i="28"/>
  <c r="T315" i="28"/>
  <c r="T316" i="28"/>
  <c r="T317" i="28"/>
  <c r="T318" i="28"/>
  <c r="T319" i="28"/>
  <c r="T320" i="28"/>
  <c r="T321" i="28"/>
  <c r="T322" i="28"/>
  <c r="T323" i="28"/>
  <c r="T324" i="28"/>
  <c r="T325" i="28"/>
  <c r="T326" i="28"/>
  <c r="T327" i="28"/>
  <c r="T328" i="28"/>
  <c r="T329" i="28"/>
  <c r="T330" i="28"/>
  <c r="T331" i="28"/>
  <c r="T332" i="28"/>
  <c r="T333" i="28"/>
  <c r="T334" i="28"/>
  <c r="T335" i="28"/>
  <c r="T336" i="28"/>
  <c r="T337" i="28"/>
  <c r="T338" i="28"/>
  <c r="T339" i="28"/>
  <c r="T340" i="28"/>
  <c r="T341" i="28"/>
  <c r="T342" i="28"/>
  <c r="T343" i="28"/>
  <c r="T344" i="28"/>
  <c r="T345" i="28"/>
  <c r="T346" i="28"/>
  <c r="T347" i="28"/>
  <c r="T348" i="28"/>
  <c r="T349" i="28"/>
  <c r="T350" i="28"/>
  <c r="T351" i="28"/>
  <c r="T352" i="28"/>
  <c r="T353" i="28"/>
  <c r="T354" i="28"/>
  <c r="T355" i="28"/>
  <c r="T356" i="28"/>
  <c r="T357" i="28"/>
  <c r="T358" i="28"/>
  <c r="T359" i="28"/>
  <c r="T360" i="28"/>
  <c r="T361" i="28"/>
  <c r="T362" i="28"/>
  <c r="T363" i="28"/>
  <c r="T364" i="28"/>
  <c r="T365" i="28"/>
  <c r="T366" i="28"/>
  <c r="T367" i="28"/>
  <c r="T368" i="28"/>
  <c r="T369" i="28"/>
  <c r="T370" i="28"/>
  <c r="T371" i="28"/>
  <c r="T372" i="28"/>
  <c r="T373" i="28"/>
  <c r="T374" i="28"/>
  <c r="T375" i="28"/>
  <c r="T376" i="28"/>
  <c r="T377" i="28"/>
  <c r="T378" i="28"/>
  <c r="T379" i="28"/>
  <c r="T380" i="28"/>
  <c r="T381" i="28"/>
  <c r="T382" i="28"/>
  <c r="T383" i="28"/>
  <c r="T384" i="28"/>
  <c r="T385" i="28"/>
  <c r="T386" i="28"/>
  <c r="T387" i="28"/>
  <c r="T388" i="28"/>
  <c r="T389" i="28"/>
  <c r="T390" i="28"/>
  <c r="T391" i="28"/>
  <c r="T392" i="28"/>
  <c r="T393" i="28"/>
  <c r="T394" i="28"/>
  <c r="T395" i="28"/>
  <c r="T396" i="28"/>
  <c r="T397" i="28"/>
  <c r="T398" i="28"/>
  <c r="T399" i="28"/>
  <c r="T400" i="28"/>
  <c r="T401" i="28"/>
  <c r="T402" i="28"/>
  <c r="T403" i="28"/>
  <c r="T404" i="28"/>
  <c r="T405" i="28"/>
  <c r="T406" i="28"/>
  <c r="T407" i="28"/>
  <c r="T408" i="28"/>
  <c r="T409" i="28"/>
  <c r="T410" i="28"/>
  <c r="T411" i="28"/>
  <c r="T412" i="28"/>
  <c r="T413" i="28"/>
  <c r="T414" i="28"/>
  <c r="T415" i="28"/>
  <c r="T416" i="28"/>
  <c r="T417" i="28"/>
  <c r="T418" i="28"/>
  <c r="T419" i="28"/>
  <c r="T420" i="28"/>
  <c r="T421" i="28"/>
  <c r="T422" i="28"/>
  <c r="T423" i="28"/>
  <c r="T424" i="28"/>
  <c r="T425" i="28"/>
  <c r="T426" i="28"/>
  <c r="T427" i="28"/>
  <c r="T428" i="28"/>
  <c r="T429" i="28"/>
  <c r="T430" i="28"/>
  <c r="T431" i="28"/>
  <c r="T432" i="28"/>
  <c r="T433" i="28"/>
  <c r="T434" i="28"/>
  <c r="T435" i="28"/>
  <c r="T436" i="28"/>
  <c r="T437" i="28"/>
  <c r="T438" i="28"/>
  <c r="T439" i="28"/>
  <c r="T440" i="28"/>
  <c r="T441" i="28"/>
  <c r="T442" i="28"/>
  <c r="T443" i="28"/>
  <c r="T444" i="28"/>
  <c r="T445" i="28"/>
  <c r="T446" i="28"/>
  <c r="T447" i="28"/>
  <c r="T448" i="28"/>
  <c r="T449" i="28"/>
  <c r="T450" i="28"/>
  <c r="T451" i="28"/>
  <c r="T452" i="28"/>
  <c r="T453" i="28"/>
  <c r="T454" i="28"/>
  <c r="T455" i="28"/>
  <c r="T456" i="28"/>
  <c r="T457" i="28"/>
  <c r="T458" i="28"/>
  <c r="T459" i="28"/>
  <c r="T460" i="28"/>
  <c r="T461" i="28"/>
  <c r="T462" i="28"/>
  <c r="T463" i="28"/>
  <c r="T464" i="28"/>
  <c r="T465" i="28"/>
  <c r="T466" i="28"/>
  <c r="T467" i="28"/>
  <c r="T468" i="28"/>
  <c r="T469" i="28"/>
  <c r="T470" i="28"/>
  <c r="T471" i="28"/>
  <c r="T472" i="28"/>
  <c r="T473" i="28"/>
  <c r="T474" i="28"/>
  <c r="T475" i="28"/>
  <c r="T476" i="28"/>
  <c r="T477" i="28"/>
  <c r="T478" i="28"/>
  <c r="T479" i="28"/>
  <c r="T480" i="28"/>
  <c r="T481" i="28"/>
  <c r="T482" i="28"/>
  <c r="T483" i="28"/>
  <c r="T484" i="28"/>
  <c r="T485" i="28"/>
  <c r="T486" i="28"/>
  <c r="T487" i="28"/>
  <c r="T488" i="28"/>
  <c r="T489" i="28"/>
  <c r="T490" i="28"/>
  <c r="T491" i="28"/>
  <c r="T492" i="28"/>
  <c r="T493" i="28"/>
  <c r="T494" i="28"/>
  <c r="T495" i="28"/>
  <c r="T496" i="28"/>
  <c r="T497" i="28"/>
  <c r="T498" i="28"/>
  <c r="T499" i="28"/>
  <c r="T500" i="28"/>
  <c r="T501" i="28"/>
  <c r="T502" i="28"/>
  <c r="T503" i="28"/>
  <c r="T504" i="28"/>
  <c r="T505" i="28"/>
  <c r="T506" i="28"/>
  <c r="T507" i="28"/>
  <c r="T508" i="28"/>
  <c r="T509" i="28"/>
  <c r="T510" i="28"/>
  <c r="T511" i="28"/>
  <c r="T512" i="28"/>
  <c r="T513" i="28"/>
  <c r="T514" i="28"/>
  <c r="T515" i="28"/>
  <c r="T516" i="28"/>
  <c r="T517" i="28"/>
  <c r="T518" i="28"/>
  <c r="T519" i="28"/>
  <c r="T520" i="28"/>
  <c r="T521" i="28"/>
  <c r="T522" i="28"/>
  <c r="T523" i="28"/>
  <c r="T524" i="28"/>
  <c r="T525" i="28"/>
  <c r="T526" i="28"/>
  <c r="T527" i="28"/>
  <c r="T528" i="28"/>
  <c r="T529" i="28"/>
  <c r="T530" i="28"/>
  <c r="T531" i="28"/>
  <c r="T532" i="28"/>
  <c r="T533" i="28"/>
  <c r="T534" i="28"/>
  <c r="T535" i="28"/>
  <c r="T536" i="28"/>
  <c r="T537" i="28"/>
  <c r="T538" i="28"/>
  <c r="T539" i="28"/>
  <c r="T540" i="28"/>
  <c r="T541" i="28"/>
  <c r="T542" i="28"/>
  <c r="T543" i="28"/>
  <c r="T544" i="28"/>
  <c r="T545" i="28"/>
  <c r="T546" i="28"/>
  <c r="T547" i="28"/>
  <c r="T548" i="28"/>
  <c r="T549" i="28"/>
  <c r="T550" i="28"/>
  <c r="T551" i="28"/>
  <c r="T552" i="28"/>
  <c r="T553" i="28"/>
  <c r="T554" i="28"/>
  <c r="T555" i="28"/>
  <c r="T556" i="28"/>
  <c r="T557" i="28"/>
  <c r="T558" i="28"/>
  <c r="T559" i="28"/>
  <c r="T560" i="28"/>
  <c r="T561" i="28"/>
  <c r="T562" i="28"/>
  <c r="T563" i="28"/>
  <c r="T564" i="28"/>
  <c r="T565" i="28"/>
  <c r="T566" i="28"/>
  <c r="T567" i="28"/>
  <c r="T568" i="28"/>
  <c r="T569" i="28"/>
  <c r="T570" i="28"/>
  <c r="T571" i="28"/>
  <c r="T572" i="28"/>
  <c r="T573" i="28"/>
  <c r="T574" i="28"/>
  <c r="T575" i="28"/>
  <c r="T576" i="28"/>
  <c r="T577" i="28"/>
  <c r="T578" i="28"/>
  <c r="T579" i="28"/>
  <c r="T580" i="28"/>
  <c r="T581" i="28"/>
  <c r="T582" i="28"/>
  <c r="T583" i="28"/>
  <c r="T584" i="28"/>
  <c r="T585" i="28"/>
  <c r="T586" i="28"/>
  <c r="T587" i="28"/>
  <c r="T588" i="28"/>
  <c r="T589" i="28"/>
  <c r="T590" i="28"/>
  <c r="T591" i="28"/>
  <c r="T592" i="28"/>
  <c r="T593" i="28"/>
  <c r="T594" i="28"/>
  <c r="T595" i="28"/>
  <c r="T596" i="28"/>
  <c r="T597" i="28"/>
  <c r="T598" i="28"/>
  <c r="T599" i="28"/>
  <c r="T600" i="28"/>
  <c r="T601" i="28"/>
  <c r="T602" i="28"/>
  <c r="T603" i="28"/>
  <c r="T604" i="28"/>
  <c r="T605" i="28"/>
  <c r="T606" i="28"/>
  <c r="T607" i="28"/>
  <c r="T608" i="28"/>
  <c r="T609" i="28"/>
  <c r="T610" i="28"/>
  <c r="T611" i="28"/>
  <c r="T612" i="28"/>
  <c r="T613" i="28"/>
  <c r="T614" i="28"/>
  <c r="T615" i="28"/>
  <c r="T616" i="28"/>
  <c r="T617" i="28"/>
  <c r="T618" i="28"/>
  <c r="T619" i="28"/>
  <c r="T620" i="28"/>
  <c r="T621" i="28"/>
  <c r="T622" i="28"/>
  <c r="T623" i="28"/>
  <c r="T624" i="28"/>
  <c r="T625" i="28"/>
  <c r="T626" i="28"/>
  <c r="T627" i="28"/>
  <c r="T628" i="28"/>
  <c r="T629" i="28"/>
  <c r="T630" i="28"/>
  <c r="T631" i="28"/>
  <c r="T632" i="28"/>
  <c r="T633" i="28"/>
  <c r="T634" i="28"/>
  <c r="T635" i="28"/>
  <c r="T636" i="28"/>
  <c r="T637" i="28"/>
  <c r="T638" i="28"/>
  <c r="T639" i="28"/>
  <c r="T640" i="28"/>
  <c r="T641" i="28"/>
  <c r="T642" i="28"/>
  <c r="T643" i="28"/>
  <c r="T644" i="28"/>
  <c r="T645" i="28"/>
  <c r="T646" i="28"/>
  <c r="T647" i="28"/>
  <c r="T648" i="28"/>
  <c r="T649" i="28"/>
  <c r="T650" i="28"/>
  <c r="T651" i="28"/>
  <c r="T652" i="28"/>
  <c r="T653" i="28"/>
  <c r="T654" i="28"/>
  <c r="T655" i="28"/>
  <c r="T656" i="28"/>
  <c r="T657" i="28"/>
  <c r="T658" i="28"/>
  <c r="T659" i="28"/>
  <c r="T660" i="28"/>
  <c r="T661" i="28"/>
  <c r="T662" i="28"/>
  <c r="T663" i="28"/>
  <c r="T664" i="28"/>
  <c r="T665" i="28"/>
  <c r="T666" i="28"/>
  <c r="T667" i="28"/>
  <c r="T668" i="28"/>
  <c r="T669" i="28"/>
  <c r="T670" i="28"/>
  <c r="T671" i="28"/>
  <c r="T672" i="28"/>
  <c r="T673" i="28"/>
  <c r="T674" i="28"/>
  <c r="T675" i="28"/>
  <c r="T676" i="28"/>
  <c r="T677" i="28"/>
  <c r="T678" i="28"/>
  <c r="T679" i="28"/>
  <c r="T680" i="28"/>
  <c r="T681" i="28"/>
  <c r="T682" i="28"/>
  <c r="T683" i="28"/>
  <c r="T684" i="28"/>
  <c r="T685" i="28"/>
  <c r="T686" i="28"/>
  <c r="T687" i="28"/>
  <c r="T688" i="28"/>
  <c r="T689" i="28"/>
  <c r="T690" i="28"/>
  <c r="T691" i="28"/>
  <c r="T692" i="28"/>
  <c r="T693" i="28"/>
  <c r="T694" i="28"/>
  <c r="T695" i="28"/>
  <c r="T696" i="28"/>
  <c r="T697" i="28"/>
  <c r="T698" i="28"/>
  <c r="T699" i="28"/>
  <c r="T700" i="28"/>
  <c r="T701" i="28"/>
  <c r="T702" i="28"/>
  <c r="T703" i="28"/>
  <c r="T704" i="28"/>
  <c r="T705" i="28"/>
  <c r="T706" i="28"/>
  <c r="T707" i="28"/>
  <c r="T708" i="28"/>
  <c r="T709" i="28"/>
  <c r="T710" i="28"/>
  <c r="T711" i="28"/>
  <c r="T712" i="28"/>
  <c r="T713" i="28"/>
  <c r="T714" i="28"/>
  <c r="T715" i="28"/>
  <c r="T716" i="28"/>
  <c r="T717" i="28"/>
  <c r="T718" i="28"/>
  <c r="T719" i="28"/>
  <c r="T720" i="28"/>
  <c r="T721" i="28"/>
  <c r="T722" i="28"/>
  <c r="T723" i="28"/>
  <c r="T724" i="28"/>
  <c r="T725" i="28"/>
  <c r="T726" i="28"/>
  <c r="T727" i="28"/>
  <c r="T728" i="28"/>
  <c r="T729" i="28"/>
  <c r="T730" i="28"/>
  <c r="T731" i="28"/>
  <c r="T732" i="28"/>
  <c r="T733" i="28"/>
  <c r="T734" i="28"/>
  <c r="T735" i="28"/>
  <c r="T736" i="28"/>
  <c r="T737" i="28"/>
  <c r="T738" i="28"/>
  <c r="T739" i="28"/>
  <c r="T740" i="28"/>
  <c r="T741" i="28"/>
  <c r="T742" i="28"/>
  <c r="T743" i="28"/>
  <c r="T744" i="28"/>
  <c r="T745" i="28"/>
  <c r="T746" i="28"/>
  <c r="T747" i="28"/>
  <c r="T748" i="28"/>
  <c r="T749" i="28"/>
  <c r="T750" i="28"/>
  <c r="T751" i="28"/>
  <c r="T752" i="28"/>
  <c r="T753" i="28"/>
  <c r="T754" i="28"/>
  <c r="T755" i="28"/>
  <c r="T756" i="28"/>
  <c r="T757" i="28"/>
  <c r="T758" i="28"/>
  <c r="T759" i="28"/>
  <c r="T760" i="28"/>
  <c r="T761" i="28"/>
  <c r="T762" i="28"/>
  <c r="T763" i="28"/>
  <c r="T764" i="28"/>
  <c r="T765" i="28"/>
  <c r="T766" i="28"/>
  <c r="T767" i="28"/>
  <c r="T768" i="28"/>
  <c r="T769" i="28"/>
  <c r="T770" i="28"/>
  <c r="T771" i="28"/>
  <c r="T772" i="28"/>
  <c r="T773" i="28"/>
  <c r="T774" i="28"/>
  <c r="T775" i="28"/>
  <c r="T776" i="28"/>
  <c r="T777" i="28"/>
  <c r="T778" i="28"/>
  <c r="T779" i="28"/>
  <c r="T780" i="28"/>
  <c r="T781" i="28"/>
  <c r="T782" i="28"/>
  <c r="T783" i="28"/>
  <c r="T784" i="28"/>
  <c r="T785" i="28"/>
  <c r="T786" i="28"/>
  <c r="T787" i="28"/>
  <c r="T788" i="28"/>
  <c r="T789" i="28"/>
  <c r="T790" i="28"/>
  <c r="T791" i="28"/>
  <c r="T792" i="28"/>
  <c r="T793" i="28"/>
  <c r="T794" i="28"/>
  <c r="T795" i="28"/>
  <c r="T796" i="28"/>
  <c r="T797" i="28"/>
  <c r="T798" i="28"/>
  <c r="T799" i="28"/>
  <c r="T800" i="28"/>
  <c r="T801" i="28"/>
  <c r="T802" i="28"/>
  <c r="T803" i="28"/>
  <c r="T804" i="28"/>
  <c r="T805" i="28"/>
  <c r="T806" i="28"/>
  <c r="T807" i="28"/>
  <c r="T808" i="28"/>
  <c r="T809" i="28"/>
  <c r="T810" i="28"/>
  <c r="T811" i="28"/>
  <c r="T812" i="28"/>
  <c r="T813" i="28"/>
  <c r="T814" i="28"/>
  <c r="T815" i="28"/>
  <c r="T816" i="28"/>
  <c r="T817" i="28"/>
  <c r="T818" i="28"/>
  <c r="T819" i="28"/>
  <c r="T820" i="28"/>
  <c r="T821" i="28"/>
  <c r="T822" i="28"/>
  <c r="T823" i="28"/>
  <c r="T14" i="28"/>
  <c r="T21" i="37"/>
  <c r="T22" i="37"/>
  <c r="T23" i="37"/>
  <c r="T24" i="37"/>
  <c r="T25" i="37"/>
  <c r="T26" i="37"/>
  <c r="T27" i="37"/>
  <c r="T28" i="37"/>
  <c r="T29" i="37"/>
  <c r="T30" i="37"/>
  <c r="T31" i="37"/>
  <c r="T32" i="37"/>
  <c r="T33" i="37"/>
  <c r="T34" i="37"/>
  <c r="T35" i="37"/>
  <c r="T36" i="37"/>
  <c r="T37" i="37"/>
  <c r="T38" i="37"/>
  <c r="T39" i="37"/>
  <c r="T40" i="37"/>
  <c r="T41" i="37"/>
  <c r="T42" i="37"/>
  <c r="T43" i="37"/>
  <c r="T44" i="37"/>
  <c r="T45" i="37"/>
  <c r="T46" i="37"/>
  <c r="T47" i="37"/>
  <c r="T48" i="37"/>
  <c r="T49" i="37"/>
  <c r="T50" i="37"/>
  <c r="T51" i="37"/>
  <c r="T52" i="37"/>
  <c r="T53" i="37"/>
  <c r="T54" i="37"/>
  <c r="T55" i="37"/>
  <c r="T56" i="37"/>
  <c r="T57" i="37"/>
  <c r="T58" i="37"/>
  <c r="T59" i="37"/>
  <c r="T60" i="37"/>
  <c r="T61" i="37"/>
  <c r="T62" i="37"/>
  <c r="T63" i="37"/>
  <c r="T64" i="37"/>
  <c r="T65" i="37"/>
  <c r="T66" i="37"/>
  <c r="T67" i="37"/>
  <c r="T68" i="37"/>
  <c r="T69" i="37"/>
  <c r="T70" i="37"/>
  <c r="T71" i="37"/>
  <c r="T72" i="37"/>
  <c r="T73" i="37"/>
  <c r="T74" i="37"/>
  <c r="T75" i="37"/>
  <c r="T76" i="37"/>
  <c r="T77" i="37"/>
  <c r="T78" i="37"/>
  <c r="T79" i="37"/>
  <c r="T80" i="37"/>
  <c r="T81" i="37"/>
  <c r="T82" i="37"/>
  <c r="T83" i="37"/>
  <c r="T84" i="37"/>
  <c r="T85" i="37"/>
  <c r="T86" i="37"/>
  <c r="T87" i="37"/>
  <c r="T88" i="37"/>
  <c r="T89" i="37"/>
  <c r="T90" i="37"/>
  <c r="T91" i="37"/>
  <c r="T92" i="37"/>
  <c r="T93" i="37"/>
  <c r="T94" i="37"/>
  <c r="T95" i="37"/>
  <c r="T96" i="37"/>
  <c r="T97" i="37"/>
  <c r="T98" i="37"/>
  <c r="T99" i="37"/>
  <c r="T100" i="37"/>
  <c r="T101" i="37"/>
  <c r="T102" i="37"/>
  <c r="T103" i="37"/>
  <c r="T104" i="37"/>
  <c r="T105" i="37"/>
  <c r="T106" i="37"/>
  <c r="T107" i="37"/>
  <c r="T108" i="37"/>
  <c r="T109" i="37"/>
  <c r="T110" i="37"/>
  <c r="T111" i="37"/>
  <c r="T112" i="37"/>
  <c r="T113" i="37"/>
  <c r="T114" i="37"/>
  <c r="T115" i="37"/>
  <c r="T116" i="37"/>
  <c r="T117" i="37"/>
  <c r="T118" i="37"/>
  <c r="T119" i="37"/>
  <c r="T20" i="37"/>
  <c r="T15" i="36"/>
  <c r="T16" i="36"/>
  <c r="T17" i="36"/>
  <c r="T18" i="36"/>
  <c r="T19" i="36"/>
  <c r="T20" i="36"/>
  <c r="T21" i="36"/>
  <c r="T22" i="36"/>
  <c r="T23" i="36"/>
  <c r="T24" i="36"/>
  <c r="T25" i="36"/>
  <c r="T26" i="36"/>
  <c r="T27" i="36"/>
  <c r="T28" i="36"/>
  <c r="T29" i="36"/>
  <c r="T30" i="36"/>
  <c r="T31" i="36"/>
  <c r="T32" i="36"/>
  <c r="T33" i="36"/>
  <c r="T34" i="36"/>
  <c r="T35" i="36"/>
  <c r="T36" i="36"/>
  <c r="T37" i="36"/>
  <c r="T38" i="36"/>
  <c r="T39" i="36"/>
  <c r="T40" i="36"/>
  <c r="T41" i="36"/>
  <c r="T42" i="36"/>
  <c r="T43" i="36"/>
  <c r="T44" i="36"/>
  <c r="T45" i="36"/>
  <c r="T46" i="36"/>
  <c r="T47" i="36"/>
  <c r="T48" i="36"/>
  <c r="T49" i="36"/>
  <c r="T50" i="36"/>
  <c r="T51" i="36"/>
  <c r="T52" i="36"/>
  <c r="T53" i="36"/>
  <c r="T54" i="36"/>
  <c r="T55" i="36"/>
  <c r="T56" i="36"/>
  <c r="T57" i="36"/>
  <c r="T58" i="36"/>
  <c r="T59" i="36"/>
  <c r="T60" i="36"/>
  <c r="T61" i="36"/>
  <c r="T62" i="36"/>
  <c r="T63" i="36"/>
  <c r="T64" i="36"/>
  <c r="T65" i="36"/>
  <c r="T66" i="36"/>
  <c r="T67" i="36"/>
  <c r="T68" i="36"/>
  <c r="T69" i="36"/>
  <c r="T70" i="36"/>
  <c r="T71" i="36"/>
  <c r="T72" i="36"/>
  <c r="T73" i="36"/>
  <c r="T74" i="36"/>
  <c r="T75" i="36"/>
  <c r="T76" i="36"/>
  <c r="T77" i="36"/>
  <c r="T78" i="36"/>
  <c r="T79" i="36"/>
  <c r="T80" i="36"/>
  <c r="T81" i="36"/>
  <c r="T82" i="36"/>
  <c r="T83" i="36"/>
  <c r="T84" i="36"/>
  <c r="T85" i="36"/>
  <c r="T86" i="36"/>
  <c r="T87" i="36"/>
  <c r="T88" i="36"/>
  <c r="T89" i="36"/>
  <c r="T90" i="36"/>
  <c r="T91" i="36"/>
  <c r="T92" i="36"/>
  <c r="T93" i="36"/>
  <c r="T94" i="36"/>
  <c r="T95" i="36"/>
  <c r="T96" i="36"/>
  <c r="T97" i="36"/>
  <c r="T98" i="36"/>
  <c r="T99" i="36"/>
  <c r="T100" i="36"/>
  <c r="T101" i="36"/>
  <c r="T102" i="36"/>
  <c r="T103" i="36"/>
  <c r="T104" i="36"/>
  <c r="T105" i="36"/>
  <c r="T106" i="36"/>
  <c r="T107" i="36"/>
  <c r="T108" i="36"/>
  <c r="T109" i="36"/>
  <c r="T110" i="36"/>
  <c r="T111" i="36"/>
  <c r="T112" i="36"/>
  <c r="T113" i="36"/>
  <c r="T114" i="36"/>
  <c r="T115" i="36"/>
  <c r="T116" i="36"/>
  <c r="T117" i="36"/>
  <c r="T118" i="36"/>
  <c r="T119" i="36"/>
  <c r="T120" i="36"/>
  <c r="T121" i="36"/>
  <c r="T122" i="36"/>
  <c r="T123" i="36"/>
  <c r="T124" i="36"/>
  <c r="T125" i="36"/>
  <c r="T126" i="36"/>
  <c r="T127" i="36"/>
  <c r="T128" i="36"/>
  <c r="T129" i="36"/>
  <c r="T130" i="36"/>
  <c r="T131" i="36"/>
  <c r="T132" i="36"/>
  <c r="T133" i="36"/>
  <c r="T134" i="36"/>
  <c r="T135" i="36"/>
  <c r="T136" i="36"/>
  <c r="T137" i="36"/>
  <c r="T138" i="36"/>
  <c r="T139" i="36"/>
  <c r="T140" i="36"/>
  <c r="T141" i="36"/>
  <c r="T142" i="36"/>
  <c r="T143" i="36"/>
  <c r="T144" i="36"/>
  <c r="T145" i="36"/>
  <c r="T146" i="36"/>
  <c r="T147" i="36"/>
  <c r="T148" i="36"/>
  <c r="T149" i="36"/>
  <c r="T150" i="36"/>
  <c r="T151" i="36"/>
  <c r="T152" i="36"/>
  <c r="T153" i="36"/>
  <c r="T154" i="36"/>
  <c r="T155" i="36"/>
  <c r="T156" i="36"/>
  <c r="T157" i="36"/>
  <c r="T158" i="36"/>
  <c r="T159" i="36"/>
  <c r="T160" i="36"/>
  <c r="T161" i="36"/>
  <c r="T162" i="36"/>
  <c r="T163" i="36"/>
  <c r="T164" i="36"/>
  <c r="T165" i="36"/>
  <c r="T166" i="36"/>
  <c r="T167" i="36"/>
  <c r="T168" i="36"/>
  <c r="T169" i="36"/>
  <c r="T170" i="36"/>
  <c r="T171" i="36"/>
  <c r="T172" i="36"/>
  <c r="T173" i="36"/>
  <c r="T174" i="36"/>
  <c r="T175" i="36"/>
  <c r="T176" i="36"/>
  <c r="T177" i="36"/>
  <c r="T178" i="36"/>
  <c r="T179" i="36"/>
  <c r="T180" i="36"/>
  <c r="T181" i="36"/>
  <c r="T182" i="36"/>
  <c r="T183" i="36"/>
  <c r="T184" i="36"/>
  <c r="T185" i="36"/>
  <c r="T186" i="36"/>
  <c r="T187" i="36"/>
  <c r="T188" i="36"/>
  <c r="T189" i="36"/>
  <c r="T190" i="36"/>
  <c r="T191" i="36"/>
  <c r="T192" i="36"/>
  <c r="T193" i="36"/>
  <c r="T194" i="36"/>
  <c r="T195" i="36"/>
  <c r="T196" i="36"/>
  <c r="T197" i="36"/>
  <c r="T198" i="36"/>
  <c r="T199" i="36"/>
  <c r="T200" i="36"/>
  <c r="T201" i="36"/>
  <c r="T202" i="36"/>
  <c r="T203" i="36"/>
  <c r="T204" i="36"/>
  <c r="T205" i="36"/>
  <c r="T206" i="36"/>
  <c r="T207" i="36"/>
  <c r="T208" i="36"/>
  <c r="T209" i="36"/>
  <c r="T210" i="36"/>
  <c r="T211" i="36"/>
  <c r="T212" i="36"/>
  <c r="T213" i="36"/>
  <c r="T214" i="36"/>
  <c r="T215" i="36"/>
  <c r="T216" i="36"/>
  <c r="T217" i="36"/>
  <c r="T218" i="36"/>
  <c r="T219" i="36"/>
  <c r="T220" i="36"/>
  <c r="T221" i="36"/>
  <c r="T222" i="36"/>
  <c r="T223" i="36"/>
  <c r="T224" i="36"/>
  <c r="T225" i="36"/>
  <c r="T226" i="36"/>
  <c r="T227" i="36"/>
  <c r="T228" i="36"/>
  <c r="T229" i="36"/>
  <c r="T230" i="36"/>
  <c r="T231" i="36"/>
  <c r="T232" i="36"/>
  <c r="T233" i="36"/>
  <c r="T234" i="36"/>
  <c r="T235" i="36"/>
  <c r="T236" i="36"/>
  <c r="T237" i="36"/>
  <c r="T238" i="36"/>
  <c r="T239" i="36"/>
  <c r="T240" i="36"/>
  <c r="T241" i="36"/>
  <c r="T242" i="36"/>
  <c r="T243" i="36"/>
  <c r="T244" i="36"/>
  <c r="T245" i="36"/>
  <c r="T246" i="36"/>
  <c r="T247" i="36"/>
  <c r="T248" i="36"/>
  <c r="T249" i="36"/>
  <c r="T250" i="36"/>
  <c r="T251" i="36"/>
  <c r="T252" i="36"/>
  <c r="T253" i="36"/>
  <c r="T254" i="36"/>
  <c r="T255" i="36"/>
  <c r="T256" i="36"/>
  <c r="T257" i="36"/>
  <c r="T258" i="36"/>
  <c r="T259" i="36"/>
  <c r="T260" i="36"/>
  <c r="T261" i="36"/>
  <c r="T262" i="36"/>
  <c r="T263" i="36"/>
  <c r="T264" i="36"/>
  <c r="T265" i="36"/>
  <c r="T266" i="36"/>
  <c r="T267" i="36"/>
  <c r="T268" i="36"/>
  <c r="T269" i="36"/>
  <c r="T270" i="36"/>
  <c r="T271" i="36"/>
  <c r="T272" i="36"/>
  <c r="T273" i="36"/>
  <c r="T274" i="36"/>
  <c r="T275" i="36"/>
  <c r="T276" i="36"/>
  <c r="T277" i="36"/>
  <c r="T278" i="36"/>
  <c r="T279" i="36"/>
  <c r="T280" i="36"/>
  <c r="T281" i="36"/>
  <c r="T282" i="36"/>
  <c r="T283" i="36"/>
  <c r="T284" i="36"/>
  <c r="T285" i="36"/>
  <c r="T286" i="36"/>
  <c r="T287" i="36"/>
  <c r="T288" i="36"/>
  <c r="T289" i="36"/>
  <c r="T290" i="36"/>
  <c r="T291" i="36"/>
  <c r="T292" i="36"/>
  <c r="T293" i="36"/>
  <c r="T294" i="36"/>
  <c r="T295" i="36"/>
  <c r="T296" i="36"/>
  <c r="T297" i="36"/>
  <c r="T298" i="36"/>
  <c r="T299" i="36"/>
  <c r="T300" i="36"/>
  <c r="T301" i="36"/>
  <c r="T302" i="36"/>
  <c r="T303" i="36"/>
  <c r="T304" i="36"/>
  <c r="T305" i="36"/>
  <c r="T306" i="36"/>
  <c r="T307" i="36"/>
  <c r="T308" i="36"/>
  <c r="T309" i="36"/>
  <c r="T310" i="36"/>
  <c r="T311" i="36"/>
  <c r="T312" i="36"/>
  <c r="T313" i="36"/>
  <c r="T314" i="36"/>
  <c r="T315" i="36"/>
  <c r="T316" i="36"/>
  <c r="T317" i="36"/>
  <c r="T318" i="36"/>
  <c r="T319" i="36"/>
  <c r="T320" i="36"/>
  <c r="T321" i="36"/>
  <c r="T322" i="36"/>
  <c r="T323" i="36"/>
  <c r="T324" i="36"/>
  <c r="T325" i="36"/>
  <c r="T326" i="36"/>
  <c r="T327" i="36"/>
  <c r="T328" i="36"/>
  <c r="T329" i="36"/>
  <c r="T330" i="36"/>
  <c r="T331" i="36"/>
  <c r="T332" i="36"/>
  <c r="T333" i="36"/>
  <c r="T334" i="36"/>
  <c r="T335" i="36"/>
  <c r="T336" i="36"/>
  <c r="T337" i="36"/>
  <c r="T338" i="36"/>
  <c r="T339" i="36"/>
  <c r="T340" i="36"/>
  <c r="T341" i="36"/>
  <c r="T342" i="36"/>
  <c r="T343" i="36"/>
  <c r="T344" i="36"/>
  <c r="T345" i="36"/>
  <c r="T346" i="36"/>
  <c r="T347" i="36"/>
  <c r="T348" i="36"/>
  <c r="T349" i="36"/>
  <c r="T350" i="36"/>
  <c r="T351" i="36"/>
  <c r="T352" i="36"/>
  <c r="T353" i="36"/>
  <c r="T354" i="36"/>
  <c r="T355" i="36"/>
  <c r="T356" i="36"/>
  <c r="T357" i="36"/>
  <c r="T358" i="36"/>
  <c r="T359" i="36"/>
  <c r="T360" i="36"/>
  <c r="T361" i="36"/>
  <c r="T362" i="36"/>
  <c r="T363" i="36"/>
  <c r="T364" i="36"/>
  <c r="T365" i="36"/>
  <c r="T366" i="36"/>
  <c r="T367" i="36"/>
  <c r="T368" i="36"/>
  <c r="T369" i="36"/>
  <c r="T370" i="36"/>
  <c r="T371" i="36"/>
  <c r="T372" i="36"/>
  <c r="T373" i="36"/>
  <c r="T374" i="36"/>
  <c r="T375" i="36"/>
  <c r="T376" i="36"/>
  <c r="T377" i="36"/>
  <c r="T378" i="36"/>
  <c r="T379" i="36"/>
  <c r="T380" i="36"/>
  <c r="T381" i="36"/>
  <c r="T382" i="36"/>
  <c r="T383" i="36"/>
  <c r="T384" i="36"/>
  <c r="T385" i="36"/>
  <c r="T386" i="36"/>
  <c r="T387" i="36"/>
  <c r="T388" i="36"/>
  <c r="T389" i="36"/>
  <c r="T390" i="36"/>
  <c r="T391" i="36"/>
  <c r="T392" i="36"/>
  <c r="T393" i="36"/>
  <c r="T394" i="36"/>
  <c r="T395" i="36"/>
  <c r="T396" i="36"/>
  <c r="T397" i="36"/>
  <c r="T398" i="36"/>
  <c r="T399" i="36"/>
  <c r="T400" i="36"/>
  <c r="T401" i="36"/>
  <c r="T402" i="36"/>
  <c r="T403" i="36"/>
  <c r="T404" i="36"/>
  <c r="T405" i="36"/>
  <c r="T406" i="36"/>
  <c r="T407" i="36"/>
  <c r="T408" i="36"/>
  <c r="T409" i="36"/>
  <c r="T410" i="36"/>
  <c r="T411" i="36"/>
  <c r="T412" i="36"/>
  <c r="T413" i="36"/>
  <c r="T414" i="36"/>
  <c r="T415" i="36"/>
  <c r="T416" i="36"/>
  <c r="T417" i="36"/>
  <c r="T418" i="36"/>
  <c r="T419" i="36"/>
  <c r="T420" i="36"/>
  <c r="T421" i="36"/>
  <c r="T422" i="36"/>
  <c r="T423" i="36"/>
  <c r="T424" i="36"/>
  <c r="T425" i="36"/>
  <c r="T426" i="36"/>
  <c r="T427" i="36"/>
  <c r="T428" i="36"/>
  <c r="T429" i="36"/>
  <c r="T430" i="36"/>
  <c r="T431" i="36"/>
  <c r="T432" i="36"/>
  <c r="T433" i="36"/>
  <c r="T434" i="36"/>
  <c r="T435" i="36"/>
  <c r="T436" i="36"/>
  <c r="T437" i="36"/>
  <c r="T438" i="36"/>
  <c r="T439" i="36"/>
  <c r="T440" i="36"/>
  <c r="T441" i="36"/>
  <c r="T442" i="36"/>
  <c r="T443" i="36"/>
  <c r="T444" i="36"/>
  <c r="T445" i="36"/>
  <c r="T446" i="36"/>
  <c r="T447" i="36"/>
  <c r="T448" i="36"/>
  <c r="T449" i="36"/>
  <c r="T450" i="36"/>
  <c r="T451" i="36"/>
  <c r="T452" i="36"/>
  <c r="T453" i="36"/>
  <c r="T454" i="36"/>
  <c r="T455" i="36"/>
  <c r="T456" i="36"/>
  <c r="T457" i="36"/>
  <c r="T458" i="36"/>
  <c r="T459" i="36"/>
  <c r="T460" i="36"/>
  <c r="T461" i="36"/>
  <c r="T462" i="36"/>
  <c r="T463" i="36"/>
  <c r="T464" i="36"/>
  <c r="T465" i="36"/>
  <c r="T466" i="36"/>
  <c r="T467" i="36"/>
  <c r="T468" i="36"/>
  <c r="T469" i="36"/>
  <c r="T470" i="36"/>
  <c r="T471" i="36"/>
  <c r="T472" i="36"/>
  <c r="T473" i="36"/>
  <c r="T474" i="36"/>
  <c r="T475" i="36"/>
  <c r="T476" i="36"/>
  <c r="T477" i="36"/>
  <c r="T478" i="36"/>
  <c r="T479" i="36"/>
  <c r="T480" i="36"/>
  <c r="T481" i="36"/>
  <c r="T482" i="36"/>
  <c r="T483" i="36"/>
  <c r="T484" i="36"/>
  <c r="T485" i="36"/>
  <c r="T486" i="36"/>
  <c r="T487" i="36"/>
  <c r="T488" i="36"/>
  <c r="T489" i="36"/>
  <c r="T490" i="36"/>
  <c r="T491" i="36"/>
  <c r="T492" i="36"/>
  <c r="T493" i="36"/>
  <c r="T494" i="36"/>
  <c r="T495" i="36"/>
  <c r="T496" i="36"/>
  <c r="T497" i="36"/>
  <c r="T498" i="36"/>
  <c r="T499" i="36"/>
  <c r="T500" i="36"/>
  <c r="T501" i="36"/>
  <c r="T502" i="36"/>
  <c r="T503" i="36"/>
  <c r="T504" i="36"/>
  <c r="T505" i="36"/>
  <c r="T506" i="36"/>
  <c r="T507" i="36"/>
  <c r="T508" i="36"/>
  <c r="T509" i="36"/>
  <c r="T510" i="36"/>
  <c r="T511" i="36"/>
  <c r="T512" i="36"/>
  <c r="T513" i="36"/>
  <c r="T514" i="36"/>
  <c r="T515" i="36"/>
  <c r="T516" i="36"/>
  <c r="T517" i="36"/>
  <c r="T518" i="36"/>
  <c r="T519" i="36"/>
  <c r="T520" i="36"/>
  <c r="T521" i="36"/>
  <c r="T522" i="36"/>
  <c r="T523" i="36"/>
  <c r="T524" i="36"/>
  <c r="T525" i="36"/>
  <c r="T526" i="36"/>
  <c r="T527" i="36"/>
  <c r="T528" i="36"/>
  <c r="T529" i="36"/>
  <c r="T530" i="36"/>
  <c r="T531" i="36"/>
  <c r="T532" i="36"/>
  <c r="T533" i="36"/>
  <c r="T534" i="36"/>
  <c r="T535" i="36"/>
  <c r="T536" i="36"/>
  <c r="T537" i="36"/>
  <c r="T538" i="36"/>
  <c r="T539" i="36"/>
  <c r="T540" i="36"/>
  <c r="T541" i="36"/>
  <c r="T542" i="36"/>
  <c r="T543" i="36"/>
  <c r="T544" i="36"/>
  <c r="T545" i="36"/>
  <c r="T546" i="36"/>
  <c r="T547" i="36"/>
  <c r="T548" i="36"/>
  <c r="T549" i="36"/>
  <c r="T550" i="36"/>
  <c r="T551" i="36"/>
  <c r="T552" i="36"/>
  <c r="T553" i="36"/>
  <c r="T554" i="36"/>
  <c r="T555" i="36"/>
  <c r="T556" i="36"/>
  <c r="T557" i="36"/>
  <c r="T558" i="36"/>
  <c r="T559" i="36"/>
  <c r="T560" i="36"/>
  <c r="T561" i="36"/>
  <c r="T562" i="36"/>
  <c r="T563" i="36"/>
  <c r="T564" i="36"/>
  <c r="T565" i="36"/>
  <c r="T566" i="36"/>
  <c r="T567" i="36"/>
  <c r="T568" i="36"/>
  <c r="T569" i="36"/>
  <c r="T570" i="36"/>
  <c r="T571" i="36"/>
  <c r="T572" i="36"/>
  <c r="T573" i="36"/>
  <c r="T574" i="36"/>
  <c r="T575" i="36"/>
  <c r="T576" i="36"/>
  <c r="T577" i="36"/>
  <c r="T578" i="36"/>
  <c r="T579" i="36"/>
  <c r="T580" i="36"/>
  <c r="T581" i="36"/>
  <c r="T582" i="36"/>
  <c r="T583" i="36"/>
  <c r="T584" i="36"/>
  <c r="T585" i="36"/>
  <c r="T586" i="36"/>
  <c r="T587" i="36"/>
  <c r="T588" i="36"/>
  <c r="T589" i="36"/>
  <c r="T590" i="36"/>
  <c r="T591" i="36"/>
  <c r="T592" i="36"/>
  <c r="T593" i="36"/>
  <c r="T594" i="36"/>
  <c r="T595" i="36"/>
  <c r="T596" i="36"/>
  <c r="T597" i="36"/>
  <c r="T598" i="36"/>
  <c r="T599" i="36"/>
  <c r="T600" i="36"/>
  <c r="T601" i="36"/>
  <c r="T602" i="36"/>
  <c r="T603" i="36"/>
  <c r="T604" i="36"/>
  <c r="T605" i="36"/>
  <c r="T606" i="36"/>
  <c r="T607" i="36"/>
  <c r="T608" i="36"/>
  <c r="T609" i="36"/>
  <c r="T610" i="36"/>
  <c r="T611" i="36"/>
  <c r="T612" i="36"/>
  <c r="T613" i="36"/>
  <c r="T614" i="36"/>
  <c r="T615" i="36"/>
  <c r="T616" i="36"/>
  <c r="T617" i="36"/>
  <c r="T618" i="36"/>
  <c r="T619" i="36"/>
  <c r="T620" i="36"/>
  <c r="T621" i="36"/>
  <c r="T622" i="36"/>
  <c r="T623" i="36"/>
  <c r="T624" i="36"/>
  <c r="T625" i="36"/>
  <c r="T626" i="36"/>
  <c r="T627" i="36"/>
  <c r="T628" i="36"/>
  <c r="T629" i="36"/>
  <c r="T630" i="36"/>
  <c r="T631" i="36"/>
  <c r="T632" i="36"/>
  <c r="T633" i="36"/>
  <c r="T634" i="36"/>
  <c r="T635" i="36"/>
  <c r="T636" i="36"/>
  <c r="T637" i="36"/>
  <c r="T638" i="36"/>
  <c r="T639" i="36"/>
  <c r="T640" i="36"/>
  <c r="T641" i="36"/>
  <c r="T642" i="36"/>
  <c r="T643" i="36"/>
  <c r="T644" i="36"/>
  <c r="T645" i="36"/>
  <c r="T646" i="36"/>
  <c r="T647" i="36"/>
  <c r="T648" i="36"/>
  <c r="T649" i="36"/>
  <c r="T650" i="36"/>
  <c r="T651" i="36"/>
  <c r="T652" i="36"/>
  <c r="T653" i="36"/>
  <c r="T654" i="36"/>
  <c r="T655" i="36"/>
  <c r="T656" i="36"/>
  <c r="T657" i="36"/>
  <c r="T658" i="36"/>
  <c r="T659" i="36"/>
  <c r="T660" i="36"/>
  <c r="T661" i="36"/>
  <c r="T662" i="36"/>
  <c r="T663" i="36"/>
  <c r="T664" i="36"/>
  <c r="T665" i="36"/>
  <c r="T666" i="36"/>
  <c r="T667" i="36"/>
  <c r="T668" i="36"/>
  <c r="T669" i="36"/>
  <c r="T670" i="36"/>
  <c r="T671" i="36"/>
  <c r="T672" i="36"/>
  <c r="T673" i="36"/>
  <c r="T674" i="36"/>
  <c r="T675" i="36"/>
  <c r="T676" i="36"/>
  <c r="T677" i="36"/>
  <c r="T678" i="36"/>
  <c r="T679" i="36"/>
  <c r="T680" i="36"/>
  <c r="T681" i="36"/>
  <c r="T682" i="36"/>
  <c r="T683" i="36"/>
  <c r="T684" i="36"/>
  <c r="T685" i="36"/>
  <c r="T686" i="36"/>
  <c r="T687" i="36"/>
  <c r="T688" i="36"/>
  <c r="T689" i="36"/>
  <c r="T690" i="36"/>
  <c r="T691" i="36"/>
  <c r="T692" i="36"/>
  <c r="T693" i="36"/>
  <c r="T694" i="36"/>
  <c r="T695" i="36"/>
  <c r="T696" i="36"/>
  <c r="T697" i="36"/>
  <c r="T698" i="36"/>
  <c r="T699" i="36"/>
  <c r="T700" i="36"/>
  <c r="T701" i="36"/>
  <c r="T702" i="36"/>
  <c r="T703" i="36"/>
  <c r="T704" i="36"/>
  <c r="T705" i="36"/>
  <c r="T706" i="36"/>
  <c r="T707" i="36"/>
  <c r="T708" i="36"/>
  <c r="T709" i="36"/>
  <c r="T710" i="36"/>
  <c r="T711" i="36"/>
  <c r="T712" i="36"/>
  <c r="T713" i="36"/>
  <c r="T714" i="36"/>
  <c r="T715" i="36"/>
  <c r="T716" i="36"/>
  <c r="T717" i="36"/>
  <c r="T718" i="36"/>
  <c r="T719" i="36"/>
  <c r="T720" i="36"/>
  <c r="T721" i="36"/>
  <c r="T722" i="36"/>
  <c r="T723" i="36"/>
  <c r="T724" i="36"/>
  <c r="T725" i="36"/>
  <c r="T726" i="36"/>
  <c r="T727" i="36"/>
  <c r="T728" i="36"/>
  <c r="T729" i="36"/>
  <c r="T730" i="36"/>
  <c r="T731" i="36"/>
  <c r="T732" i="36"/>
  <c r="T733" i="36"/>
  <c r="T734" i="36"/>
  <c r="T735" i="36"/>
  <c r="T736" i="36"/>
  <c r="T737" i="36"/>
  <c r="T738" i="36"/>
  <c r="T739" i="36"/>
  <c r="T740" i="36"/>
  <c r="T741" i="36"/>
  <c r="T742" i="36"/>
  <c r="T743" i="36"/>
  <c r="T744" i="36"/>
  <c r="T745" i="36"/>
  <c r="T746" i="36"/>
  <c r="T747" i="36"/>
  <c r="T748" i="36"/>
  <c r="T749" i="36"/>
  <c r="T750" i="36"/>
  <c r="T751" i="36"/>
  <c r="T752" i="36"/>
  <c r="T753" i="36"/>
  <c r="T754" i="36"/>
  <c r="T755" i="36"/>
  <c r="T756" i="36"/>
  <c r="T757" i="36"/>
  <c r="T758" i="36"/>
  <c r="T759" i="36"/>
  <c r="T760" i="36"/>
  <c r="T761" i="36"/>
  <c r="T762" i="36"/>
  <c r="T763" i="36"/>
  <c r="T764" i="36"/>
  <c r="T765" i="36"/>
  <c r="T766" i="36"/>
  <c r="T767" i="36"/>
  <c r="T768" i="36"/>
  <c r="T769" i="36"/>
  <c r="T770" i="36"/>
  <c r="T771" i="36"/>
  <c r="T772" i="36"/>
  <c r="T773" i="36"/>
  <c r="T774" i="36"/>
  <c r="T775" i="36"/>
  <c r="T776" i="36"/>
  <c r="T777" i="36"/>
  <c r="T778" i="36"/>
  <c r="T779" i="36"/>
  <c r="T780" i="36"/>
  <c r="T781" i="36"/>
  <c r="T782" i="36"/>
  <c r="T783" i="36"/>
  <c r="T784" i="36"/>
  <c r="T785" i="36"/>
  <c r="T786" i="36"/>
  <c r="T787" i="36"/>
  <c r="T788" i="36"/>
  <c r="T789" i="36"/>
  <c r="T790" i="36"/>
  <c r="T791" i="36"/>
  <c r="T792" i="36"/>
  <c r="T793" i="36"/>
  <c r="T794" i="36"/>
  <c r="T795" i="36"/>
  <c r="T796" i="36"/>
  <c r="T797" i="36"/>
  <c r="T798" i="36"/>
  <c r="T799" i="36"/>
  <c r="T800" i="36"/>
  <c r="T801" i="36"/>
  <c r="T802" i="36"/>
  <c r="T803" i="36"/>
  <c r="T804" i="36"/>
  <c r="T805" i="36"/>
  <c r="T806" i="36"/>
  <c r="T807" i="36"/>
  <c r="T808" i="36"/>
  <c r="T809" i="36"/>
  <c r="T810" i="36"/>
  <c r="T811" i="36"/>
  <c r="T812" i="36"/>
  <c r="T813" i="36"/>
  <c r="T814" i="36"/>
  <c r="T815" i="36"/>
  <c r="T816" i="36"/>
  <c r="T817" i="36"/>
  <c r="T818" i="36"/>
  <c r="T819" i="36"/>
  <c r="T820" i="36"/>
  <c r="T821" i="36"/>
  <c r="T822" i="36"/>
  <c r="T823" i="36"/>
  <c r="T14" i="36"/>
  <c r="AB24" i="29" l="1"/>
  <c r="AB25" i="29"/>
  <c r="AB26" i="29"/>
  <c r="AB27" i="29"/>
  <c r="AB28" i="29"/>
  <c r="AB29" i="29"/>
  <c r="AB30" i="29"/>
  <c r="AB31" i="29"/>
  <c r="AB32" i="29"/>
  <c r="AB33" i="29"/>
  <c r="AB34" i="29"/>
  <c r="AB35" i="29"/>
  <c r="AB36" i="29"/>
  <c r="AB37" i="29"/>
  <c r="AB38" i="29"/>
  <c r="AB39" i="29"/>
  <c r="AB40" i="29"/>
  <c r="AB41" i="29"/>
  <c r="AB42" i="29"/>
  <c r="AB43" i="29"/>
  <c r="AB44" i="29"/>
  <c r="AB45" i="29"/>
  <c r="AB46" i="29"/>
  <c r="AB47" i="29"/>
  <c r="AB48" i="29"/>
  <c r="AB49" i="29"/>
  <c r="AB50" i="29"/>
  <c r="AB51" i="29"/>
  <c r="AB52" i="29"/>
  <c r="AB53" i="29"/>
  <c r="AB54" i="29"/>
  <c r="AB55" i="29"/>
  <c r="AB56" i="29"/>
  <c r="AB57" i="29"/>
  <c r="AB58" i="29"/>
  <c r="AB59" i="29"/>
  <c r="AB60" i="29"/>
  <c r="AB61" i="29"/>
  <c r="AB62" i="29"/>
  <c r="AB63" i="29"/>
  <c r="AB64" i="29"/>
  <c r="AB65" i="29"/>
  <c r="AB66" i="29"/>
  <c r="AB67" i="29"/>
  <c r="AB68" i="29"/>
  <c r="AB69" i="29"/>
  <c r="AB70" i="29"/>
  <c r="AB71" i="29"/>
  <c r="AB72" i="29"/>
  <c r="AB73" i="29"/>
  <c r="AB74" i="29"/>
  <c r="AB75" i="29"/>
  <c r="AB76" i="29"/>
  <c r="AB77" i="29"/>
  <c r="AB78" i="29"/>
  <c r="AB79" i="29"/>
  <c r="AB80" i="29"/>
  <c r="AB81" i="29"/>
  <c r="AB82" i="29"/>
  <c r="AB83" i="29"/>
  <c r="AB84" i="29"/>
  <c r="AB85" i="29"/>
  <c r="AB86" i="29"/>
  <c r="AB87" i="29"/>
  <c r="AB88" i="29"/>
  <c r="AB89" i="29"/>
  <c r="AB90" i="29"/>
  <c r="AB91" i="29"/>
  <c r="AB92" i="29"/>
  <c r="AB93" i="29"/>
  <c r="AB94" i="29"/>
  <c r="AB95" i="29"/>
  <c r="AB96" i="29"/>
  <c r="AB97" i="29"/>
  <c r="AB98" i="29"/>
  <c r="AB99" i="29"/>
  <c r="AB100" i="29"/>
  <c r="AB101" i="29"/>
  <c r="AB102" i="29"/>
  <c r="AB103" i="29"/>
  <c r="AB104" i="29"/>
  <c r="AB105" i="29"/>
  <c r="AB106" i="29"/>
  <c r="AB107" i="29"/>
  <c r="AB108" i="29"/>
  <c r="AB109" i="29"/>
  <c r="AB110" i="29"/>
  <c r="AB111" i="29"/>
  <c r="AB112" i="29"/>
  <c r="AB113" i="29"/>
  <c r="AB114" i="29"/>
  <c r="AB115" i="29"/>
  <c r="AB116" i="29"/>
  <c r="AB117" i="29"/>
  <c r="AB118" i="29"/>
  <c r="AB119"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69" i="29"/>
  <c r="AD70" i="29"/>
  <c r="AD71" i="29"/>
  <c r="AD72" i="29"/>
  <c r="AD73" i="29"/>
  <c r="AD74" i="29"/>
  <c r="AD75" i="29"/>
  <c r="AD76" i="29"/>
  <c r="AD77" i="29"/>
  <c r="AD78" i="29"/>
  <c r="AD79" i="29"/>
  <c r="AD80" i="29"/>
  <c r="AD81" i="29"/>
  <c r="AD82" i="29"/>
  <c r="AD83" i="29"/>
  <c r="AD84" i="29"/>
  <c r="AD85" i="29"/>
  <c r="AD86" i="29"/>
  <c r="AD87" i="29"/>
  <c r="AD88" i="29"/>
  <c r="AD89" i="29"/>
  <c r="AD90" i="29"/>
  <c r="AD91" i="29"/>
  <c r="AD92" i="29"/>
  <c r="AD93" i="29"/>
  <c r="AD94" i="29"/>
  <c r="AD95" i="29"/>
  <c r="AD96" i="29"/>
  <c r="AD97" i="29"/>
  <c r="AD98" i="29"/>
  <c r="AD99" i="29"/>
  <c r="AD100" i="29"/>
  <c r="AD101" i="29"/>
  <c r="AD102" i="29"/>
  <c r="AD103" i="29"/>
  <c r="AD104" i="29"/>
  <c r="AD105" i="29"/>
  <c r="AD106" i="29"/>
  <c r="AD107" i="29"/>
  <c r="AD108" i="29"/>
  <c r="AD109" i="29"/>
  <c r="AD110" i="29"/>
  <c r="AD111" i="29"/>
  <c r="AD112" i="29"/>
  <c r="AD113" i="29"/>
  <c r="AD114" i="29"/>
  <c r="AD115" i="29"/>
  <c r="AD116" i="29"/>
  <c r="AD117" i="29"/>
  <c r="AD118" i="29"/>
  <c r="AD119" i="29"/>
  <c r="AE22" i="29"/>
  <c r="AE23" i="29"/>
  <c r="AE24" i="29"/>
  <c r="AE25" i="29"/>
  <c r="AE26" i="29"/>
  <c r="AE27" i="29"/>
  <c r="AE28" i="29"/>
  <c r="AE29" i="29"/>
  <c r="AE30" i="29"/>
  <c r="AE31" i="29"/>
  <c r="AE32" i="29"/>
  <c r="AE33" i="29"/>
  <c r="AE34" i="29"/>
  <c r="AE35" i="29"/>
  <c r="AE36" i="29"/>
  <c r="AE37" i="29"/>
  <c r="AE38" i="29"/>
  <c r="AE39" i="29"/>
  <c r="AE40" i="29"/>
  <c r="AE41" i="29"/>
  <c r="AE42" i="29"/>
  <c r="AE43" i="29"/>
  <c r="AE44" i="29"/>
  <c r="AE45" i="29"/>
  <c r="AE46" i="29"/>
  <c r="AE47" i="29"/>
  <c r="AE48" i="29"/>
  <c r="AE49" i="29"/>
  <c r="AE50" i="29"/>
  <c r="AE51" i="29"/>
  <c r="AE52" i="29"/>
  <c r="AE53" i="29"/>
  <c r="AE54" i="29"/>
  <c r="AE55" i="29"/>
  <c r="AE56" i="29"/>
  <c r="AE57" i="29"/>
  <c r="AE58" i="29"/>
  <c r="AE59" i="29"/>
  <c r="AE60" i="29"/>
  <c r="AE61" i="29"/>
  <c r="AE62" i="29"/>
  <c r="AE63" i="29"/>
  <c r="AE64" i="29"/>
  <c r="AE65" i="29"/>
  <c r="AE66" i="29"/>
  <c r="AE67" i="29"/>
  <c r="AE68" i="29"/>
  <c r="AE69" i="29"/>
  <c r="AE70" i="29"/>
  <c r="AE71" i="29"/>
  <c r="AE72" i="29"/>
  <c r="AE73" i="29"/>
  <c r="AE74" i="29"/>
  <c r="AE75" i="29"/>
  <c r="AE76" i="29"/>
  <c r="AE77" i="29"/>
  <c r="AE78" i="29"/>
  <c r="AE79" i="29"/>
  <c r="AE80" i="29"/>
  <c r="AE81" i="29"/>
  <c r="AE82" i="29"/>
  <c r="AE83" i="29"/>
  <c r="AE84" i="29"/>
  <c r="AE85" i="29"/>
  <c r="AE86" i="29"/>
  <c r="AE87" i="29"/>
  <c r="AE88" i="29"/>
  <c r="AE89" i="29"/>
  <c r="AE90" i="29"/>
  <c r="AE91" i="29"/>
  <c r="AE92" i="29"/>
  <c r="AE93" i="29"/>
  <c r="AE94" i="29"/>
  <c r="AE95" i="29"/>
  <c r="AE96" i="29"/>
  <c r="AE97" i="29"/>
  <c r="AE98" i="29"/>
  <c r="AE99" i="29"/>
  <c r="AE100" i="29"/>
  <c r="AE101" i="29"/>
  <c r="AE102" i="29"/>
  <c r="AE103" i="29"/>
  <c r="AE104" i="29"/>
  <c r="AE105" i="29"/>
  <c r="AE106" i="29"/>
  <c r="AE107" i="29"/>
  <c r="AE108" i="29"/>
  <c r="AE109" i="29"/>
  <c r="AE110" i="29"/>
  <c r="AE111" i="29"/>
  <c r="AE112" i="29"/>
  <c r="AE113" i="29"/>
  <c r="AE114" i="29"/>
  <c r="AE115" i="29"/>
  <c r="AE116" i="29"/>
  <c r="AE117" i="29"/>
  <c r="AE118" i="29"/>
  <c r="AE119" i="29"/>
  <c r="AI22" i="29"/>
  <c r="AI23" i="29"/>
  <c r="AI24" i="29"/>
  <c r="AI25" i="29"/>
  <c r="AI26" i="29"/>
  <c r="AI27" i="29"/>
  <c r="AI28" i="29"/>
  <c r="AI29" i="29"/>
  <c r="AI30" i="29"/>
  <c r="AI31" i="29"/>
  <c r="AI32" i="29"/>
  <c r="AI33" i="29"/>
  <c r="AI34" i="29"/>
  <c r="AI35" i="29"/>
  <c r="AI36" i="29"/>
  <c r="AI37" i="29"/>
  <c r="AI38" i="29"/>
  <c r="AI39" i="29"/>
  <c r="AI40" i="29"/>
  <c r="AI41" i="29"/>
  <c r="AI42" i="29"/>
  <c r="AI43" i="29"/>
  <c r="AI44" i="29"/>
  <c r="AI45" i="29"/>
  <c r="AI46" i="29"/>
  <c r="AI47" i="29"/>
  <c r="AI48" i="29"/>
  <c r="AI49" i="29"/>
  <c r="AI50" i="29"/>
  <c r="AI51" i="29"/>
  <c r="AI52" i="29"/>
  <c r="AI53" i="29"/>
  <c r="AI54" i="29"/>
  <c r="AI55" i="29"/>
  <c r="AI56" i="29"/>
  <c r="AI57" i="29"/>
  <c r="AI58" i="29"/>
  <c r="AI59" i="29"/>
  <c r="AI60" i="29"/>
  <c r="AI61" i="29"/>
  <c r="AI62" i="29"/>
  <c r="AI63" i="29"/>
  <c r="AI64" i="29"/>
  <c r="AI65" i="29"/>
  <c r="AI66" i="29"/>
  <c r="AI67" i="29"/>
  <c r="AI68" i="29"/>
  <c r="AI69" i="29"/>
  <c r="AI70" i="29"/>
  <c r="AI71" i="29"/>
  <c r="AI72" i="29"/>
  <c r="AI73" i="29"/>
  <c r="AI74" i="29"/>
  <c r="AI75" i="29"/>
  <c r="AI76" i="29"/>
  <c r="AI77" i="29"/>
  <c r="AI78" i="29"/>
  <c r="AI79" i="29"/>
  <c r="AI80" i="29"/>
  <c r="AI81" i="29"/>
  <c r="AI82" i="29"/>
  <c r="AI83" i="29"/>
  <c r="AI84" i="29"/>
  <c r="AI85" i="29"/>
  <c r="AI86" i="29"/>
  <c r="AI87" i="29"/>
  <c r="AI88" i="29"/>
  <c r="AI89" i="29"/>
  <c r="AI90" i="29"/>
  <c r="AI91" i="29"/>
  <c r="AI92" i="29"/>
  <c r="AI93" i="29"/>
  <c r="AI94" i="29"/>
  <c r="AI95" i="29"/>
  <c r="AI96" i="29"/>
  <c r="AI97" i="29"/>
  <c r="AI98" i="29"/>
  <c r="AI99" i="29"/>
  <c r="AI100" i="29"/>
  <c r="AI101" i="29"/>
  <c r="AI102" i="29"/>
  <c r="AI103" i="29"/>
  <c r="AI104" i="29"/>
  <c r="AI105" i="29"/>
  <c r="AI106" i="29"/>
  <c r="AI107" i="29"/>
  <c r="AI108" i="29"/>
  <c r="AI109" i="29"/>
  <c r="AI110" i="29"/>
  <c r="AI111" i="29"/>
  <c r="AI112" i="29"/>
  <c r="AI113" i="29"/>
  <c r="AI114" i="29"/>
  <c r="AI115" i="29"/>
  <c r="AI116" i="29"/>
  <c r="AI117" i="29"/>
  <c r="AI118" i="29"/>
  <c r="AI119" i="29"/>
  <c r="AJ22" i="29"/>
  <c r="AJ23" i="29"/>
  <c r="AJ24" i="29"/>
  <c r="AJ25" i="29"/>
  <c r="AJ26" i="29"/>
  <c r="AJ27" i="29"/>
  <c r="AJ28" i="29"/>
  <c r="AJ29" i="29"/>
  <c r="AJ30" i="29"/>
  <c r="AJ31" i="29"/>
  <c r="AJ32" i="29"/>
  <c r="AJ33" i="29"/>
  <c r="AJ34" i="29"/>
  <c r="AJ35" i="29"/>
  <c r="AJ36" i="29"/>
  <c r="AJ37" i="29"/>
  <c r="AJ38" i="29"/>
  <c r="AJ39" i="29"/>
  <c r="AJ40" i="29"/>
  <c r="AJ41" i="29"/>
  <c r="AJ42" i="29"/>
  <c r="AJ43" i="29"/>
  <c r="AJ44" i="29"/>
  <c r="AJ45" i="29"/>
  <c r="AJ46" i="29"/>
  <c r="AJ47" i="29"/>
  <c r="AJ48" i="29"/>
  <c r="AJ49" i="29"/>
  <c r="AJ50" i="29"/>
  <c r="AJ51" i="29"/>
  <c r="AJ52" i="29"/>
  <c r="AJ53" i="29"/>
  <c r="AJ54" i="29"/>
  <c r="AJ55" i="29"/>
  <c r="AJ56" i="29"/>
  <c r="AJ57" i="29"/>
  <c r="AJ58" i="29"/>
  <c r="AJ59" i="29"/>
  <c r="AJ60" i="29"/>
  <c r="AJ61" i="29"/>
  <c r="AJ62" i="29"/>
  <c r="AJ63" i="29"/>
  <c r="AJ64" i="29"/>
  <c r="AJ65" i="29"/>
  <c r="AJ66" i="29"/>
  <c r="AJ67" i="29"/>
  <c r="AJ68" i="29"/>
  <c r="AJ69" i="29"/>
  <c r="AJ70" i="29"/>
  <c r="AJ71" i="29"/>
  <c r="AJ72" i="29"/>
  <c r="AJ73" i="29"/>
  <c r="AJ74" i="29"/>
  <c r="AJ75" i="29"/>
  <c r="AJ76" i="29"/>
  <c r="AJ77" i="29"/>
  <c r="AJ78" i="29"/>
  <c r="AJ79" i="29"/>
  <c r="AJ80" i="29"/>
  <c r="AJ81" i="29"/>
  <c r="AJ82" i="29"/>
  <c r="AJ83" i="29"/>
  <c r="AJ84" i="29"/>
  <c r="AJ85" i="29"/>
  <c r="AJ86" i="29"/>
  <c r="AJ87" i="29"/>
  <c r="AJ88" i="29"/>
  <c r="AJ89" i="29"/>
  <c r="AJ90" i="29"/>
  <c r="AJ91" i="29"/>
  <c r="AJ92" i="29"/>
  <c r="AJ93" i="29"/>
  <c r="AJ94" i="29"/>
  <c r="AJ95" i="29"/>
  <c r="AJ96" i="29"/>
  <c r="AJ97" i="29"/>
  <c r="AJ98" i="29"/>
  <c r="AJ99" i="29"/>
  <c r="AJ100" i="29"/>
  <c r="AJ101" i="29"/>
  <c r="AJ102" i="29"/>
  <c r="AJ103" i="29"/>
  <c r="AJ104" i="29"/>
  <c r="AJ105" i="29"/>
  <c r="AJ106" i="29"/>
  <c r="AJ107" i="29"/>
  <c r="AJ108" i="29"/>
  <c r="AJ109" i="29"/>
  <c r="AJ110" i="29"/>
  <c r="AJ111" i="29"/>
  <c r="AJ112" i="29"/>
  <c r="AJ113" i="29"/>
  <c r="AJ114" i="29"/>
  <c r="AJ115" i="29"/>
  <c r="AJ116" i="29"/>
  <c r="AJ117" i="29"/>
  <c r="AJ118" i="29"/>
  <c r="AJ119" i="29"/>
  <c r="AA119" i="29"/>
  <c r="AA118" i="29"/>
  <c r="AA117" i="29"/>
  <c r="AA116" i="29"/>
  <c r="AA115" i="29"/>
  <c r="AA114" i="29"/>
  <c r="AA113" i="29"/>
  <c r="AA112" i="29"/>
  <c r="AA111" i="29"/>
  <c r="AA110" i="29"/>
  <c r="AA109" i="29"/>
  <c r="AA108" i="29"/>
  <c r="AA107" i="29"/>
  <c r="AA106" i="29"/>
  <c r="AA105" i="29"/>
  <c r="AA104" i="29"/>
  <c r="AA103" i="29"/>
  <c r="AA102" i="29"/>
  <c r="AA101" i="29"/>
  <c r="AA100" i="29"/>
  <c r="AA99" i="29"/>
  <c r="AA98" i="29"/>
  <c r="AA97" i="29"/>
  <c r="AA96" i="29"/>
  <c r="AA95" i="29"/>
  <c r="AA94" i="29"/>
  <c r="AA93" i="29"/>
  <c r="AA92" i="29"/>
  <c r="AA91" i="29"/>
  <c r="AA90" i="29"/>
  <c r="AA89" i="29"/>
  <c r="AA88" i="29"/>
  <c r="AA87" i="29"/>
  <c r="AA86" i="29"/>
  <c r="AA85" i="29"/>
  <c r="AA84" i="29"/>
  <c r="AA83" i="29"/>
  <c r="AA82" i="29"/>
  <c r="AA81" i="29"/>
  <c r="AA80" i="29"/>
  <c r="AA79" i="29"/>
  <c r="AA78" i="29"/>
  <c r="AA77" i="29"/>
  <c r="AA76" i="29"/>
  <c r="AA75" i="29"/>
  <c r="AA74" i="29"/>
  <c r="AA73" i="29"/>
  <c r="AA72" i="29"/>
  <c r="AA71" i="29"/>
  <c r="AA70" i="29"/>
  <c r="AA69" i="29"/>
  <c r="AA68" i="29"/>
  <c r="AA67" i="29"/>
  <c r="AA66" i="29"/>
  <c r="AA65" i="29"/>
  <c r="AA64" i="29"/>
  <c r="AA63" i="29"/>
  <c r="AA62" i="29"/>
  <c r="AA61" i="29"/>
  <c r="AA60" i="29"/>
  <c r="AA59" i="29"/>
  <c r="AA58" i="29"/>
  <c r="AA57" i="29"/>
  <c r="AA56" i="29"/>
  <c r="AA55" i="29"/>
  <c r="AA54" i="29"/>
  <c r="AA53" i="29"/>
  <c r="AA52" i="29"/>
  <c r="AA51" i="29"/>
  <c r="AA50" i="29"/>
  <c r="AA49" i="29"/>
  <c r="AA48" i="29"/>
  <c r="AA47" i="29"/>
  <c r="AA46" i="29"/>
  <c r="AA45" i="29"/>
  <c r="AA44" i="29"/>
  <c r="AA43" i="29"/>
  <c r="AA42" i="29"/>
  <c r="AA41" i="29"/>
  <c r="AA40" i="29"/>
  <c r="AA39" i="29"/>
  <c r="AA38" i="29"/>
  <c r="AA37" i="29"/>
  <c r="AA36" i="29"/>
  <c r="AA35" i="29"/>
  <c r="AA34" i="29"/>
  <c r="AA33" i="29"/>
  <c r="AA32" i="29"/>
  <c r="AA31" i="29"/>
  <c r="AA30" i="29"/>
  <c r="AA29" i="29"/>
  <c r="AA28" i="29"/>
  <c r="AA27" i="29"/>
  <c r="AA26" i="29"/>
  <c r="AA25" i="29"/>
  <c r="AA23" i="29"/>
  <c r="AB23" i="29" s="1"/>
  <c r="AA22" i="29"/>
  <c r="AB22" i="29" s="1"/>
  <c r="AA21" i="29"/>
  <c r="AB21" i="29" s="1"/>
  <c r="AA20" i="29"/>
  <c r="AJ21" i="37"/>
  <c r="AJ25" i="37"/>
  <c r="AJ26" i="37"/>
  <c r="AJ27" i="37"/>
  <c r="AJ28" i="37"/>
  <c r="AJ29" i="37"/>
  <c r="AJ30" i="37"/>
  <c r="AJ31" i="37"/>
  <c r="AJ32" i="37"/>
  <c r="AJ33" i="37"/>
  <c r="AJ34" i="37"/>
  <c r="AJ35" i="37"/>
  <c r="AJ36" i="37"/>
  <c r="AJ37" i="37"/>
  <c r="AJ38" i="37"/>
  <c r="AJ39" i="37"/>
  <c r="AJ40" i="37"/>
  <c r="AJ41" i="37"/>
  <c r="AJ42" i="37"/>
  <c r="AJ43" i="37"/>
  <c r="AJ44" i="37"/>
  <c r="AJ45" i="37"/>
  <c r="AJ46" i="37"/>
  <c r="AJ47" i="37"/>
  <c r="AJ48" i="37"/>
  <c r="AJ49" i="37"/>
  <c r="AJ50" i="37"/>
  <c r="AJ51" i="37"/>
  <c r="AJ52" i="37"/>
  <c r="AJ53" i="37"/>
  <c r="AJ54" i="37"/>
  <c r="AJ55" i="37"/>
  <c r="AJ56" i="37"/>
  <c r="AJ57" i="37"/>
  <c r="AJ58" i="37"/>
  <c r="AJ59" i="37"/>
  <c r="AJ60" i="37"/>
  <c r="AJ61" i="37"/>
  <c r="AJ62" i="37"/>
  <c r="AJ63" i="37"/>
  <c r="AJ64" i="37"/>
  <c r="AJ65" i="37"/>
  <c r="AJ66" i="37"/>
  <c r="AJ67" i="37"/>
  <c r="AJ68" i="37"/>
  <c r="AJ69" i="37"/>
  <c r="AJ70" i="37"/>
  <c r="AJ71" i="37"/>
  <c r="AJ72" i="37"/>
  <c r="AJ73" i="37"/>
  <c r="AJ74" i="37"/>
  <c r="AJ75" i="37"/>
  <c r="AJ76" i="37"/>
  <c r="AJ77" i="37"/>
  <c r="AJ78" i="37"/>
  <c r="AJ79" i="37"/>
  <c r="AJ80" i="37"/>
  <c r="AJ81" i="37"/>
  <c r="AJ82" i="37"/>
  <c r="AJ83" i="37"/>
  <c r="AJ84" i="37"/>
  <c r="AJ85" i="37"/>
  <c r="AJ86" i="37"/>
  <c r="AJ87" i="37"/>
  <c r="AJ88" i="37"/>
  <c r="AJ89" i="37"/>
  <c r="AJ90" i="37"/>
  <c r="AJ91" i="37"/>
  <c r="AJ92" i="37"/>
  <c r="AJ93" i="37"/>
  <c r="AJ94" i="37"/>
  <c r="AJ95" i="37"/>
  <c r="AJ96" i="37"/>
  <c r="AJ97" i="37"/>
  <c r="AJ98" i="37"/>
  <c r="AJ99" i="37"/>
  <c r="AJ100" i="37"/>
  <c r="AJ101" i="37"/>
  <c r="AJ102" i="37"/>
  <c r="AJ103" i="37"/>
  <c r="AJ104" i="37"/>
  <c r="AJ105" i="37"/>
  <c r="AJ106" i="37"/>
  <c r="AJ107" i="37"/>
  <c r="AJ108" i="37"/>
  <c r="AJ109" i="37"/>
  <c r="AJ110" i="37"/>
  <c r="AJ111" i="37"/>
  <c r="AJ112" i="37"/>
  <c r="AJ113" i="37"/>
  <c r="AJ114" i="37"/>
  <c r="AJ115" i="37"/>
  <c r="AJ116" i="37"/>
  <c r="AJ117" i="37"/>
  <c r="AJ118" i="37"/>
  <c r="AJ119" i="37"/>
  <c r="AJ20" i="37"/>
  <c r="AI21" i="37"/>
  <c r="AI25" i="37"/>
  <c r="AI26" i="37"/>
  <c r="AI27" i="37"/>
  <c r="AI28" i="37"/>
  <c r="AI29" i="37"/>
  <c r="AI30" i="37"/>
  <c r="AI31" i="37"/>
  <c r="AI32" i="37"/>
  <c r="AI33" i="37"/>
  <c r="AI34" i="37"/>
  <c r="AI35" i="37"/>
  <c r="AI36" i="37"/>
  <c r="AI37" i="37"/>
  <c r="AI38" i="37"/>
  <c r="AI39" i="37"/>
  <c r="AI40" i="37"/>
  <c r="AI41" i="37"/>
  <c r="AI42" i="37"/>
  <c r="AI43" i="37"/>
  <c r="AI44" i="37"/>
  <c r="AI45" i="37"/>
  <c r="AI46" i="37"/>
  <c r="AI47" i="37"/>
  <c r="AI48" i="37"/>
  <c r="AI49" i="37"/>
  <c r="AI50" i="37"/>
  <c r="AI51" i="37"/>
  <c r="AI52" i="37"/>
  <c r="AI53" i="37"/>
  <c r="AI54" i="37"/>
  <c r="AI55" i="37"/>
  <c r="AI56" i="37"/>
  <c r="AI57" i="37"/>
  <c r="AI58" i="37"/>
  <c r="AI59" i="37"/>
  <c r="AI60" i="37"/>
  <c r="AI61" i="37"/>
  <c r="AI62" i="37"/>
  <c r="AI63" i="37"/>
  <c r="AI64" i="37"/>
  <c r="AI65" i="37"/>
  <c r="AI66" i="37"/>
  <c r="AI67" i="37"/>
  <c r="AI68" i="37"/>
  <c r="AI69" i="37"/>
  <c r="AI70" i="37"/>
  <c r="AI71" i="37"/>
  <c r="AI72" i="37"/>
  <c r="AI73" i="37"/>
  <c r="AI74" i="37"/>
  <c r="AI75" i="37"/>
  <c r="AI76" i="37"/>
  <c r="AI77" i="37"/>
  <c r="AI78" i="37"/>
  <c r="AI79" i="37"/>
  <c r="AI80" i="37"/>
  <c r="AI81" i="37"/>
  <c r="AI82" i="37"/>
  <c r="AI83" i="37"/>
  <c r="AI84" i="37"/>
  <c r="AI85" i="37"/>
  <c r="AI86" i="37"/>
  <c r="AI87" i="37"/>
  <c r="AI88" i="37"/>
  <c r="AI89" i="37"/>
  <c r="AI90" i="37"/>
  <c r="AI91" i="37"/>
  <c r="AI92" i="37"/>
  <c r="AI93" i="37"/>
  <c r="AI94" i="37"/>
  <c r="AI95" i="37"/>
  <c r="AI96" i="37"/>
  <c r="AI97" i="37"/>
  <c r="AI98" i="37"/>
  <c r="AI99" i="37"/>
  <c r="AI100" i="37"/>
  <c r="AI101" i="37"/>
  <c r="AI102" i="37"/>
  <c r="AI103" i="37"/>
  <c r="AI104" i="37"/>
  <c r="AI105" i="37"/>
  <c r="AI106" i="37"/>
  <c r="AI107" i="37"/>
  <c r="AI108" i="37"/>
  <c r="AI109" i="37"/>
  <c r="AI110" i="37"/>
  <c r="AI111" i="37"/>
  <c r="AI112" i="37"/>
  <c r="AI113" i="37"/>
  <c r="AI114" i="37"/>
  <c r="AI115" i="37"/>
  <c r="AI116" i="37"/>
  <c r="AI117" i="37"/>
  <c r="AI118" i="37"/>
  <c r="AI119" i="37"/>
  <c r="AI20" i="37"/>
  <c r="AE21" i="37"/>
  <c r="AD21" i="37"/>
  <c r="AD24" i="37"/>
  <c r="AD25" i="37"/>
  <c r="AD26" i="37"/>
  <c r="AD27" i="37"/>
  <c r="AD28" i="37"/>
  <c r="AD29" i="37"/>
  <c r="AD30" i="37"/>
  <c r="AD31" i="37"/>
  <c r="AD32" i="37"/>
  <c r="AD33" i="37"/>
  <c r="AD34" i="37"/>
  <c r="AD35" i="37"/>
  <c r="AD36" i="37"/>
  <c r="AD37" i="37"/>
  <c r="AD38" i="37"/>
  <c r="AD39" i="37"/>
  <c r="AD40" i="37"/>
  <c r="AD41" i="37"/>
  <c r="AD42" i="37"/>
  <c r="AD43" i="37"/>
  <c r="AD44" i="37"/>
  <c r="AD45" i="37"/>
  <c r="AD46" i="37"/>
  <c r="AD47" i="37"/>
  <c r="AD48" i="37"/>
  <c r="AD49" i="37"/>
  <c r="AD50" i="37"/>
  <c r="AD51" i="37"/>
  <c r="AD52" i="37"/>
  <c r="AD53" i="37"/>
  <c r="AD54" i="37"/>
  <c r="AD55" i="37"/>
  <c r="AD56" i="37"/>
  <c r="AD57" i="37"/>
  <c r="AD58" i="37"/>
  <c r="AD59" i="37"/>
  <c r="AD60" i="37"/>
  <c r="AD61" i="37"/>
  <c r="AD62" i="37"/>
  <c r="AD63" i="37"/>
  <c r="AD64" i="37"/>
  <c r="AD65" i="37"/>
  <c r="AD66" i="37"/>
  <c r="AD67" i="37"/>
  <c r="AD68" i="37"/>
  <c r="AD69" i="37"/>
  <c r="AD70" i="37"/>
  <c r="AD71" i="37"/>
  <c r="AD72" i="37"/>
  <c r="AD73" i="37"/>
  <c r="AD74" i="37"/>
  <c r="AD75" i="37"/>
  <c r="AD76" i="37"/>
  <c r="AD77" i="37"/>
  <c r="AD78" i="37"/>
  <c r="AD79" i="37"/>
  <c r="AD80" i="37"/>
  <c r="AD81" i="37"/>
  <c r="AD82" i="37"/>
  <c r="AD83" i="37"/>
  <c r="AD84" i="37"/>
  <c r="AD85" i="37"/>
  <c r="AD86" i="37"/>
  <c r="AD87" i="37"/>
  <c r="AD88" i="37"/>
  <c r="AD89" i="37"/>
  <c r="AD90" i="37"/>
  <c r="AD91" i="37"/>
  <c r="AD92" i="37"/>
  <c r="AD93" i="37"/>
  <c r="AD94" i="37"/>
  <c r="AD95" i="37"/>
  <c r="AD96" i="37"/>
  <c r="AD97" i="37"/>
  <c r="AD98" i="37"/>
  <c r="AD99" i="37"/>
  <c r="AD100" i="37"/>
  <c r="AD101" i="37"/>
  <c r="AD102" i="37"/>
  <c r="AD103" i="37"/>
  <c r="AD104" i="37"/>
  <c r="AD105" i="37"/>
  <c r="AD106" i="37"/>
  <c r="AD107" i="37"/>
  <c r="AD108" i="37"/>
  <c r="AD109" i="37"/>
  <c r="AD110" i="37"/>
  <c r="AD111" i="37"/>
  <c r="AD112" i="37"/>
  <c r="AD113" i="37"/>
  <c r="AD114" i="37"/>
  <c r="AD115" i="37"/>
  <c r="AD116" i="37"/>
  <c r="AD117" i="37"/>
  <c r="AD118" i="37"/>
  <c r="AD119" i="37"/>
  <c r="AD20" i="37"/>
  <c r="AC20" i="37" s="1"/>
  <c r="AE25" i="37"/>
  <c r="AE26" i="37"/>
  <c r="AE27" i="37"/>
  <c r="AE28" i="37"/>
  <c r="AE29" i="37"/>
  <c r="AE30" i="37"/>
  <c r="AE31" i="37"/>
  <c r="AE32" i="37"/>
  <c r="AE33" i="37"/>
  <c r="AE34" i="37"/>
  <c r="AE35" i="37"/>
  <c r="AE36" i="37"/>
  <c r="AE37" i="37"/>
  <c r="AE38" i="37"/>
  <c r="AE39" i="37"/>
  <c r="AE40" i="37"/>
  <c r="AE41" i="37"/>
  <c r="AE42" i="37"/>
  <c r="AE43" i="37"/>
  <c r="AE44" i="37"/>
  <c r="AE45" i="37"/>
  <c r="AE46" i="37"/>
  <c r="AE47" i="37"/>
  <c r="AE48" i="37"/>
  <c r="AE49" i="37"/>
  <c r="AE50" i="37"/>
  <c r="AE51" i="37"/>
  <c r="AE52" i="37"/>
  <c r="AE53" i="37"/>
  <c r="AE54" i="37"/>
  <c r="AE55" i="37"/>
  <c r="AE56" i="37"/>
  <c r="AE57" i="37"/>
  <c r="AE58" i="37"/>
  <c r="AE59" i="37"/>
  <c r="AE60" i="37"/>
  <c r="AE61" i="37"/>
  <c r="AE62" i="37"/>
  <c r="AE63" i="37"/>
  <c r="AE64" i="37"/>
  <c r="AE65" i="37"/>
  <c r="AE66" i="37"/>
  <c r="AE67" i="37"/>
  <c r="AE68" i="37"/>
  <c r="AE69" i="37"/>
  <c r="AE70" i="37"/>
  <c r="AE71" i="37"/>
  <c r="AE72" i="37"/>
  <c r="AE73" i="37"/>
  <c r="AE74" i="37"/>
  <c r="AE75" i="37"/>
  <c r="AE76" i="37"/>
  <c r="AE77" i="37"/>
  <c r="AE78" i="37"/>
  <c r="AE79" i="37"/>
  <c r="AE80" i="37"/>
  <c r="AE81" i="37"/>
  <c r="AE82" i="37"/>
  <c r="AE83" i="37"/>
  <c r="AE84" i="37"/>
  <c r="AE85" i="37"/>
  <c r="AE86" i="37"/>
  <c r="AE87" i="37"/>
  <c r="AE88" i="37"/>
  <c r="AE89" i="37"/>
  <c r="AE90" i="37"/>
  <c r="AE91" i="37"/>
  <c r="AE92" i="37"/>
  <c r="AE93" i="37"/>
  <c r="AE94" i="37"/>
  <c r="AE95" i="37"/>
  <c r="AE96" i="37"/>
  <c r="AE97" i="37"/>
  <c r="AE98" i="37"/>
  <c r="AE99" i="37"/>
  <c r="AE100" i="37"/>
  <c r="AE101" i="37"/>
  <c r="AE102" i="37"/>
  <c r="AE103" i="37"/>
  <c r="AE104" i="37"/>
  <c r="AE105" i="37"/>
  <c r="AE106" i="37"/>
  <c r="AE107" i="37"/>
  <c r="AE108" i="37"/>
  <c r="AE109" i="37"/>
  <c r="AE110" i="37"/>
  <c r="AE111" i="37"/>
  <c r="AE112" i="37"/>
  <c r="AE113" i="37"/>
  <c r="AE114" i="37"/>
  <c r="AE115" i="37"/>
  <c r="AE116" i="37"/>
  <c r="AE117" i="37"/>
  <c r="AE118" i="37"/>
  <c r="AE119" i="37"/>
  <c r="AB22" i="37"/>
  <c r="AB23" i="37"/>
  <c r="AB24" i="37"/>
  <c r="AB25" i="37"/>
  <c r="AB26" i="37"/>
  <c r="AB27" i="37"/>
  <c r="AB28" i="37"/>
  <c r="AB29" i="37"/>
  <c r="AB30" i="37"/>
  <c r="AB31" i="37"/>
  <c r="AB32" i="37"/>
  <c r="AB33" i="37"/>
  <c r="AB34" i="37"/>
  <c r="AB35" i="37"/>
  <c r="AB36" i="37"/>
  <c r="AB37" i="37"/>
  <c r="AB38" i="37"/>
  <c r="AB39" i="37"/>
  <c r="AB40" i="37"/>
  <c r="AB41" i="37"/>
  <c r="AB42" i="37"/>
  <c r="AB43" i="37"/>
  <c r="AB44" i="37"/>
  <c r="AB45" i="37"/>
  <c r="AB46" i="37"/>
  <c r="AB47" i="37"/>
  <c r="AB48" i="37"/>
  <c r="AB49" i="37"/>
  <c r="AB50" i="37"/>
  <c r="AB51" i="37"/>
  <c r="AB52" i="37"/>
  <c r="AB53" i="37"/>
  <c r="AB54" i="37"/>
  <c r="AB55" i="37"/>
  <c r="AB56" i="37"/>
  <c r="AB57" i="37"/>
  <c r="AB58" i="37"/>
  <c r="AB59" i="37"/>
  <c r="AB60" i="37"/>
  <c r="AB61" i="37"/>
  <c r="AB62" i="37"/>
  <c r="AB63" i="37"/>
  <c r="AB64" i="37"/>
  <c r="AB65" i="37"/>
  <c r="AB66" i="37"/>
  <c r="AB67" i="37"/>
  <c r="AB68" i="37"/>
  <c r="AB69" i="37"/>
  <c r="AB70" i="37"/>
  <c r="AB71" i="37"/>
  <c r="AB72" i="37"/>
  <c r="AB73" i="37"/>
  <c r="AB74" i="37"/>
  <c r="AB75" i="37"/>
  <c r="AB76" i="37"/>
  <c r="AB77" i="37"/>
  <c r="AB78" i="37"/>
  <c r="AB79" i="37"/>
  <c r="AB80" i="37"/>
  <c r="AB81" i="37"/>
  <c r="AB82" i="37"/>
  <c r="AB83" i="37"/>
  <c r="AB84" i="37"/>
  <c r="AB85" i="37"/>
  <c r="AB86" i="37"/>
  <c r="AB87" i="37"/>
  <c r="AB88" i="37"/>
  <c r="AB89" i="37"/>
  <c r="AB90" i="37"/>
  <c r="AB91" i="37"/>
  <c r="AB92" i="37"/>
  <c r="AB93" i="37"/>
  <c r="AB94" i="37"/>
  <c r="AB95" i="37"/>
  <c r="AB96" i="37"/>
  <c r="AB97" i="37"/>
  <c r="AB98" i="37"/>
  <c r="AB99" i="37"/>
  <c r="AB100" i="37"/>
  <c r="AB101" i="37"/>
  <c r="AB102" i="37"/>
  <c r="AB103" i="37"/>
  <c r="AB104" i="37"/>
  <c r="AB105" i="37"/>
  <c r="AB106" i="37"/>
  <c r="AB107" i="37"/>
  <c r="AB108" i="37"/>
  <c r="AB109" i="37"/>
  <c r="AB110" i="37"/>
  <c r="AB111" i="37"/>
  <c r="AB112" i="37"/>
  <c r="AB113" i="37"/>
  <c r="AB114" i="37"/>
  <c r="AB115" i="37"/>
  <c r="AB116" i="37"/>
  <c r="AB117" i="37"/>
  <c r="AB118" i="37"/>
  <c r="AB119" i="37"/>
  <c r="AA21" i="37"/>
  <c r="AA22" i="37"/>
  <c r="AI22" i="37" s="1"/>
  <c r="AA23" i="37"/>
  <c r="AI23" i="37" s="1"/>
  <c r="AA24" i="37"/>
  <c r="AI24" i="37" s="1"/>
  <c r="AA25" i="37"/>
  <c r="AA26" i="37"/>
  <c r="AA27" i="37"/>
  <c r="AA28" i="37"/>
  <c r="AA29" i="37"/>
  <c r="AA30" i="37"/>
  <c r="AA31" i="37"/>
  <c r="AA32" i="37"/>
  <c r="AA33" i="37"/>
  <c r="AA34" i="37"/>
  <c r="AA35" i="37"/>
  <c r="AA36" i="37"/>
  <c r="AA37" i="37"/>
  <c r="AA38" i="37"/>
  <c r="AA39" i="37"/>
  <c r="AA40" i="37"/>
  <c r="AA41" i="37"/>
  <c r="AA42" i="37"/>
  <c r="AA43" i="37"/>
  <c r="AA44" i="37"/>
  <c r="AA45" i="37"/>
  <c r="AA46" i="37"/>
  <c r="AA47" i="37"/>
  <c r="AA48" i="37"/>
  <c r="AA49" i="37"/>
  <c r="AA50" i="37"/>
  <c r="AA51" i="37"/>
  <c r="AA52" i="37"/>
  <c r="AA53" i="37"/>
  <c r="AA54" i="37"/>
  <c r="AA55" i="37"/>
  <c r="AA56" i="37"/>
  <c r="AA57" i="37"/>
  <c r="AA58" i="37"/>
  <c r="AA59" i="37"/>
  <c r="AA60" i="37"/>
  <c r="AA61" i="37"/>
  <c r="AA62" i="37"/>
  <c r="AA63" i="37"/>
  <c r="AA64" i="37"/>
  <c r="AA65" i="37"/>
  <c r="AA66" i="37"/>
  <c r="AA67" i="37"/>
  <c r="AA68" i="37"/>
  <c r="AA69" i="37"/>
  <c r="AA70" i="37"/>
  <c r="AA71" i="37"/>
  <c r="AA72" i="37"/>
  <c r="AA73" i="37"/>
  <c r="AA74" i="37"/>
  <c r="AA75" i="37"/>
  <c r="AA76" i="37"/>
  <c r="AA77" i="37"/>
  <c r="AA78" i="37"/>
  <c r="AA79" i="37"/>
  <c r="AA80" i="37"/>
  <c r="AA81" i="37"/>
  <c r="AA82" i="37"/>
  <c r="AA83" i="37"/>
  <c r="AA84" i="37"/>
  <c r="AA85" i="37"/>
  <c r="AA86" i="37"/>
  <c r="AA87" i="37"/>
  <c r="AA88" i="37"/>
  <c r="AA89" i="37"/>
  <c r="AA90" i="37"/>
  <c r="AA91" i="37"/>
  <c r="AA92" i="37"/>
  <c r="AA93" i="37"/>
  <c r="AA94" i="37"/>
  <c r="AA95" i="37"/>
  <c r="AA96" i="37"/>
  <c r="AA97" i="37"/>
  <c r="AA98" i="37"/>
  <c r="AA99" i="37"/>
  <c r="AA100" i="37"/>
  <c r="AA101" i="37"/>
  <c r="AA102" i="37"/>
  <c r="AA103" i="37"/>
  <c r="AA104" i="37"/>
  <c r="AA105" i="37"/>
  <c r="AA106" i="37"/>
  <c r="AA107" i="37"/>
  <c r="AA108" i="37"/>
  <c r="AA109" i="37"/>
  <c r="AA110" i="37"/>
  <c r="AA111" i="37"/>
  <c r="AA112" i="37"/>
  <c r="AA113" i="37"/>
  <c r="AA114" i="37"/>
  <c r="AA115" i="37"/>
  <c r="AA116" i="37"/>
  <c r="AA117" i="37"/>
  <c r="AA118" i="37"/>
  <c r="AA119" i="37"/>
  <c r="AB20" i="29" l="1"/>
  <c r="AK20" i="37"/>
  <c r="AI20" i="29"/>
  <c r="AD20" i="29"/>
  <c r="AI21" i="29"/>
  <c r="AD21" i="29"/>
  <c r="E22" i="29"/>
  <c r="E21" i="29"/>
  <c r="E23" i="29"/>
  <c r="E20" i="29"/>
  <c r="E17" i="28"/>
  <c r="E18" i="28"/>
  <c r="E16" i="28"/>
  <c r="E15" i="28"/>
  <c r="E14" i="28"/>
  <c r="U20" i="29" l="1"/>
  <c r="AE20" i="29" s="1"/>
  <c r="AF20" i="29" s="1"/>
  <c r="AO20" i="29"/>
  <c r="AQ20" i="29"/>
  <c r="AR20" i="29" s="1"/>
  <c r="AO21" i="29"/>
  <c r="AQ21" i="29"/>
  <c r="AR21" i="29" s="1"/>
  <c r="U22" i="29"/>
  <c r="AO22" i="29"/>
  <c r="AQ22" i="29"/>
  <c r="AR22" i="29" s="1"/>
  <c r="F119" i="29"/>
  <c r="F118" i="29"/>
  <c r="F117" i="29"/>
  <c r="F116" i="29"/>
  <c r="F115" i="29"/>
  <c r="F114" i="29"/>
  <c r="F113" i="29"/>
  <c r="F112" i="29"/>
  <c r="F111" i="29"/>
  <c r="F110" i="29"/>
  <c r="F109" i="29"/>
  <c r="F108" i="29"/>
  <c r="F107" i="29"/>
  <c r="F106" i="29"/>
  <c r="F105" i="29"/>
  <c r="F104" i="29"/>
  <c r="F103" i="29"/>
  <c r="F102" i="29"/>
  <c r="F101" i="29"/>
  <c r="F100" i="29"/>
  <c r="F99" i="29"/>
  <c r="F98" i="29"/>
  <c r="F97" i="29"/>
  <c r="F96" i="29"/>
  <c r="F95" i="29"/>
  <c r="F94" i="29"/>
  <c r="F93" i="29"/>
  <c r="F92" i="29"/>
  <c r="F91" i="29"/>
  <c r="F90" i="29"/>
  <c r="F89" i="29"/>
  <c r="F88" i="29"/>
  <c r="F87" i="29"/>
  <c r="F86" i="29"/>
  <c r="F85" i="29"/>
  <c r="F84" i="29"/>
  <c r="F83" i="29"/>
  <c r="F82" i="29"/>
  <c r="F81" i="29"/>
  <c r="F80" i="29"/>
  <c r="F79" i="29"/>
  <c r="F78" i="29"/>
  <c r="F77" i="29"/>
  <c r="F76" i="29"/>
  <c r="F75" i="29"/>
  <c r="F74" i="29"/>
  <c r="F73" i="29"/>
  <c r="F72" i="29"/>
  <c r="F71" i="29"/>
  <c r="F70" i="29"/>
  <c r="F69" i="29"/>
  <c r="F68" i="29"/>
  <c r="F67" i="29"/>
  <c r="F66" i="29"/>
  <c r="F65" i="29"/>
  <c r="F64" i="29"/>
  <c r="F63" i="29"/>
  <c r="F62" i="29"/>
  <c r="F61" i="29"/>
  <c r="F60" i="29"/>
  <c r="F59" i="29"/>
  <c r="F58" i="29"/>
  <c r="F57" i="29"/>
  <c r="F56" i="29"/>
  <c r="F55" i="29"/>
  <c r="F54" i="29"/>
  <c r="F53" i="29"/>
  <c r="F52" i="29"/>
  <c r="F51" i="29"/>
  <c r="F50" i="29"/>
  <c r="F49" i="29"/>
  <c r="F48" i="29"/>
  <c r="F47" i="29"/>
  <c r="F46" i="29"/>
  <c r="F45" i="29"/>
  <c r="F44" i="29"/>
  <c r="F43" i="29"/>
  <c r="F42" i="29"/>
  <c r="F41" i="29"/>
  <c r="F40" i="29"/>
  <c r="F39" i="29"/>
  <c r="F38" i="29"/>
  <c r="F37" i="29"/>
  <c r="F36" i="29"/>
  <c r="F35" i="29"/>
  <c r="F34" i="29"/>
  <c r="F33" i="29"/>
  <c r="F32" i="29"/>
  <c r="F31" i="29"/>
  <c r="F30" i="29"/>
  <c r="F29" i="29"/>
  <c r="F28" i="29"/>
  <c r="F27" i="29"/>
  <c r="F26" i="29"/>
  <c r="F25" i="29"/>
  <c r="F24" i="29"/>
  <c r="F23" i="29"/>
  <c r="F22" i="29"/>
  <c r="F21" i="29"/>
  <c r="F20" i="29"/>
  <c r="U14" i="28"/>
  <c r="W14" i="28" s="1"/>
  <c r="X14" i="28" s="1"/>
  <c r="V14" i="28"/>
  <c r="F15" i="28"/>
  <c r="F16" i="28"/>
  <c r="F17" i="28"/>
  <c r="F18" i="28"/>
  <c r="F19" i="28"/>
  <c r="F20" i="28"/>
  <c r="F21" i="28"/>
  <c r="F22" i="28"/>
  <c r="F23" i="28"/>
  <c r="F24" i="28"/>
  <c r="F25" i="28"/>
  <c r="F26" i="28"/>
  <c r="F27" i="28"/>
  <c r="F28" i="28"/>
  <c r="F29" i="28"/>
  <c r="F30" i="28"/>
  <c r="F31" i="28"/>
  <c r="F32" i="28"/>
  <c r="F33" i="28"/>
  <c r="F34" i="28"/>
  <c r="F35" i="28"/>
  <c r="F36" i="28"/>
  <c r="F37" i="28"/>
  <c r="F38" i="28"/>
  <c r="F39" i="28"/>
  <c r="F40" i="28"/>
  <c r="F41" i="28"/>
  <c r="F42" i="28"/>
  <c r="F43" i="28"/>
  <c r="F44" i="28"/>
  <c r="F45" i="28"/>
  <c r="F46" i="28"/>
  <c r="F47" i="28"/>
  <c r="F48" i="28"/>
  <c r="F49" i="28"/>
  <c r="F50"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F107" i="28"/>
  <c r="F108" i="28"/>
  <c r="F109" i="28"/>
  <c r="F110" i="28"/>
  <c r="F111" i="28"/>
  <c r="F112" i="28"/>
  <c r="F113" i="28"/>
  <c r="F114" i="28"/>
  <c r="F115" i="28"/>
  <c r="F116" i="28"/>
  <c r="F117" i="28"/>
  <c r="F118" i="28"/>
  <c r="F119" i="28"/>
  <c r="F120" i="28"/>
  <c r="F121" i="28"/>
  <c r="F122" i="28"/>
  <c r="F123" i="28"/>
  <c r="F124" i="28"/>
  <c r="F125" i="28"/>
  <c r="F126" i="28"/>
  <c r="F127" i="28"/>
  <c r="F128" i="28"/>
  <c r="F129" i="28"/>
  <c r="F130" i="28"/>
  <c r="F131" i="28"/>
  <c r="F132" i="28"/>
  <c r="F133" i="28"/>
  <c r="F134" i="28"/>
  <c r="F135" i="28"/>
  <c r="F136" i="28"/>
  <c r="F137" i="28"/>
  <c r="F138" i="28"/>
  <c r="F139" i="28"/>
  <c r="F140" i="28"/>
  <c r="F141" i="28"/>
  <c r="F142" i="28"/>
  <c r="F143" i="28"/>
  <c r="F144" i="28"/>
  <c r="F145" i="28"/>
  <c r="F146" i="28"/>
  <c r="F147" i="28"/>
  <c r="F148" i="28"/>
  <c r="F149" i="28"/>
  <c r="F150" i="28"/>
  <c r="F151" i="28"/>
  <c r="F152" i="28"/>
  <c r="F153" i="28"/>
  <c r="F154" i="28"/>
  <c r="F155" i="28"/>
  <c r="F156" i="28"/>
  <c r="F157" i="28"/>
  <c r="F158" i="28"/>
  <c r="F159" i="28"/>
  <c r="F160" i="28"/>
  <c r="F161" i="28"/>
  <c r="F162" i="28"/>
  <c r="F163" i="28"/>
  <c r="F164" i="28"/>
  <c r="F165" i="28"/>
  <c r="F166" i="28"/>
  <c r="F167" i="28"/>
  <c r="F168" i="28"/>
  <c r="F169" i="28"/>
  <c r="F170" i="28"/>
  <c r="F171" i="28"/>
  <c r="F172" i="28"/>
  <c r="F173" i="28"/>
  <c r="F174" i="28"/>
  <c r="F175" i="28"/>
  <c r="F176" i="28"/>
  <c r="F177" i="28"/>
  <c r="F178" i="28"/>
  <c r="F179" i="28"/>
  <c r="F180" i="28"/>
  <c r="F181" i="28"/>
  <c r="F182" i="28"/>
  <c r="F183" i="28"/>
  <c r="F184" i="28"/>
  <c r="F185" i="28"/>
  <c r="F186" i="28"/>
  <c r="F187" i="28"/>
  <c r="F188" i="28"/>
  <c r="F189" i="28"/>
  <c r="F190" i="28"/>
  <c r="F191" i="28"/>
  <c r="F192" i="28"/>
  <c r="F193" i="28"/>
  <c r="F194" i="28"/>
  <c r="F195" i="28"/>
  <c r="F196" i="28"/>
  <c r="F197" i="28"/>
  <c r="F198" i="28"/>
  <c r="F199" i="28"/>
  <c r="F200" i="28"/>
  <c r="F201" i="28"/>
  <c r="F202" i="28"/>
  <c r="F203" i="28"/>
  <c r="F204" i="28"/>
  <c r="F205" i="28"/>
  <c r="F206" i="28"/>
  <c r="F207" i="28"/>
  <c r="F208" i="28"/>
  <c r="F209" i="28"/>
  <c r="F210" i="28"/>
  <c r="F211" i="28"/>
  <c r="F212" i="28"/>
  <c r="F213" i="28"/>
  <c r="F214" i="28"/>
  <c r="F215" i="28"/>
  <c r="F216" i="28"/>
  <c r="F217" i="28"/>
  <c r="F218" i="28"/>
  <c r="F219" i="28"/>
  <c r="F220" i="28"/>
  <c r="F221" i="28"/>
  <c r="F222" i="28"/>
  <c r="F223" i="28"/>
  <c r="F224" i="28"/>
  <c r="F225" i="28"/>
  <c r="F226" i="28"/>
  <c r="F227" i="28"/>
  <c r="F228" i="28"/>
  <c r="F229" i="28"/>
  <c r="F230" i="28"/>
  <c r="F231" i="28"/>
  <c r="F232" i="28"/>
  <c r="F233" i="28"/>
  <c r="F234" i="28"/>
  <c r="F235" i="28"/>
  <c r="F236" i="28"/>
  <c r="F237" i="28"/>
  <c r="F238" i="28"/>
  <c r="F239" i="28"/>
  <c r="F240" i="28"/>
  <c r="F241" i="28"/>
  <c r="F242" i="28"/>
  <c r="F243" i="28"/>
  <c r="F244" i="28"/>
  <c r="F245" i="28"/>
  <c r="F246" i="28"/>
  <c r="F247" i="28"/>
  <c r="F248" i="28"/>
  <c r="F249" i="28"/>
  <c r="F250" i="28"/>
  <c r="F251" i="28"/>
  <c r="F252" i="28"/>
  <c r="F253" i="28"/>
  <c r="F254" i="28"/>
  <c r="F255" i="28"/>
  <c r="F256" i="28"/>
  <c r="F257" i="28"/>
  <c r="F258" i="28"/>
  <c r="F259" i="28"/>
  <c r="F260" i="28"/>
  <c r="F261" i="28"/>
  <c r="F262" i="28"/>
  <c r="F263" i="28"/>
  <c r="F264" i="28"/>
  <c r="F265" i="28"/>
  <c r="F266" i="28"/>
  <c r="F267" i="28"/>
  <c r="F268" i="28"/>
  <c r="F269" i="28"/>
  <c r="F270" i="28"/>
  <c r="F271" i="28"/>
  <c r="F272" i="28"/>
  <c r="F273" i="28"/>
  <c r="F274" i="28"/>
  <c r="F275" i="28"/>
  <c r="F276" i="28"/>
  <c r="F277" i="28"/>
  <c r="F278" i="28"/>
  <c r="F279" i="28"/>
  <c r="F280" i="28"/>
  <c r="F281" i="28"/>
  <c r="F282" i="28"/>
  <c r="F283" i="28"/>
  <c r="F284" i="28"/>
  <c r="F285" i="28"/>
  <c r="F286" i="28"/>
  <c r="F287" i="28"/>
  <c r="F288" i="28"/>
  <c r="F289" i="28"/>
  <c r="F290" i="28"/>
  <c r="F291" i="28"/>
  <c r="F292" i="28"/>
  <c r="F293" i="28"/>
  <c r="F294" i="28"/>
  <c r="F295" i="28"/>
  <c r="F296" i="28"/>
  <c r="F297" i="28"/>
  <c r="F298" i="28"/>
  <c r="F299" i="28"/>
  <c r="F300" i="28"/>
  <c r="F301" i="28"/>
  <c r="F302" i="28"/>
  <c r="F303" i="28"/>
  <c r="F304" i="28"/>
  <c r="F305" i="28"/>
  <c r="F306" i="28"/>
  <c r="F307" i="28"/>
  <c r="F308" i="28"/>
  <c r="F309" i="28"/>
  <c r="F310" i="28"/>
  <c r="F311" i="28"/>
  <c r="F312" i="28"/>
  <c r="F313" i="28"/>
  <c r="F314" i="28"/>
  <c r="F315" i="28"/>
  <c r="F316" i="28"/>
  <c r="F317" i="28"/>
  <c r="F318" i="28"/>
  <c r="F319" i="28"/>
  <c r="F320" i="28"/>
  <c r="F321" i="28"/>
  <c r="F322" i="28"/>
  <c r="F323" i="28"/>
  <c r="F324" i="28"/>
  <c r="F325" i="28"/>
  <c r="F326" i="28"/>
  <c r="F327" i="28"/>
  <c r="F328" i="28"/>
  <c r="F329" i="28"/>
  <c r="F330" i="28"/>
  <c r="F331" i="28"/>
  <c r="F332" i="28"/>
  <c r="F333" i="28"/>
  <c r="F334" i="28"/>
  <c r="F335" i="28"/>
  <c r="F336" i="28"/>
  <c r="F337" i="28"/>
  <c r="F338" i="28"/>
  <c r="F339" i="28"/>
  <c r="F340" i="28"/>
  <c r="F341" i="28"/>
  <c r="F342" i="28"/>
  <c r="F343" i="28"/>
  <c r="F344" i="28"/>
  <c r="F345" i="28"/>
  <c r="F346" i="28"/>
  <c r="F347" i="28"/>
  <c r="F348" i="28"/>
  <c r="F349" i="28"/>
  <c r="F350" i="28"/>
  <c r="F351" i="28"/>
  <c r="F352" i="28"/>
  <c r="F353" i="28"/>
  <c r="F354" i="28"/>
  <c r="F355" i="28"/>
  <c r="F356" i="28"/>
  <c r="F357" i="28"/>
  <c r="F358" i="28"/>
  <c r="F359" i="28"/>
  <c r="F360" i="28"/>
  <c r="F361" i="28"/>
  <c r="F362" i="28"/>
  <c r="F363" i="28"/>
  <c r="F364" i="28"/>
  <c r="F365" i="28"/>
  <c r="F366" i="28"/>
  <c r="F367" i="28"/>
  <c r="F368" i="28"/>
  <c r="F369" i="28"/>
  <c r="F370" i="28"/>
  <c r="F371" i="28"/>
  <c r="F372" i="28"/>
  <c r="F373" i="28"/>
  <c r="F374" i="28"/>
  <c r="F375" i="28"/>
  <c r="F376" i="28"/>
  <c r="F377" i="28"/>
  <c r="F378" i="28"/>
  <c r="F379" i="28"/>
  <c r="F380" i="28"/>
  <c r="F381" i="28"/>
  <c r="F382" i="28"/>
  <c r="F383" i="28"/>
  <c r="F384" i="28"/>
  <c r="F385" i="28"/>
  <c r="F386" i="28"/>
  <c r="F387" i="28"/>
  <c r="F388" i="28"/>
  <c r="F389" i="28"/>
  <c r="F390" i="28"/>
  <c r="F391" i="28"/>
  <c r="F392" i="28"/>
  <c r="F393" i="28"/>
  <c r="F394" i="28"/>
  <c r="F395" i="28"/>
  <c r="F396" i="28"/>
  <c r="F397" i="28"/>
  <c r="F398" i="28"/>
  <c r="F399" i="28"/>
  <c r="F400" i="28"/>
  <c r="F401" i="28"/>
  <c r="F402" i="28"/>
  <c r="F403" i="28"/>
  <c r="F404" i="28"/>
  <c r="F405" i="28"/>
  <c r="F406" i="28"/>
  <c r="F407" i="28"/>
  <c r="F408" i="28"/>
  <c r="F409" i="28"/>
  <c r="F410" i="28"/>
  <c r="F411" i="28"/>
  <c r="F412" i="28"/>
  <c r="F413" i="28"/>
  <c r="F414" i="28"/>
  <c r="F415" i="28"/>
  <c r="F416" i="28"/>
  <c r="F417" i="28"/>
  <c r="F418" i="28"/>
  <c r="F419" i="28"/>
  <c r="F420" i="28"/>
  <c r="F421" i="28"/>
  <c r="F422" i="28"/>
  <c r="F423" i="28"/>
  <c r="F424" i="28"/>
  <c r="F425" i="28"/>
  <c r="F426" i="28"/>
  <c r="F427" i="28"/>
  <c r="F428" i="28"/>
  <c r="F429" i="28"/>
  <c r="F430" i="28"/>
  <c r="F431" i="28"/>
  <c r="F432" i="28"/>
  <c r="F433" i="28"/>
  <c r="F434" i="28"/>
  <c r="F435" i="28"/>
  <c r="F436" i="28"/>
  <c r="F437" i="28"/>
  <c r="F438" i="28"/>
  <c r="F439" i="28"/>
  <c r="F440" i="28"/>
  <c r="F441" i="28"/>
  <c r="F442" i="28"/>
  <c r="F443" i="28"/>
  <c r="F444" i="28"/>
  <c r="F445" i="28"/>
  <c r="F446" i="28"/>
  <c r="F447" i="28"/>
  <c r="F448" i="28"/>
  <c r="F449" i="28"/>
  <c r="F450" i="28"/>
  <c r="F451" i="28"/>
  <c r="F452" i="28"/>
  <c r="F453" i="28"/>
  <c r="F454" i="28"/>
  <c r="F455" i="28"/>
  <c r="F456" i="28"/>
  <c r="F457" i="28"/>
  <c r="F458" i="28"/>
  <c r="F459" i="28"/>
  <c r="F460" i="28"/>
  <c r="F461" i="28"/>
  <c r="F462" i="28"/>
  <c r="F463" i="28"/>
  <c r="F464" i="28"/>
  <c r="F465" i="28"/>
  <c r="F466" i="28"/>
  <c r="F467" i="28"/>
  <c r="F468" i="28"/>
  <c r="F469" i="28"/>
  <c r="F470" i="28"/>
  <c r="F471" i="28"/>
  <c r="F472" i="28"/>
  <c r="F473" i="28"/>
  <c r="F474" i="28"/>
  <c r="F475" i="28"/>
  <c r="F476" i="28"/>
  <c r="F477" i="28"/>
  <c r="F478" i="28"/>
  <c r="F479" i="28"/>
  <c r="F480" i="28"/>
  <c r="F481" i="28"/>
  <c r="F482" i="28"/>
  <c r="F483" i="28"/>
  <c r="F484" i="28"/>
  <c r="F485" i="28"/>
  <c r="F486" i="28"/>
  <c r="F487" i="28"/>
  <c r="F488" i="28"/>
  <c r="F489" i="28"/>
  <c r="F490" i="28"/>
  <c r="F491" i="28"/>
  <c r="F492" i="28"/>
  <c r="F493" i="28"/>
  <c r="F494" i="28"/>
  <c r="F495" i="28"/>
  <c r="F496" i="28"/>
  <c r="F497" i="28"/>
  <c r="F498" i="28"/>
  <c r="F499" i="28"/>
  <c r="F500" i="28"/>
  <c r="F501" i="28"/>
  <c r="F502" i="28"/>
  <c r="F503" i="28"/>
  <c r="F504" i="28"/>
  <c r="F505" i="28"/>
  <c r="F506" i="28"/>
  <c r="F507" i="28"/>
  <c r="F508" i="28"/>
  <c r="F509" i="28"/>
  <c r="F510" i="28"/>
  <c r="F511" i="28"/>
  <c r="F512" i="28"/>
  <c r="F513" i="28"/>
  <c r="F514" i="28"/>
  <c r="F515" i="28"/>
  <c r="F516" i="28"/>
  <c r="F517" i="28"/>
  <c r="F518" i="28"/>
  <c r="F519" i="28"/>
  <c r="F520" i="28"/>
  <c r="F521" i="28"/>
  <c r="F522" i="28"/>
  <c r="F523" i="28"/>
  <c r="F524" i="28"/>
  <c r="F525" i="28"/>
  <c r="F526" i="28"/>
  <c r="F527" i="28"/>
  <c r="F528" i="28"/>
  <c r="F529" i="28"/>
  <c r="F530" i="28"/>
  <c r="F531" i="28"/>
  <c r="F532" i="28"/>
  <c r="F533" i="28"/>
  <c r="F534" i="28"/>
  <c r="F535" i="28"/>
  <c r="F536" i="28"/>
  <c r="F537" i="28"/>
  <c r="F538" i="28"/>
  <c r="F539" i="28"/>
  <c r="F540" i="28"/>
  <c r="F541" i="28"/>
  <c r="F542" i="28"/>
  <c r="F543" i="28"/>
  <c r="F544" i="28"/>
  <c r="F545" i="28"/>
  <c r="F546" i="28"/>
  <c r="F547" i="28"/>
  <c r="F548" i="28"/>
  <c r="F549" i="28"/>
  <c r="F550" i="28"/>
  <c r="F551" i="28"/>
  <c r="F552" i="28"/>
  <c r="F553" i="28"/>
  <c r="F554" i="28"/>
  <c r="F555" i="28"/>
  <c r="F556" i="28"/>
  <c r="F557" i="28"/>
  <c r="F558" i="28"/>
  <c r="F559" i="28"/>
  <c r="F560" i="28"/>
  <c r="F561" i="28"/>
  <c r="F562" i="28"/>
  <c r="F563" i="28"/>
  <c r="F564" i="28"/>
  <c r="F565" i="28"/>
  <c r="F566" i="28"/>
  <c r="F567" i="28"/>
  <c r="F568" i="28"/>
  <c r="F569" i="28"/>
  <c r="F570" i="28"/>
  <c r="F571" i="28"/>
  <c r="F572" i="28"/>
  <c r="F573" i="28"/>
  <c r="F574" i="28"/>
  <c r="F575" i="28"/>
  <c r="F576" i="28"/>
  <c r="F577" i="28"/>
  <c r="F578" i="28"/>
  <c r="F579" i="28"/>
  <c r="F580" i="28"/>
  <c r="F581" i="28"/>
  <c r="F582" i="28"/>
  <c r="F583" i="28"/>
  <c r="F584" i="28"/>
  <c r="F585" i="28"/>
  <c r="F586" i="28"/>
  <c r="F587" i="28"/>
  <c r="F588" i="28"/>
  <c r="F589" i="28"/>
  <c r="F590" i="28"/>
  <c r="F591" i="28"/>
  <c r="F592" i="28"/>
  <c r="F593" i="28"/>
  <c r="F594" i="28"/>
  <c r="F595" i="28"/>
  <c r="F596" i="28"/>
  <c r="F597" i="28"/>
  <c r="F598" i="28"/>
  <c r="F599" i="28"/>
  <c r="F600" i="28"/>
  <c r="F601" i="28"/>
  <c r="F602" i="28"/>
  <c r="F603" i="28"/>
  <c r="F604" i="28"/>
  <c r="F605" i="28"/>
  <c r="F606" i="28"/>
  <c r="F607" i="28"/>
  <c r="F608" i="28"/>
  <c r="F609" i="28"/>
  <c r="F610" i="28"/>
  <c r="F611" i="28"/>
  <c r="F612" i="28"/>
  <c r="F613" i="28"/>
  <c r="F614" i="28"/>
  <c r="F615" i="28"/>
  <c r="F616" i="28"/>
  <c r="F617" i="28"/>
  <c r="F618" i="28"/>
  <c r="F619" i="28"/>
  <c r="F620" i="28"/>
  <c r="F621" i="28"/>
  <c r="F622" i="28"/>
  <c r="F623" i="28"/>
  <c r="F624" i="28"/>
  <c r="F625" i="28"/>
  <c r="F626" i="28"/>
  <c r="F627" i="28"/>
  <c r="F628" i="28"/>
  <c r="F629" i="28"/>
  <c r="F630" i="28"/>
  <c r="F631" i="28"/>
  <c r="F632" i="28"/>
  <c r="F633" i="28"/>
  <c r="F634" i="28"/>
  <c r="F635" i="28"/>
  <c r="F636" i="28"/>
  <c r="F637" i="28"/>
  <c r="F638" i="28"/>
  <c r="F639" i="28"/>
  <c r="F640" i="28"/>
  <c r="F641" i="28"/>
  <c r="F642" i="28"/>
  <c r="F643" i="28"/>
  <c r="F644" i="28"/>
  <c r="F645" i="28"/>
  <c r="F646" i="28"/>
  <c r="F647" i="28"/>
  <c r="F648" i="28"/>
  <c r="F649" i="28"/>
  <c r="F650" i="28"/>
  <c r="F651" i="28"/>
  <c r="F652" i="28"/>
  <c r="F653" i="28"/>
  <c r="F654" i="28"/>
  <c r="F655" i="28"/>
  <c r="F656" i="28"/>
  <c r="F657" i="28"/>
  <c r="F658" i="28"/>
  <c r="F659" i="28"/>
  <c r="F660" i="28"/>
  <c r="F661" i="28"/>
  <c r="F662" i="28"/>
  <c r="F663" i="28"/>
  <c r="F664" i="28"/>
  <c r="F665" i="28"/>
  <c r="F666" i="28"/>
  <c r="F667" i="28"/>
  <c r="F668" i="28"/>
  <c r="F669" i="28"/>
  <c r="F670" i="28"/>
  <c r="F671" i="28"/>
  <c r="F672" i="28"/>
  <c r="F673" i="28"/>
  <c r="F674" i="28"/>
  <c r="F675" i="28"/>
  <c r="F676" i="28"/>
  <c r="F677" i="28"/>
  <c r="F678" i="28"/>
  <c r="F679" i="28"/>
  <c r="F680" i="28"/>
  <c r="F681" i="28"/>
  <c r="F682" i="28"/>
  <c r="F683" i="28"/>
  <c r="F684" i="28"/>
  <c r="F685" i="28"/>
  <c r="F686" i="28"/>
  <c r="F687" i="28"/>
  <c r="F688" i="28"/>
  <c r="F689" i="28"/>
  <c r="F690" i="28"/>
  <c r="F691" i="28"/>
  <c r="F692" i="28"/>
  <c r="F693" i="28"/>
  <c r="F694" i="28"/>
  <c r="F695" i="28"/>
  <c r="F696" i="28"/>
  <c r="F697" i="28"/>
  <c r="F698" i="28"/>
  <c r="F699" i="28"/>
  <c r="F700" i="28"/>
  <c r="F701" i="28"/>
  <c r="F702" i="28"/>
  <c r="F703" i="28"/>
  <c r="F704" i="28"/>
  <c r="F705" i="28"/>
  <c r="F706" i="28"/>
  <c r="F707" i="28"/>
  <c r="F708" i="28"/>
  <c r="F709" i="28"/>
  <c r="F710" i="28"/>
  <c r="F711" i="28"/>
  <c r="F712" i="28"/>
  <c r="F713" i="28"/>
  <c r="F714" i="28"/>
  <c r="F715" i="28"/>
  <c r="F716" i="28"/>
  <c r="F717" i="28"/>
  <c r="F718" i="28"/>
  <c r="F719" i="28"/>
  <c r="F720" i="28"/>
  <c r="F721" i="28"/>
  <c r="F722" i="28"/>
  <c r="F723" i="28"/>
  <c r="F724" i="28"/>
  <c r="F725" i="28"/>
  <c r="F726" i="28"/>
  <c r="F727" i="28"/>
  <c r="F728" i="28"/>
  <c r="F729" i="28"/>
  <c r="F730" i="28"/>
  <c r="F731" i="28"/>
  <c r="F732" i="28"/>
  <c r="F733" i="28"/>
  <c r="F734" i="28"/>
  <c r="F735" i="28"/>
  <c r="F736" i="28"/>
  <c r="F737" i="28"/>
  <c r="F738" i="28"/>
  <c r="F739" i="28"/>
  <c r="F740" i="28"/>
  <c r="F741" i="28"/>
  <c r="F742" i="28"/>
  <c r="F743" i="28"/>
  <c r="F744" i="28"/>
  <c r="F745" i="28"/>
  <c r="F746" i="28"/>
  <c r="F747" i="28"/>
  <c r="F748" i="28"/>
  <c r="F749" i="28"/>
  <c r="F750" i="28"/>
  <c r="F751" i="28"/>
  <c r="F752" i="28"/>
  <c r="F753" i="28"/>
  <c r="F754" i="28"/>
  <c r="F755" i="28"/>
  <c r="F756" i="28"/>
  <c r="F757" i="28"/>
  <c r="F758" i="28"/>
  <c r="F759" i="28"/>
  <c r="F760" i="28"/>
  <c r="F761" i="28"/>
  <c r="F762" i="28"/>
  <c r="F763" i="28"/>
  <c r="F764" i="28"/>
  <c r="F765" i="28"/>
  <c r="F766" i="28"/>
  <c r="F767" i="28"/>
  <c r="F768" i="28"/>
  <c r="F769" i="28"/>
  <c r="F770" i="28"/>
  <c r="F771" i="28"/>
  <c r="F772" i="28"/>
  <c r="F773" i="28"/>
  <c r="F774" i="28"/>
  <c r="F775" i="28"/>
  <c r="F776" i="28"/>
  <c r="F777" i="28"/>
  <c r="F778" i="28"/>
  <c r="F779" i="28"/>
  <c r="F780" i="28"/>
  <c r="F781" i="28"/>
  <c r="F782" i="28"/>
  <c r="F783" i="28"/>
  <c r="F784" i="28"/>
  <c r="F785" i="28"/>
  <c r="F786" i="28"/>
  <c r="F787" i="28"/>
  <c r="F788" i="28"/>
  <c r="F789" i="28"/>
  <c r="F790" i="28"/>
  <c r="F791" i="28"/>
  <c r="F792" i="28"/>
  <c r="F793" i="28"/>
  <c r="F794" i="28"/>
  <c r="F795" i="28"/>
  <c r="F796" i="28"/>
  <c r="F797" i="28"/>
  <c r="F798" i="28"/>
  <c r="F799" i="28"/>
  <c r="F800" i="28"/>
  <c r="F801" i="28"/>
  <c r="F802" i="28"/>
  <c r="F803" i="28"/>
  <c r="F804" i="28"/>
  <c r="F805" i="28"/>
  <c r="F806" i="28"/>
  <c r="F807" i="28"/>
  <c r="F808" i="28"/>
  <c r="F809" i="28"/>
  <c r="F810" i="28"/>
  <c r="F811" i="28"/>
  <c r="F812" i="28"/>
  <c r="F813" i="28"/>
  <c r="F814" i="28"/>
  <c r="F815" i="28"/>
  <c r="F816" i="28"/>
  <c r="F817" i="28"/>
  <c r="F818" i="28"/>
  <c r="F819" i="28"/>
  <c r="F820" i="28"/>
  <c r="F821" i="28"/>
  <c r="F822" i="28"/>
  <c r="F823" i="28"/>
  <c r="F14" i="28"/>
  <c r="AR20" i="37"/>
  <c r="AJ20" i="29" l="1"/>
  <c r="AK20" i="29" s="1"/>
  <c r="AF22" i="29"/>
  <c r="AH22" i="29" s="1"/>
  <c r="AK22" i="29"/>
  <c r="AC22" i="29"/>
  <c r="U21" i="29"/>
  <c r="Y14" i="28"/>
  <c r="F21" i="37"/>
  <c r="F22" i="37"/>
  <c r="F23" i="37"/>
  <c r="F24" i="37"/>
  <c r="F25" i="37"/>
  <c r="F26" i="37"/>
  <c r="F27" i="37"/>
  <c r="F28" i="37"/>
  <c r="F29" i="37"/>
  <c r="F30" i="37"/>
  <c r="F31" i="37"/>
  <c r="F32" i="37"/>
  <c r="F33" i="37"/>
  <c r="F34" i="37"/>
  <c r="F35" i="37"/>
  <c r="F36" i="37"/>
  <c r="F37" i="37"/>
  <c r="F38" i="37"/>
  <c r="F39" i="37"/>
  <c r="F40" i="37"/>
  <c r="F41" i="37"/>
  <c r="F42" i="37"/>
  <c r="F43" i="37"/>
  <c r="F44" i="37"/>
  <c r="F45" i="37"/>
  <c r="F46" i="37"/>
  <c r="F47" i="37"/>
  <c r="F48" i="37"/>
  <c r="F49" i="37"/>
  <c r="F50" i="37"/>
  <c r="F51" i="37"/>
  <c r="F52" i="37"/>
  <c r="F53" i="37"/>
  <c r="F54" i="37"/>
  <c r="F55" i="37"/>
  <c r="F56" i="37"/>
  <c r="F57" i="37"/>
  <c r="F58" i="37"/>
  <c r="F59" i="37"/>
  <c r="F60" i="37"/>
  <c r="F61" i="37"/>
  <c r="F62" i="37"/>
  <c r="F63" i="37"/>
  <c r="F64" i="37"/>
  <c r="F65" i="37"/>
  <c r="F66" i="37"/>
  <c r="F67" i="37"/>
  <c r="F68" i="37"/>
  <c r="F69" i="37"/>
  <c r="F70" i="37"/>
  <c r="F71" i="37"/>
  <c r="F72" i="37"/>
  <c r="F73" i="37"/>
  <c r="F74" i="37"/>
  <c r="F75" i="37"/>
  <c r="F76" i="37"/>
  <c r="F77" i="37"/>
  <c r="F78" i="37"/>
  <c r="F79" i="37"/>
  <c r="F80" i="37"/>
  <c r="F81" i="37"/>
  <c r="F82" i="37"/>
  <c r="F83" i="37"/>
  <c r="F84" i="37"/>
  <c r="F85" i="37"/>
  <c r="F86" i="37"/>
  <c r="F87" i="37"/>
  <c r="F88" i="37"/>
  <c r="F89" i="37"/>
  <c r="F90" i="37"/>
  <c r="F91" i="37"/>
  <c r="F92" i="37"/>
  <c r="F93" i="37"/>
  <c r="F94" i="37"/>
  <c r="F95" i="37"/>
  <c r="F96" i="37"/>
  <c r="F97" i="37"/>
  <c r="F98" i="37"/>
  <c r="F99" i="37"/>
  <c r="F100" i="37"/>
  <c r="F101" i="37"/>
  <c r="F102" i="37"/>
  <c r="F103" i="37"/>
  <c r="F104" i="37"/>
  <c r="F105" i="37"/>
  <c r="F106" i="37"/>
  <c r="F107" i="37"/>
  <c r="F108" i="37"/>
  <c r="F109" i="37"/>
  <c r="F110" i="37"/>
  <c r="F111" i="37"/>
  <c r="F112" i="37"/>
  <c r="F113" i="37"/>
  <c r="F114" i="37"/>
  <c r="F115" i="37"/>
  <c r="F116" i="37"/>
  <c r="F117" i="37"/>
  <c r="F118" i="37"/>
  <c r="F119" i="37"/>
  <c r="F20" i="37"/>
  <c r="F15" i="36"/>
  <c r="F16" i="36"/>
  <c r="F17" i="36"/>
  <c r="F18" i="36"/>
  <c r="F19" i="36"/>
  <c r="F20" i="36"/>
  <c r="F21" i="36"/>
  <c r="F22" i="36"/>
  <c r="F23" i="36"/>
  <c r="F24" i="36"/>
  <c r="F25" i="36"/>
  <c r="F26" i="36"/>
  <c r="F27" i="36"/>
  <c r="F28" i="36"/>
  <c r="F29" i="36"/>
  <c r="F30" i="36"/>
  <c r="F31" i="36"/>
  <c r="F32" i="36"/>
  <c r="F33" i="36"/>
  <c r="F34" i="36"/>
  <c r="F35" i="36"/>
  <c r="F36" i="36"/>
  <c r="F37" i="36"/>
  <c r="F38" i="36"/>
  <c r="F39" i="36"/>
  <c r="F40" i="36"/>
  <c r="F41" i="36"/>
  <c r="F42" i="36"/>
  <c r="F43" i="36"/>
  <c r="F44" i="36"/>
  <c r="F45" i="36"/>
  <c r="F46" i="36"/>
  <c r="F47" i="36"/>
  <c r="F48" i="36"/>
  <c r="F49" i="36"/>
  <c r="F50" i="36"/>
  <c r="F51" i="36"/>
  <c r="F52" i="36"/>
  <c r="F53" i="36"/>
  <c r="F54" i="36"/>
  <c r="F55" i="36"/>
  <c r="F56" i="36"/>
  <c r="F57" i="36"/>
  <c r="F58" i="36"/>
  <c r="F59" i="36"/>
  <c r="F60" i="36"/>
  <c r="F61" i="36"/>
  <c r="F62" i="36"/>
  <c r="F63" i="36"/>
  <c r="F64" i="36"/>
  <c r="F65" i="36"/>
  <c r="F66" i="36"/>
  <c r="F67" i="36"/>
  <c r="F68" i="36"/>
  <c r="F69" i="36"/>
  <c r="F70" i="36"/>
  <c r="F71" i="36"/>
  <c r="F72" i="36"/>
  <c r="F73" i="36"/>
  <c r="F74" i="36"/>
  <c r="F75" i="36"/>
  <c r="F76" i="36"/>
  <c r="F77" i="36"/>
  <c r="F78" i="36"/>
  <c r="F79" i="36"/>
  <c r="F80" i="36"/>
  <c r="F81" i="36"/>
  <c r="F82" i="36"/>
  <c r="F83" i="36"/>
  <c r="F84" i="36"/>
  <c r="F85" i="36"/>
  <c r="F86" i="36"/>
  <c r="F87" i="36"/>
  <c r="F88" i="36"/>
  <c r="F89" i="36"/>
  <c r="F90" i="36"/>
  <c r="F91" i="36"/>
  <c r="F92" i="36"/>
  <c r="F93" i="36"/>
  <c r="F94" i="36"/>
  <c r="F95" i="36"/>
  <c r="F96" i="36"/>
  <c r="F97" i="36"/>
  <c r="F98" i="36"/>
  <c r="F99" i="36"/>
  <c r="F100" i="36"/>
  <c r="F101" i="36"/>
  <c r="F102" i="36"/>
  <c r="F103" i="36"/>
  <c r="F104" i="36"/>
  <c r="F105" i="36"/>
  <c r="F106" i="36"/>
  <c r="F107" i="36"/>
  <c r="F108" i="36"/>
  <c r="F109" i="36"/>
  <c r="F110" i="36"/>
  <c r="F111" i="36"/>
  <c r="F112" i="36"/>
  <c r="F113" i="36"/>
  <c r="F114" i="36"/>
  <c r="F115" i="36"/>
  <c r="F116" i="36"/>
  <c r="F117" i="36"/>
  <c r="F118" i="36"/>
  <c r="F119" i="36"/>
  <c r="F120" i="36"/>
  <c r="F121" i="36"/>
  <c r="F122" i="36"/>
  <c r="F123" i="36"/>
  <c r="F124" i="36"/>
  <c r="F125" i="36"/>
  <c r="F126" i="36"/>
  <c r="F127" i="36"/>
  <c r="F128" i="36"/>
  <c r="F129" i="36"/>
  <c r="F130" i="36"/>
  <c r="F131" i="36"/>
  <c r="F132" i="36"/>
  <c r="F133" i="36"/>
  <c r="F134" i="36"/>
  <c r="F135" i="36"/>
  <c r="F136" i="36"/>
  <c r="F137" i="36"/>
  <c r="F138" i="36"/>
  <c r="F139" i="36"/>
  <c r="F140" i="36"/>
  <c r="F141" i="36"/>
  <c r="F142" i="36"/>
  <c r="F143" i="36"/>
  <c r="F144" i="36"/>
  <c r="F145" i="36"/>
  <c r="F146" i="36"/>
  <c r="F147" i="36"/>
  <c r="F148" i="36"/>
  <c r="F149" i="36"/>
  <c r="F150" i="36"/>
  <c r="F151" i="36"/>
  <c r="F152" i="36"/>
  <c r="F153" i="36"/>
  <c r="F154" i="36"/>
  <c r="F155" i="36"/>
  <c r="F156" i="36"/>
  <c r="F157" i="36"/>
  <c r="F158" i="36"/>
  <c r="F159" i="36"/>
  <c r="F160" i="36"/>
  <c r="F161" i="36"/>
  <c r="F162" i="36"/>
  <c r="F163" i="36"/>
  <c r="F164" i="36"/>
  <c r="F165" i="36"/>
  <c r="F166" i="36"/>
  <c r="F167" i="36"/>
  <c r="F168" i="36"/>
  <c r="F169" i="36"/>
  <c r="F170" i="36"/>
  <c r="F171" i="36"/>
  <c r="F172" i="36"/>
  <c r="F173" i="36"/>
  <c r="F174" i="36"/>
  <c r="F175" i="36"/>
  <c r="F176" i="36"/>
  <c r="F177" i="36"/>
  <c r="F178" i="36"/>
  <c r="F179" i="36"/>
  <c r="F180" i="36"/>
  <c r="F181" i="36"/>
  <c r="F182" i="36"/>
  <c r="F183" i="36"/>
  <c r="F184" i="36"/>
  <c r="F185" i="36"/>
  <c r="F186" i="36"/>
  <c r="F187" i="36"/>
  <c r="F188" i="36"/>
  <c r="F189" i="36"/>
  <c r="F190" i="36"/>
  <c r="F191" i="36"/>
  <c r="F192" i="36"/>
  <c r="F193" i="36"/>
  <c r="F194" i="36"/>
  <c r="F195" i="36"/>
  <c r="F196" i="36"/>
  <c r="F197" i="36"/>
  <c r="F198" i="36"/>
  <c r="F199" i="36"/>
  <c r="F200" i="36"/>
  <c r="F201" i="36"/>
  <c r="F202" i="36"/>
  <c r="F203" i="36"/>
  <c r="F204" i="36"/>
  <c r="F205" i="36"/>
  <c r="F206" i="36"/>
  <c r="F207" i="36"/>
  <c r="F208" i="36"/>
  <c r="F209" i="36"/>
  <c r="F210" i="36"/>
  <c r="F211" i="36"/>
  <c r="F212" i="36"/>
  <c r="F213" i="36"/>
  <c r="F214" i="36"/>
  <c r="F215" i="36"/>
  <c r="F216" i="36"/>
  <c r="F217" i="36"/>
  <c r="F218" i="36"/>
  <c r="F219" i="36"/>
  <c r="F220" i="36"/>
  <c r="F221" i="36"/>
  <c r="F222" i="36"/>
  <c r="F223" i="36"/>
  <c r="F224" i="36"/>
  <c r="F225" i="36"/>
  <c r="F226" i="36"/>
  <c r="F227" i="36"/>
  <c r="F228" i="36"/>
  <c r="F229" i="36"/>
  <c r="F230" i="36"/>
  <c r="F231" i="36"/>
  <c r="F232" i="36"/>
  <c r="F233" i="36"/>
  <c r="F234" i="36"/>
  <c r="F235" i="36"/>
  <c r="F236" i="36"/>
  <c r="F237" i="36"/>
  <c r="F238" i="36"/>
  <c r="F239" i="36"/>
  <c r="F240" i="36"/>
  <c r="F241" i="36"/>
  <c r="F242" i="36"/>
  <c r="F243" i="36"/>
  <c r="F244" i="36"/>
  <c r="F245" i="36"/>
  <c r="F246" i="36"/>
  <c r="F247" i="36"/>
  <c r="F248" i="36"/>
  <c r="F249" i="36"/>
  <c r="F250" i="36"/>
  <c r="F251" i="36"/>
  <c r="F252" i="36"/>
  <c r="F253" i="36"/>
  <c r="F254" i="36"/>
  <c r="F255" i="36"/>
  <c r="F256" i="36"/>
  <c r="F257" i="36"/>
  <c r="F258" i="36"/>
  <c r="F259" i="36"/>
  <c r="F260" i="36"/>
  <c r="F261" i="36"/>
  <c r="F262" i="36"/>
  <c r="F263" i="36"/>
  <c r="F264" i="36"/>
  <c r="F265" i="36"/>
  <c r="F266" i="36"/>
  <c r="F267" i="36"/>
  <c r="F268" i="36"/>
  <c r="F269" i="36"/>
  <c r="F270" i="36"/>
  <c r="F271" i="36"/>
  <c r="F272" i="36"/>
  <c r="F273" i="36"/>
  <c r="F274" i="36"/>
  <c r="F275" i="36"/>
  <c r="F276" i="36"/>
  <c r="F277" i="36"/>
  <c r="F278" i="36"/>
  <c r="F279" i="36"/>
  <c r="F280" i="36"/>
  <c r="F281" i="36"/>
  <c r="F282" i="36"/>
  <c r="F283" i="36"/>
  <c r="F284" i="36"/>
  <c r="F285" i="36"/>
  <c r="F286" i="36"/>
  <c r="F287" i="36"/>
  <c r="F288" i="36"/>
  <c r="F289" i="36"/>
  <c r="F290" i="36"/>
  <c r="F291" i="36"/>
  <c r="F292" i="36"/>
  <c r="F293" i="36"/>
  <c r="F294" i="36"/>
  <c r="F295" i="36"/>
  <c r="F296" i="36"/>
  <c r="F297" i="36"/>
  <c r="F298" i="36"/>
  <c r="F299" i="36"/>
  <c r="F300" i="36"/>
  <c r="F301" i="36"/>
  <c r="F302" i="36"/>
  <c r="F303" i="36"/>
  <c r="F304" i="36"/>
  <c r="F305" i="36"/>
  <c r="F306" i="36"/>
  <c r="F307" i="36"/>
  <c r="F308" i="36"/>
  <c r="F309" i="36"/>
  <c r="F310" i="36"/>
  <c r="F311" i="36"/>
  <c r="F312" i="36"/>
  <c r="F313" i="36"/>
  <c r="F314" i="36"/>
  <c r="F315" i="36"/>
  <c r="F316" i="36"/>
  <c r="F317" i="36"/>
  <c r="F318" i="36"/>
  <c r="F319" i="36"/>
  <c r="F320" i="36"/>
  <c r="F321" i="36"/>
  <c r="F322" i="36"/>
  <c r="F323" i="36"/>
  <c r="F324" i="36"/>
  <c r="F325" i="36"/>
  <c r="F326" i="36"/>
  <c r="F327" i="36"/>
  <c r="F328" i="36"/>
  <c r="F329" i="36"/>
  <c r="F330" i="36"/>
  <c r="F331" i="36"/>
  <c r="F332" i="36"/>
  <c r="F333" i="36"/>
  <c r="F334" i="36"/>
  <c r="F335" i="36"/>
  <c r="F336" i="36"/>
  <c r="F337" i="36"/>
  <c r="F338" i="36"/>
  <c r="F339" i="36"/>
  <c r="F340" i="36"/>
  <c r="F341" i="36"/>
  <c r="F342" i="36"/>
  <c r="F343" i="36"/>
  <c r="F344" i="36"/>
  <c r="F345" i="36"/>
  <c r="F346" i="36"/>
  <c r="F347" i="36"/>
  <c r="F348" i="36"/>
  <c r="F349" i="36"/>
  <c r="F350" i="36"/>
  <c r="F351" i="36"/>
  <c r="F352" i="36"/>
  <c r="F353" i="36"/>
  <c r="F354" i="36"/>
  <c r="F355" i="36"/>
  <c r="F356" i="36"/>
  <c r="F357" i="36"/>
  <c r="F358" i="36"/>
  <c r="F359" i="36"/>
  <c r="F360" i="36"/>
  <c r="F361" i="36"/>
  <c r="F362" i="36"/>
  <c r="F363" i="36"/>
  <c r="F364" i="36"/>
  <c r="F365" i="36"/>
  <c r="F366" i="36"/>
  <c r="F367" i="36"/>
  <c r="F368" i="36"/>
  <c r="F369" i="36"/>
  <c r="F370" i="36"/>
  <c r="F371" i="36"/>
  <c r="F372" i="36"/>
  <c r="F373" i="36"/>
  <c r="F374" i="36"/>
  <c r="F375" i="36"/>
  <c r="F376" i="36"/>
  <c r="F377" i="36"/>
  <c r="F378" i="36"/>
  <c r="F379" i="36"/>
  <c r="F380" i="36"/>
  <c r="F381" i="36"/>
  <c r="F382" i="36"/>
  <c r="F383" i="36"/>
  <c r="F384" i="36"/>
  <c r="F385" i="36"/>
  <c r="F386" i="36"/>
  <c r="F387" i="36"/>
  <c r="F388" i="36"/>
  <c r="F389" i="36"/>
  <c r="F390" i="36"/>
  <c r="F391" i="36"/>
  <c r="F392" i="36"/>
  <c r="F393" i="36"/>
  <c r="F394" i="36"/>
  <c r="F395" i="36"/>
  <c r="F396" i="36"/>
  <c r="F397" i="36"/>
  <c r="F398" i="36"/>
  <c r="F399" i="36"/>
  <c r="F400" i="36"/>
  <c r="F401" i="36"/>
  <c r="F402" i="36"/>
  <c r="F403" i="36"/>
  <c r="F404" i="36"/>
  <c r="F405" i="36"/>
  <c r="F406" i="36"/>
  <c r="F407" i="36"/>
  <c r="F408" i="36"/>
  <c r="F409" i="36"/>
  <c r="F410" i="36"/>
  <c r="F411" i="36"/>
  <c r="F412" i="36"/>
  <c r="F413" i="36"/>
  <c r="F414" i="36"/>
  <c r="F415" i="36"/>
  <c r="F416" i="36"/>
  <c r="F417" i="36"/>
  <c r="F418" i="36"/>
  <c r="F419" i="36"/>
  <c r="F420" i="36"/>
  <c r="F421" i="36"/>
  <c r="F422" i="36"/>
  <c r="F423" i="36"/>
  <c r="F424" i="36"/>
  <c r="F425" i="36"/>
  <c r="F426" i="36"/>
  <c r="F427" i="36"/>
  <c r="F428" i="36"/>
  <c r="F429" i="36"/>
  <c r="F430" i="36"/>
  <c r="F431" i="36"/>
  <c r="F432" i="36"/>
  <c r="F433" i="36"/>
  <c r="F434" i="36"/>
  <c r="F435" i="36"/>
  <c r="F436" i="36"/>
  <c r="F437" i="36"/>
  <c r="F438" i="36"/>
  <c r="F439" i="36"/>
  <c r="F440" i="36"/>
  <c r="F441" i="36"/>
  <c r="F442" i="36"/>
  <c r="F443" i="36"/>
  <c r="F444" i="36"/>
  <c r="F445" i="36"/>
  <c r="F446" i="36"/>
  <c r="F447" i="36"/>
  <c r="F448" i="36"/>
  <c r="F449" i="36"/>
  <c r="F450" i="36"/>
  <c r="F451" i="36"/>
  <c r="F452" i="36"/>
  <c r="F453" i="36"/>
  <c r="F454" i="36"/>
  <c r="F455" i="36"/>
  <c r="F456" i="36"/>
  <c r="F457" i="36"/>
  <c r="F458" i="36"/>
  <c r="F459" i="36"/>
  <c r="F460" i="36"/>
  <c r="F461" i="36"/>
  <c r="F462" i="36"/>
  <c r="F463" i="36"/>
  <c r="F464" i="36"/>
  <c r="F465" i="36"/>
  <c r="F466" i="36"/>
  <c r="F467" i="36"/>
  <c r="F468" i="36"/>
  <c r="F469" i="36"/>
  <c r="F470" i="36"/>
  <c r="F471" i="36"/>
  <c r="F472" i="36"/>
  <c r="F473" i="36"/>
  <c r="F474" i="36"/>
  <c r="F475" i="36"/>
  <c r="F476" i="36"/>
  <c r="F477" i="36"/>
  <c r="F478" i="36"/>
  <c r="F479" i="36"/>
  <c r="F480" i="36"/>
  <c r="F481" i="36"/>
  <c r="F482" i="36"/>
  <c r="F483" i="36"/>
  <c r="F484" i="36"/>
  <c r="F485" i="36"/>
  <c r="F486" i="36"/>
  <c r="F487" i="36"/>
  <c r="F488" i="36"/>
  <c r="F489" i="36"/>
  <c r="F490" i="36"/>
  <c r="F491" i="36"/>
  <c r="F492" i="36"/>
  <c r="F493" i="36"/>
  <c r="F494" i="36"/>
  <c r="F495" i="36"/>
  <c r="F496" i="36"/>
  <c r="F497" i="36"/>
  <c r="F498" i="36"/>
  <c r="F499" i="36"/>
  <c r="F500" i="36"/>
  <c r="F501" i="36"/>
  <c r="F502" i="36"/>
  <c r="F503" i="36"/>
  <c r="F504" i="36"/>
  <c r="F505" i="36"/>
  <c r="F506" i="36"/>
  <c r="F507" i="36"/>
  <c r="F508" i="36"/>
  <c r="F509" i="36"/>
  <c r="F510" i="36"/>
  <c r="F511" i="36"/>
  <c r="F512" i="36"/>
  <c r="F513" i="36"/>
  <c r="F514" i="36"/>
  <c r="F515" i="36"/>
  <c r="F516" i="36"/>
  <c r="F517" i="36"/>
  <c r="F518" i="36"/>
  <c r="F519" i="36"/>
  <c r="F520" i="36"/>
  <c r="F521" i="36"/>
  <c r="F522" i="36"/>
  <c r="F523" i="36"/>
  <c r="F524" i="36"/>
  <c r="F525" i="36"/>
  <c r="F526" i="36"/>
  <c r="F527" i="36"/>
  <c r="F528" i="36"/>
  <c r="F529" i="36"/>
  <c r="F530" i="36"/>
  <c r="F531" i="36"/>
  <c r="F532" i="36"/>
  <c r="F533" i="36"/>
  <c r="F534" i="36"/>
  <c r="F535" i="36"/>
  <c r="F536" i="36"/>
  <c r="F537" i="36"/>
  <c r="F538" i="36"/>
  <c r="F539" i="36"/>
  <c r="F540" i="36"/>
  <c r="F541" i="36"/>
  <c r="F542" i="36"/>
  <c r="F543" i="36"/>
  <c r="F544" i="36"/>
  <c r="F545" i="36"/>
  <c r="F546" i="36"/>
  <c r="F547" i="36"/>
  <c r="F548" i="36"/>
  <c r="F549" i="36"/>
  <c r="F550" i="36"/>
  <c r="F551" i="36"/>
  <c r="F552" i="36"/>
  <c r="F553" i="36"/>
  <c r="F554" i="36"/>
  <c r="F555" i="36"/>
  <c r="F556" i="36"/>
  <c r="F557" i="36"/>
  <c r="F558" i="36"/>
  <c r="F559" i="36"/>
  <c r="F560" i="36"/>
  <c r="F561" i="36"/>
  <c r="F562" i="36"/>
  <c r="F563" i="36"/>
  <c r="F564" i="36"/>
  <c r="F565" i="36"/>
  <c r="F566" i="36"/>
  <c r="F567" i="36"/>
  <c r="F568" i="36"/>
  <c r="F569" i="36"/>
  <c r="F570" i="36"/>
  <c r="F571" i="36"/>
  <c r="F572" i="36"/>
  <c r="F573" i="36"/>
  <c r="F574" i="36"/>
  <c r="F575" i="36"/>
  <c r="F576" i="36"/>
  <c r="F577" i="36"/>
  <c r="F578" i="36"/>
  <c r="F579" i="36"/>
  <c r="F580" i="36"/>
  <c r="F581" i="36"/>
  <c r="F582" i="36"/>
  <c r="F583" i="36"/>
  <c r="F584" i="36"/>
  <c r="F585" i="36"/>
  <c r="F586" i="36"/>
  <c r="F587" i="36"/>
  <c r="F588" i="36"/>
  <c r="F589" i="36"/>
  <c r="F590" i="36"/>
  <c r="F591" i="36"/>
  <c r="F592" i="36"/>
  <c r="F593" i="36"/>
  <c r="F594" i="36"/>
  <c r="F595" i="36"/>
  <c r="F596" i="36"/>
  <c r="F597" i="36"/>
  <c r="F598" i="36"/>
  <c r="F599" i="36"/>
  <c r="F600" i="36"/>
  <c r="F601" i="36"/>
  <c r="F602" i="36"/>
  <c r="F603" i="36"/>
  <c r="F604" i="36"/>
  <c r="F605" i="36"/>
  <c r="F606" i="36"/>
  <c r="F607" i="36"/>
  <c r="F608" i="36"/>
  <c r="F609" i="36"/>
  <c r="F610" i="36"/>
  <c r="F611" i="36"/>
  <c r="F612" i="36"/>
  <c r="F613" i="36"/>
  <c r="F614" i="36"/>
  <c r="F615" i="36"/>
  <c r="F616" i="36"/>
  <c r="F617" i="36"/>
  <c r="F618" i="36"/>
  <c r="F619" i="36"/>
  <c r="F620" i="36"/>
  <c r="F621" i="36"/>
  <c r="F622" i="36"/>
  <c r="F623" i="36"/>
  <c r="F624" i="36"/>
  <c r="F625" i="36"/>
  <c r="F626" i="36"/>
  <c r="F627" i="36"/>
  <c r="F628" i="36"/>
  <c r="F629" i="36"/>
  <c r="F630" i="36"/>
  <c r="F631" i="36"/>
  <c r="F632" i="36"/>
  <c r="F633" i="36"/>
  <c r="F634" i="36"/>
  <c r="F635" i="36"/>
  <c r="F636" i="36"/>
  <c r="F637" i="36"/>
  <c r="F638" i="36"/>
  <c r="F639" i="36"/>
  <c r="F640" i="36"/>
  <c r="F641" i="36"/>
  <c r="F642" i="36"/>
  <c r="F643" i="36"/>
  <c r="F644" i="36"/>
  <c r="F645" i="36"/>
  <c r="F646" i="36"/>
  <c r="F647" i="36"/>
  <c r="F648" i="36"/>
  <c r="F649" i="36"/>
  <c r="F650" i="36"/>
  <c r="F651" i="36"/>
  <c r="F652" i="36"/>
  <c r="F653" i="36"/>
  <c r="F654" i="36"/>
  <c r="F655" i="36"/>
  <c r="F656" i="36"/>
  <c r="F657" i="36"/>
  <c r="F658" i="36"/>
  <c r="F659" i="36"/>
  <c r="F660" i="36"/>
  <c r="F661" i="36"/>
  <c r="F662" i="36"/>
  <c r="F663" i="36"/>
  <c r="F664" i="36"/>
  <c r="F665" i="36"/>
  <c r="F666" i="36"/>
  <c r="F667" i="36"/>
  <c r="F668" i="36"/>
  <c r="F669" i="36"/>
  <c r="F670" i="36"/>
  <c r="F671" i="36"/>
  <c r="F672" i="36"/>
  <c r="F673" i="36"/>
  <c r="F674" i="36"/>
  <c r="F675" i="36"/>
  <c r="F676" i="36"/>
  <c r="F677" i="36"/>
  <c r="F678" i="36"/>
  <c r="F679" i="36"/>
  <c r="F680" i="36"/>
  <c r="F681" i="36"/>
  <c r="F682" i="36"/>
  <c r="F683" i="36"/>
  <c r="F684" i="36"/>
  <c r="F685" i="36"/>
  <c r="F686" i="36"/>
  <c r="F687" i="36"/>
  <c r="F688" i="36"/>
  <c r="F689" i="36"/>
  <c r="F690" i="36"/>
  <c r="F691" i="36"/>
  <c r="F692" i="36"/>
  <c r="F693" i="36"/>
  <c r="F694" i="36"/>
  <c r="F695" i="36"/>
  <c r="F696" i="36"/>
  <c r="F697" i="36"/>
  <c r="F698" i="36"/>
  <c r="F699" i="36"/>
  <c r="F700" i="36"/>
  <c r="F701" i="36"/>
  <c r="F702" i="36"/>
  <c r="F703" i="36"/>
  <c r="F704" i="36"/>
  <c r="F705" i="36"/>
  <c r="F706" i="36"/>
  <c r="F707" i="36"/>
  <c r="F708" i="36"/>
  <c r="F709" i="36"/>
  <c r="F710" i="36"/>
  <c r="F711" i="36"/>
  <c r="F712" i="36"/>
  <c r="F713" i="36"/>
  <c r="F714" i="36"/>
  <c r="F715" i="36"/>
  <c r="F716" i="36"/>
  <c r="F717" i="36"/>
  <c r="F718" i="36"/>
  <c r="F719" i="36"/>
  <c r="F720" i="36"/>
  <c r="F721" i="36"/>
  <c r="F722" i="36"/>
  <c r="F723" i="36"/>
  <c r="F724" i="36"/>
  <c r="F725" i="36"/>
  <c r="F726" i="36"/>
  <c r="F727" i="36"/>
  <c r="F728" i="36"/>
  <c r="F729" i="36"/>
  <c r="F730" i="36"/>
  <c r="F731" i="36"/>
  <c r="F732" i="36"/>
  <c r="F733" i="36"/>
  <c r="F734" i="36"/>
  <c r="F735" i="36"/>
  <c r="F736" i="36"/>
  <c r="F737" i="36"/>
  <c r="F738" i="36"/>
  <c r="F739" i="36"/>
  <c r="F740" i="36"/>
  <c r="F741" i="36"/>
  <c r="F742" i="36"/>
  <c r="F743" i="36"/>
  <c r="F744" i="36"/>
  <c r="F745" i="36"/>
  <c r="F746" i="36"/>
  <c r="F747" i="36"/>
  <c r="F748" i="36"/>
  <c r="F749" i="36"/>
  <c r="F750" i="36"/>
  <c r="F751" i="36"/>
  <c r="F752" i="36"/>
  <c r="F753" i="36"/>
  <c r="F754" i="36"/>
  <c r="F755" i="36"/>
  <c r="F756" i="36"/>
  <c r="F757" i="36"/>
  <c r="F758" i="36"/>
  <c r="F759" i="36"/>
  <c r="F760" i="36"/>
  <c r="F761" i="36"/>
  <c r="F762" i="36"/>
  <c r="F763" i="36"/>
  <c r="F764" i="36"/>
  <c r="F765" i="36"/>
  <c r="F766" i="36"/>
  <c r="F767" i="36"/>
  <c r="F768" i="36"/>
  <c r="F769" i="36"/>
  <c r="F770" i="36"/>
  <c r="F771" i="36"/>
  <c r="F772" i="36"/>
  <c r="F773" i="36"/>
  <c r="F774" i="36"/>
  <c r="F775" i="36"/>
  <c r="F776" i="36"/>
  <c r="F777" i="36"/>
  <c r="F778" i="36"/>
  <c r="F779" i="36"/>
  <c r="F780" i="36"/>
  <c r="F781" i="36"/>
  <c r="F782" i="36"/>
  <c r="F783" i="36"/>
  <c r="F784" i="36"/>
  <c r="F785" i="36"/>
  <c r="F786" i="36"/>
  <c r="F787" i="36"/>
  <c r="F788" i="36"/>
  <c r="F789" i="36"/>
  <c r="F790" i="36"/>
  <c r="F791" i="36"/>
  <c r="F792" i="36"/>
  <c r="F793" i="36"/>
  <c r="F794" i="36"/>
  <c r="F795" i="36"/>
  <c r="F796" i="36"/>
  <c r="F797" i="36"/>
  <c r="F798" i="36"/>
  <c r="F799" i="36"/>
  <c r="F800" i="36"/>
  <c r="F801" i="36"/>
  <c r="F802" i="36"/>
  <c r="F803" i="36"/>
  <c r="F804" i="36"/>
  <c r="F805" i="36"/>
  <c r="F806" i="36"/>
  <c r="F807" i="36"/>
  <c r="F808" i="36"/>
  <c r="F809" i="36"/>
  <c r="F810" i="36"/>
  <c r="F811" i="36"/>
  <c r="F812" i="36"/>
  <c r="F813" i="36"/>
  <c r="F814" i="36"/>
  <c r="F815" i="36"/>
  <c r="F816" i="36"/>
  <c r="F817" i="36"/>
  <c r="F818" i="36"/>
  <c r="F819" i="36"/>
  <c r="F820" i="36"/>
  <c r="F821" i="36"/>
  <c r="F822" i="36"/>
  <c r="F823" i="36"/>
  <c r="F14" i="36"/>
  <c r="AE21" i="29" l="1"/>
  <c r="AF21" i="29" s="1"/>
  <c r="AJ21" i="29"/>
  <c r="AK21" i="29" s="1"/>
  <c r="AN22" i="29"/>
  <c r="AM22" i="29"/>
  <c r="AL22" i="29"/>
  <c r="AM20" i="29"/>
  <c r="AN20" i="29"/>
  <c r="AL20" i="29"/>
  <c r="AH20" i="29"/>
  <c r="AC20" i="29"/>
  <c r="AO23" i="29"/>
  <c r="AO24" i="29"/>
  <c r="AO25" i="29"/>
  <c r="AO26" i="29"/>
  <c r="AO27" i="29"/>
  <c r="AO28" i="29"/>
  <c r="AO29" i="29"/>
  <c r="AO30" i="29"/>
  <c r="AO31" i="29"/>
  <c r="AO32" i="29"/>
  <c r="AO33" i="29"/>
  <c r="AO34" i="29"/>
  <c r="AO35" i="29"/>
  <c r="AO36" i="29"/>
  <c r="AO37" i="29"/>
  <c r="AO38" i="29"/>
  <c r="AO39" i="29"/>
  <c r="AO40" i="29"/>
  <c r="AO41" i="29"/>
  <c r="AO42" i="29"/>
  <c r="AO43" i="29"/>
  <c r="AO44" i="29"/>
  <c r="AO45" i="29"/>
  <c r="AO46" i="29"/>
  <c r="AO47" i="29"/>
  <c r="AO48" i="29"/>
  <c r="AO49" i="29"/>
  <c r="AO50" i="29"/>
  <c r="AO51" i="29"/>
  <c r="AO52" i="29"/>
  <c r="AO53" i="29"/>
  <c r="AO54" i="29"/>
  <c r="AO55" i="29"/>
  <c r="AO56" i="29"/>
  <c r="AO57" i="29"/>
  <c r="AO58" i="29"/>
  <c r="AO59" i="29"/>
  <c r="AO60" i="29"/>
  <c r="AO61" i="29"/>
  <c r="AO62" i="29"/>
  <c r="AO63" i="29"/>
  <c r="AO64" i="29"/>
  <c r="AO65" i="29"/>
  <c r="AO66" i="29"/>
  <c r="AO67" i="29"/>
  <c r="AO68" i="29"/>
  <c r="AO69" i="29"/>
  <c r="AO70" i="29"/>
  <c r="AO71" i="29"/>
  <c r="AO72" i="29"/>
  <c r="AO73" i="29"/>
  <c r="AO74" i="29"/>
  <c r="AO75" i="29"/>
  <c r="AO76" i="29"/>
  <c r="AO77" i="29"/>
  <c r="AO78" i="29"/>
  <c r="AO79" i="29"/>
  <c r="AO80" i="29"/>
  <c r="AO81" i="29"/>
  <c r="AO82" i="29"/>
  <c r="AO83" i="29"/>
  <c r="AO84" i="29"/>
  <c r="AO85" i="29"/>
  <c r="AO86" i="29"/>
  <c r="AO87" i="29"/>
  <c r="AO88" i="29"/>
  <c r="AO89" i="29"/>
  <c r="AO90" i="29"/>
  <c r="AO91" i="29"/>
  <c r="AO92" i="29"/>
  <c r="AO93" i="29"/>
  <c r="AO94" i="29"/>
  <c r="AO95" i="29"/>
  <c r="AO96" i="29"/>
  <c r="AO97" i="29"/>
  <c r="AO98" i="29"/>
  <c r="AO99" i="29"/>
  <c r="AO100" i="29"/>
  <c r="AO101" i="29"/>
  <c r="AO102" i="29"/>
  <c r="AO103" i="29"/>
  <c r="AO104" i="29"/>
  <c r="AO105" i="29"/>
  <c r="AO106" i="29"/>
  <c r="AO107" i="29"/>
  <c r="AO108" i="29"/>
  <c r="AO109" i="29"/>
  <c r="AO110" i="29"/>
  <c r="AO111" i="29"/>
  <c r="AO112" i="29"/>
  <c r="AO113" i="29"/>
  <c r="AO114" i="29"/>
  <c r="AO115" i="29"/>
  <c r="AO116" i="29"/>
  <c r="AO117" i="29"/>
  <c r="AO118" i="29"/>
  <c r="AO119" i="29"/>
  <c r="AO21" i="37"/>
  <c r="AO22" i="37"/>
  <c r="AO23" i="37"/>
  <c r="AO24" i="37"/>
  <c r="AO25" i="37"/>
  <c r="AO26" i="37"/>
  <c r="AO27" i="37"/>
  <c r="AO28" i="37"/>
  <c r="AO29" i="37"/>
  <c r="AO30" i="37"/>
  <c r="AO31" i="37"/>
  <c r="AO32" i="37"/>
  <c r="AO33" i="37"/>
  <c r="AO34" i="37"/>
  <c r="AO35" i="37"/>
  <c r="AO36" i="37"/>
  <c r="AO37" i="37"/>
  <c r="AO38" i="37"/>
  <c r="AO39" i="37"/>
  <c r="AO40" i="37"/>
  <c r="AO41" i="37"/>
  <c r="AO42" i="37"/>
  <c r="AO43" i="37"/>
  <c r="AO44" i="37"/>
  <c r="AO45" i="37"/>
  <c r="AO46" i="37"/>
  <c r="AO47" i="37"/>
  <c r="AO48" i="37"/>
  <c r="AO49" i="37"/>
  <c r="AO50" i="37"/>
  <c r="AO51" i="37"/>
  <c r="AO52" i="37"/>
  <c r="AO53" i="37"/>
  <c r="AO54" i="37"/>
  <c r="AO55" i="37"/>
  <c r="AO56" i="37"/>
  <c r="AO57" i="37"/>
  <c r="AO58" i="37"/>
  <c r="AO59" i="37"/>
  <c r="AO60" i="37"/>
  <c r="AO61" i="37"/>
  <c r="AO62" i="37"/>
  <c r="AO63" i="37"/>
  <c r="AO64" i="37"/>
  <c r="AO65" i="37"/>
  <c r="AO66" i="37"/>
  <c r="AO67" i="37"/>
  <c r="AO68" i="37"/>
  <c r="AO69" i="37"/>
  <c r="AO70" i="37"/>
  <c r="AO71" i="37"/>
  <c r="AO72" i="37"/>
  <c r="AO73" i="37"/>
  <c r="AO74" i="37"/>
  <c r="AO75" i="37"/>
  <c r="AO76" i="37"/>
  <c r="AO77" i="37"/>
  <c r="AO78" i="37"/>
  <c r="AO79" i="37"/>
  <c r="AO80" i="37"/>
  <c r="AO81" i="37"/>
  <c r="AO82" i="37"/>
  <c r="AO83" i="37"/>
  <c r="AO84" i="37"/>
  <c r="AO85" i="37"/>
  <c r="AO86" i="37"/>
  <c r="AO87" i="37"/>
  <c r="AO88" i="37"/>
  <c r="AO89" i="37"/>
  <c r="AO90" i="37"/>
  <c r="AO91" i="37"/>
  <c r="AO92" i="37"/>
  <c r="AO93" i="37"/>
  <c r="AO94" i="37"/>
  <c r="AO95" i="37"/>
  <c r="AO96" i="37"/>
  <c r="AO97" i="37"/>
  <c r="AO98" i="37"/>
  <c r="AO99" i="37"/>
  <c r="AO100" i="37"/>
  <c r="AO101" i="37"/>
  <c r="AO102" i="37"/>
  <c r="AO103" i="37"/>
  <c r="AO104" i="37"/>
  <c r="AO105" i="37"/>
  <c r="AO106" i="37"/>
  <c r="AO107" i="37"/>
  <c r="AO108" i="37"/>
  <c r="AO109" i="37"/>
  <c r="AO110" i="37"/>
  <c r="AO111" i="37"/>
  <c r="AO112" i="37"/>
  <c r="AO113" i="37"/>
  <c r="AO114" i="37"/>
  <c r="AO115" i="37"/>
  <c r="AO116" i="37"/>
  <c r="AO117" i="37"/>
  <c r="AO118" i="37"/>
  <c r="AO119" i="37"/>
  <c r="AC21" i="29" l="1"/>
  <c r="AH21" i="29"/>
  <c r="AL21" i="29"/>
  <c r="AN21" i="29"/>
  <c r="AM21" i="29"/>
  <c r="C7" i="37"/>
  <c r="P4" i="36"/>
  <c r="I4" i="36" l="1"/>
  <c r="AQ119" i="37"/>
  <c r="AR119" i="37" s="1"/>
  <c r="AK119" i="37"/>
  <c r="U119" i="37"/>
  <c r="AQ118" i="37"/>
  <c r="AR118" i="37" s="1"/>
  <c r="AK118" i="37"/>
  <c r="U118" i="37"/>
  <c r="AQ117" i="37"/>
  <c r="AR117" i="37" s="1"/>
  <c r="AK117" i="37"/>
  <c r="U117" i="37"/>
  <c r="AQ116" i="37"/>
  <c r="AR116" i="37" s="1"/>
  <c r="AK116" i="37"/>
  <c r="U116" i="37"/>
  <c r="AQ115" i="37"/>
  <c r="AR115" i="37" s="1"/>
  <c r="AK115" i="37"/>
  <c r="U115" i="37"/>
  <c r="AQ114" i="37"/>
  <c r="AR114" i="37" s="1"/>
  <c r="AK114" i="37"/>
  <c r="U114" i="37"/>
  <c r="AQ113" i="37"/>
  <c r="AR113" i="37" s="1"/>
  <c r="AK113" i="37"/>
  <c r="U113" i="37"/>
  <c r="AQ112" i="37"/>
  <c r="AR112" i="37" s="1"/>
  <c r="AK112" i="37"/>
  <c r="U112" i="37"/>
  <c r="AQ111" i="37"/>
  <c r="AR111" i="37" s="1"/>
  <c r="AK111" i="37"/>
  <c r="U111" i="37"/>
  <c r="AQ110" i="37"/>
  <c r="AR110" i="37" s="1"/>
  <c r="AK110" i="37"/>
  <c r="U110" i="37"/>
  <c r="AQ109" i="37"/>
  <c r="AR109" i="37" s="1"/>
  <c r="AK109" i="37"/>
  <c r="U109" i="37"/>
  <c r="AQ108" i="37"/>
  <c r="AR108" i="37" s="1"/>
  <c r="AK108" i="37"/>
  <c r="U108" i="37"/>
  <c r="AQ107" i="37"/>
  <c r="AR107" i="37" s="1"/>
  <c r="AK107" i="37"/>
  <c r="U107" i="37"/>
  <c r="AQ106" i="37"/>
  <c r="AR106" i="37" s="1"/>
  <c r="AK106" i="37"/>
  <c r="U106" i="37"/>
  <c r="AQ105" i="37"/>
  <c r="AR105" i="37" s="1"/>
  <c r="AK105" i="37"/>
  <c r="U105" i="37"/>
  <c r="AQ104" i="37"/>
  <c r="AR104" i="37" s="1"/>
  <c r="AK104" i="37"/>
  <c r="U104" i="37"/>
  <c r="AQ103" i="37"/>
  <c r="AR103" i="37" s="1"/>
  <c r="AK103" i="37"/>
  <c r="U103" i="37"/>
  <c r="AQ102" i="37"/>
  <c r="AR102" i="37" s="1"/>
  <c r="AK102" i="37"/>
  <c r="U102" i="37"/>
  <c r="AQ101" i="37"/>
  <c r="AR101" i="37" s="1"/>
  <c r="AK101" i="37"/>
  <c r="U101" i="37"/>
  <c r="AQ100" i="37"/>
  <c r="AR100" i="37" s="1"/>
  <c r="AK100" i="37"/>
  <c r="U100" i="37"/>
  <c r="AQ99" i="37"/>
  <c r="AR99" i="37" s="1"/>
  <c r="AK99" i="37"/>
  <c r="U99" i="37"/>
  <c r="AQ98" i="37"/>
  <c r="AR98" i="37" s="1"/>
  <c r="AK98" i="37"/>
  <c r="U98" i="37"/>
  <c r="AQ97" i="37"/>
  <c r="AR97" i="37" s="1"/>
  <c r="AK97" i="37"/>
  <c r="U97" i="37"/>
  <c r="AQ96" i="37"/>
  <c r="AR96" i="37" s="1"/>
  <c r="AK96" i="37"/>
  <c r="U96" i="37"/>
  <c r="AQ95" i="37"/>
  <c r="AR95" i="37" s="1"/>
  <c r="AK95" i="37"/>
  <c r="U95" i="37"/>
  <c r="AQ94" i="37"/>
  <c r="AR94" i="37" s="1"/>
  <c r="AK94" i="37"/>
  <c r="AC94" i="37"/>
  <c r="U94" i="37"/>
  <c r="AQ93" i="37"/>
  <c r="AR93" i="37" s="1"/>
  <c r="AK93" i="37"/>
  <c r="U93" i="37"/>
  <c r="AQ92" i="37"/>
  <c r="AR92" i="37" s="1"/>
  <c r="AK92" i="37"/>
  <c r="U92" i="37"/>
  <c r="AQ91" i="37"/>
  <c r="AR91" i="37" s="1"/>
  <c r="AK91" i="37"/>
  <c r="U91" i="37"/>
  <c r="AQ90" i="37"/>
  <c r="AR90" i="37" s="1"/>
  <c r="AK90" i="37"/>
  <c r="U90" i="37"/>
  <c r="AQ89" i="37"/>
  <c r="AR89" i="37" s="1"/>
  <c r="AK89" i="37"/>
  <c r="U89" i="37"/>
  <c r="AQ88" i="37"/>
  <c r="AR88" i="37" s="1"/>
  <c r="AK88" i="37"/>
  <c r="U88" i="37"/>
  <c r="AQ87" i="37"/>
  <c r="AR87" i="37" s="1"/>
  <c r="AK87" i="37"/>
  <c r="U87" i="37"/>
  <c r="AQ86" i="37"/>
  <c r="AR86" i="37" s="1"/>
  <c r="AK86" i="37"/>
  <c r="U86" i="37"/>
  <c r="AQ85" i="37"/>
  <c r="AR85" i="37" s="1"/>
  <c r="AK85" i="37"/>
  <c r="U85" i="37"/>
  <c r="AQ84" i="37"/>
  <c r="AR84" i="37" s="1"/>
  <c r="AK84" i="37"/>
  <c r="U84" i="37"/>
  <c r="AQ83" i="37"/>
  <c r="AR83" i="37" s="1"/>
  <c r="AK83" i="37"/>
  <c r="U83" i="37"/>
  <c r="AQ82" i="37"/>
  <c r="AR82" i="37" s="1"/>
  <c r="AK82" i="37"/>
  <c r="U82" i="37"/>
  <c r="AQ81" i="37"/>
  <c r="AR81" i="37" s="1"/>
  <c r="AK81" i="37"/>
  <c r="U81" i="37"/>
  <c r="AQ80" i="37"/>
  <c r="AR80" i="37" s="1"/>
  <c r="AK80" i="37"/>
  <c r="U80" i="37"/>
  <c r="AQ79" i="37"/>
  <c r="AR79" i="37" s="1"/>
  <c r="AK79" i="37"/>
  <c r="U79" i="37"/>
  <c r="AQ78" i="37"/>
  <c r="AR78" i="37" s="1"/>
  <c r="AK78" i="37"/>
  <c r="U78" i="37"/>
  <c r="AQ77" i="37"/>
  <c r="AR77" i="37" s="1"/>
  <c r="AK77" i="37"/>
  <c r="U77" i="37"/>
  <c r="AQ76" i="37"/>
  <c r="AR76" i="37" s="1"/>
  <c r="AK76" i="37"/>
  <c r="U76" i="37"/>
  <c r="AQ75" i="37"/>
  <c r="AR75" i="37" s="1"/>
  <c r="AK75" i="37"/>
  <c r="U75" i="37"/>
  <c r="AQ74" i="37"/>
  <c r="AR74" i="37" s="1"/>
  <c r="AK74" i="37"/>
  <c r="U74" i="37"/>
  <c r="AQ73" i="37"/>
  <c r="AR73" i="37" s="1"/>
  <c r="AK73" i="37"/>
  <c r="U73" i="37"/>
  <c r="AQ72" i="37"/>
  <c r="AR72" i="37" s="1"/>
  <c r="AK72" i="37"/>
  <c r="U72" i="37"/>
  <c r="AQ71" i="37"/>
  <c r="AR71" i="37" s="1"/>
  <c r="AK71" i="37"/>
  <c r="U71" i="37"/>
  <c r="AQ70" i="37"/>
  <c r="AR70" i="37" s="1"/>
  <c r="AK70" i="37"/>
  <c r="U70" i="37"/>
  <c r="AQ69" i="37"/>
  <c r="AR69" i="37" s="1"/>
  <c r="AK69" i="37"/>
  <c r="U69" i="37"/>
  <c r="AQ68" i="37"/>
  <c r="AR68" i="37" s="1"/>
  <c r="AK68" i="37"/>
  <c r="U68" i="37"/>
  <c r="AQ67" i="37"/>
  <c r="AR67" i="37" s="1"/>
  <c r="AK67" i="37"/>
  <c r="U67" i="37"/>
  <c r="AQ66" i="37"/>
  <c r="AR66" i="37" s="1"/>
  <c r="AK66" i="37"/>
  <c r="U66" i="37"/>
  <c r="AQ65" i="37"/>
  <c r="AR65" i="37" s="1"/>
  <c r="AK65" i="37"/>
  <c r="U65" i="37"/>
  <c r="AQ64" i="37"/>
  <c r="AR64" i="37" s="1"/>
  <c r="AK64" i="37"/>
  <c r="U64" i="37"/>
  <c r="AQ63" i="37"/>
  <c r="AR63" i="37" s="1"/>
  <c r="AK63" i="37"/>
  <c r="U63" i="37"/>
  <c r="AQ62" i="37"/>
  <c r="AR62" i="37" s="1"/>
  <c r="AK62" i="37"/>
  <c r="U62" i="37"/>
  <c r="AQ61" i="37"/>
  <c r="AR61" i="37" s="1"/>
  <c r="AK61" i="37"/>
  <c r="U61" i="37"/>
  <c r="AQ60" i="37"/>
  <c r="AR60" i="37" s="1"/>
  <c r="AK60" i="37"/>
  <c r="U60" i="37"/>
  <c r="AQ59" i="37"/>
  <c r="AR59" i="37" s="1"/>
  <c r="AK59" i="37"/>
  <c r="U59" i="37"/>
  <c r="AQ58" i="37"/>
  <c r="AR58" i="37" s="1"/>
  <c r="AK58" i="37"/>
  <c r="U58" i="37"/>
  <c r="AQ57" i="37"/>
  <c r="AR57" i="37" s="1"/>
  <c r="AK57" i="37"/>
  <c r="U57" i="37"/>
  <c r="AQ56" i="37"/>
  <c r="AR56" i="37" s="1"/>
  <c r="AK56" i="37"/>
  <c r="U56" i="37"/>
  <c r="AQ55" i="37"/>
  <c r="AR55" i="37" s="1"/>
  <c r="AK55" i="37"/>
  <c r="U55" i="37"/>
  <c r="AQ54" i="37"/>
  <c r="AR54" i="37" s="1"/>
  <c r="AK54" i="37"/>
  <c r="U54" i="37"/>
  <c r="AQ53" i="37"/>
  <c r="AR53" i="37" s="1"/>
  <c r="AK53" i="37"/>
  <c r="U53" i="37"/>
  <c r="AQ52" i="37"/>
  <c r="AR52" i="37" s="1"/>
  <c r="AK52" i="37"/>
  <c r="U52" i="37"/>
  <c r="AQ51" i="37"/>
  <c r="AR51" i="37" s="1"/>
  <c r="AK51" i="37"/>
  <c r="U51" i="37"/>
  <c r="AQ50" i="37"/>
  <c r="AR50" i="37" s="1"/>
  <c r="AK50" i="37"/>
  <c r="U50" i="37"/>
  <c r="AQ49" i="37"/>
  <c r="AR49" i="37" s="1"/>
  <c r="AK49" i="37"/>
  <c r="U49" i="37"/>
  <c r="AQ48" i="37"/>
  <c r="AR48" i="37" s="1"/>
  <c r="AK48" i="37"/>
  <c r="U48" i="37"/>
  <c r="AQ47" i="37"/>
  <c r="AR47" i="37" s="1"/>
  <c r="AK47" i="37"/>
  <c r="U47" i="37"/>
  <c r="AQ46" i="37"/>
  <c r="AR46" i="37" s="1"/>
  <c r="AK46" i="37"/>
  <c r="U46" i="37"/>
  <c r="AQ45" i="37"/>
  <c r="AR45" i="37" s="1"/>
  <c r="AK45" i="37"/>
  <c r="U45" i="37"/>
  <c r="AQ44" i="37"/>
  <c r="AR44" i="37" s="1"/>
  <c r="AK44" i="37"/>
  <c r="U44" i="37"/>
  <c r="AQ43" i="37"/>
  <c r="AR43" i="37" s="1"/>
  <c r="AK43" i="37"/>
  <c r="U43" i="37"/>
  <c r="AQ42" i="37"/>
  <c r="AR42" i="37" s="1"/>
  <c r="AK42" i="37"/>
  <c r="U42" i="37"/>
  <c r="AQ41" i="37"/>
  <c r="AR41" i="37" s="1"/>
  <c r="AK41" i="37"/>
  <c r="U41" i="37"/>
  <c r="AQ40" i="37"/>
  <c r="AR40" i="37" s="1"/>
  <c r="AK40" i="37"/>
  <c r="U40" i="37"/>
  <c r="AQ39" i="37"/>
  <c r="AR39" i="37" s="1"/>
  <c r="AK39" i="37"/>
  <c r="U39" i="37"/>
  <c r="AQ38" i="37"/>
  <c r="AR38" i="37" s="1"/>
  <c r="AK38" i="37"/>
  <c r="U38" i="37"/>
  <c r="AQ37" i="37"/>
  <c r="AR37" i="37" s="1"/>
  <c r="AK37" i="37"/>
  <c r="U37" i="37"/>
  <c r="AQ36" i="37"/>
  <c r="AR36" i="37" s="1"/>
  <c r="AK36" i="37"/>
  <c r="U36" i="37"/>
  <c r="AQ35" i="37"/>
  <c r="AR35" i="37" s="1"/>
  <c r="AK35" i="37"/>
  <c r="U35" i="37"/>
  <c r="AQ34" i="37"/>
  <c r="AR34" i="37" s="1"/>
  <c r="AK34" i="37"/>
  <c r="U34" i="37"/>
  <c r="AQ33" i="37"/>
  <c r="AR33" i="37" s="1"/>
  <c r="AK33" i="37"/>
  <c r="U33" i="37"/>
  <c r="AQ32" i="37"/>
  <c r="AR32" i="37" s="1"/>
  <c r="AK32" i="37"/>
  <c r="U32" i="37"/>
  <c r="AQ31" i="37"/>
  <c r="AR31" i="37" s="1"/>
  <c r="AK31" i="37"/>
  <c r="U31" i="37"/>
  <c r="AQ30" i="37"/>
  <c r="AR30" i="37" s="1"/>
  <c r="AK30" i="37"/>
  <c r="U30" i="37"/>
  <c r="AQ29" i="37"/>
  <c r="AR29" i="37" s="1"/>
  <c r="AK29" i="37"/>
  <c r="U29" i="37"/>
  <c r="AQ28" i="37"/>
  <c r="AR28" i="37" s="1"/>
  <c r="AK28" i="37"/>
  <c r="U28" i="37"/>
  <c r="AQ27" i="37"/>
  <c r="AR27" i="37" s="1"/>
  <c r="AK27" i="37"/>
  <c r="U27" i="37"/>
  <c r="AQ26" i="37"/>
  <c r="AR26" i="37" s="1"/>
  <c r="AK26" i="37"/>
  <c r="U26" i="37"/>
  <c r="AQ25" i="37"/>
  <c r="AR25" i="37" s="1"/>
  <c r="AK25" i="37"/>
  <c r="U25" i="37"/>
  <c r="AQ24" i="37"/>
  <c r="AR24" i="37" s="1"/>
  <c r="U24" i="37"/>
  <c r="AQ23" i="37"/>
  <c r="AR23" i="37" s="1"/>
  <c r="AQ22" i="37"/>
  <c r="AR22" i="37" s="1"/>
  <c r="AQ21" i="37"/>
  <c r="AR21" i="37" s="1"/>
  <c r="U20" i="37"/>
  <c r="AF20" i="37" s="1"/>
  <c r="E5" i="37"/>
  <c r="C5" i="37"/>
  <c r="V823" i="36"/>
  <c r="U823" i="36"/>
  <c r="V822" i="36"/>
  <c r="U822" i="36"/>
  <c r="V821" i="36"/>
  <c r="U821" i="36"/>
  <c r="V820" i="36"/>
  <c r="U820" i="36"/>
  <c r="V819" i="36"/>
  <c r="U819" i="36"/>
  <c r="V818" i="36"/>
  <c r="U818" i="36"/>
  <c r="V817" i="36"/>
  <c r="U817" i="36"/>
  <c r="V816" i="36"/>
  <c r="U816" i="36"/>
  <c r="V815" i="36"/>
  <c r="U815" i="36"/>
  <c r="V814" i="36"/>
  <c r="U814" i="36"/>
  <c r="V813" i="36"/>
  <c r="U813" i="36"/>
  <c r="V812" i="36"/>
  <c r="U812" i="36"/>
  <c r="V811" i="36"/>
  <c r="U811" i="36"/>
  <c r="V810" i="36"/>
  <c r="U810" i="36"/>
  <c r="V809" i="36"/>
  <c r="U809" i="36"/>
  <c r="V808" i="36"/>
  <c r="U808" i="36"/>
  <c r="V807" i="36"/>
  <c r="U807" i="36"/>
  <c r="V806" i="36"/>
  <c r="U806" i="36"/>
  <c r="V805" i="36"/>
  <c r="U805" i="36"/>
  <c r="V804" i="36"/>
  <c r="U804" i="36"/>
  <c r="V803" i="36"/>
  <c r="U803" i="36"/>
  <c r="V802" i="36"/>
  <c r="U802" i="36"/>
  <c r="V801" i="36"/>
  <c r="U801" i="36"/>
  <c r="V800" i="36"/>
  <c r="U800" i="36"/>
  <c r="V799" i="36"/>
  <c r="U799" i="36"/>
  <c r="V798" i="36"/>
  <c r="U798" i="36"/>
  <c r="V797" i="36"/>
  <c r="U797" i="36"/>
  <c r="V796" i="36"/>
  <c r="U796" i="36"/>
  <c r="V795" i="36"/>
  <c r="U795" i="36"/>
  <c r="V794" i="36"/>
  <c r="U794" i="36"/>
  <c r="V793" i="36"/>
  <c r="U793" i="36"/>
  <c r="V792" i="36"/>
  <c r="U792" i="36"/>
  <c r="V791" i="36"/>
  <c r="U791" i="36"/>
  <c r="V790" i="36"/>
  <c r="U790" i="36"/>
  <c r="V789" i="36"/>
  <c r="U789" i="36"/>
  <c r="V788" i="36"/>
  <c r="U788" i="36"/>
  <c r="V787" i="36"/>
  <c r="U787" i="36"/>
  <c r="V786" i="36"/>
  <c r="U786" i="36"/>
  <c r="V785" i="36"/>
  <c r="U785" i="36"/>
  <c r="V784" i="36"/>
  <c r="U784" i="36"/>
  <c r="V783" i="36"/>
  <c r="U783" i="36"/>
  <c r="V782" i="36"/>
  <c r="U782" i="36"/>
  <c r="V781" i="36"/>
  <c r="U781" i="36"/>
  <c r="V780" i="36"/>
  <c r="U780" i="36"/>
  <c r="V779" i="36"/>
  <c r="U779" i="36"/>
  <c r="V778" i="36"/>
  <c r="U778" i="36"/>
  <c r="V777" i="36"/>
  <c r="U777" i="36"/>
  <c r="V776" i="36"/>
  <c r="U776" i="36"/>
  <c r="V775" i="36"/>
  <c r="U775" i="36"/>
  <c r="V774" i="36"/>
  <c r="U774" i="36"/>
  <c r="V773" i="36"/>
  <c r="U773" i="36"/>
  <c r="V772" i="36"/>
  <c r="U772" i="36"/>
  <c r="V771" i="36"/>
  <c r="U771" i="36"/>
  <c r="V770" i="36"/>
  <c r="U770" i="36"/>
  <c r="V769" i="36"/>
  <c r="U769" i="36"/>
  <c r="V768" i="36"/>
  <c r="U768" i="36"/>
  <c r="V767" i="36"/>
  <c r="U767" i="36"/>
  <c r="V766" i="36"/>
  <c r="U766" i="36"/>
  <c r="V765" i="36"/>
  <c r="U765" i="36"/>
  <c r="V764" i="36"/>
  <c r="U764" i="36"/>
  <c r="V763" i="36"/>
  <c r="U763" i="36"/>
  <c r="V762" i="36"/>
  <c r="U762" i="36"/>
  <c r="V761" i="36"/>
  <c r="U761" i="36"/>
  <c r="V760" i="36"/>
  <c r="U760" i="36"/>
  <c r="V759" i="36"/>
  <c r="U759" i="36"/>
  <c r="V758" i="36"/>
  <c r="U758" i="36"/>
  <c r="V757" i="36"/>
  <c r="U757" i="36"/>
  <c r="V756" i="36"/>
  <c r="U756" i="36"/>
  <c r="V755" i="36"/>
  <c r="U755" i="36"/>
  <c r="V754" i="36"/>
  <c r="U754" i="36"/>
  <c r="V753" i="36"/>
  <c r="U753" i="36"/>
  <c r="V752" i="36"/>
  <c r="U752" i="36"/>
  <c r="V751" i="36"/>
  <c r="U751" i="36"/>
  <c r="V750" i="36"/>
  <c r="U750" i="36"/>
  <c r="V749" i="36"/>
  <c r="U749" i="36"/>
  <c r="V748" i="36"/>
  <c r="U748" i="36"/>
  <c r="V747" i="36"/>
  <c r="U747" i="36"/>
  <c r="V746" i="36"/>
  <c r="U746" i="36"/>
  <c r="V745" i="36"/>
  <c r="U745" i="36"/>
  <c r="V744" i="36"/>
  <c r="U744" i="36"/>
  <c r="V743" i="36"/>
  <c r="U743" i="36"/>
  <c r="V742" i="36"/>
  <c r="U742" i="36"/>
  <c r="V741" i="36"/>
  <c r="U741" i="36"/>
  <c r="V740" i="36"/>
  <c r="U740" i="36"/>
  <c r="V739" i="36"/>
  <c r="U739" i="36"/>
  <c r="V738" i="36"/>
  <c r="U738" i="36"/>
  <c r="V737" i="36"/>
  <c r="U737" i="36"/>
  <c r="V736" i="36"/>
  <c r="U736" i="36"/>
  <c r="V735" i="36"/>
  <c r="U735" i="36"/>
  <c r="V734" i="36"/>
  <c r="U734" i="36"/>
  <c r="V733" i="36"/>
  <c r="U733" i="36"/>
  <c r="V732" i="36"/>
  <c r="U732" i="36"/>
  <c r="V731" i="36"/>
  <c r="U731" i="36"/>
  <c r="V730" i="36"/>
  <c r="U730" i="36"/>
  <c r="V729" i="36"/>
  <c r="U729" i="36"/>
  <c r="V728" i="36"/>
  <c r="U728" i="36"/>
  <c r="V727" i="36"/>
  <c r="U727" i="36"/>
  <c r="V726" i="36"/>
  <c r="U726" i="36"/>
  <c r="V725" i="36"/>
  <c r="U725" i="36"/>
  <c r="V724" i="36"/>
  <c r="U724" i="36"/>
  <c r="V723" i="36"/>
  <c r="U723" i="36"/>
  <c r="V722" i="36"/>
  <c r="U722" i="36"/>
  <c r="V721" i="36"/>
  <c r="U721" i="36"/>
  <c r="V720" i="36"/>
  <c r="U720" i="36"/>
  <c r="V719" i="36"/>
  <c r="U719" i="36"/>
  <c r="V718" i="36"/>
  <c r="U718" i="36"/>
  <c r="V717" i="36"/>
  <c r="U717" i="36"/>
  <c r="V716" i="36"/>
  <c r="U716" i="36"/>
  <c r="V715" i="36"/>
  <c r="U715" i="36"/>
  <c r="V714" i="36"/>
  <c r="U714" i="36"/>
  <c r="V713" i="36"/>
  <c r="U713" i="36"/>
  <c r="V712" i="36"/>
  <c r="U712" i="36"/>
  <c r="V711" i="36"/>
  <c r="U711" i="36"/>
  <c r="V710" i="36"/>
  <c r="U710" i="36"/>
  <c r="V709" i="36"/>
  <c r="U709" i="36"/>
  <c r="V708" i="36"/>
  <c r="U708" i="36"/>
  <c r="V707" i="36"/>
  <c r="U707" i="36"/>
  <c r="V706" i="36"/>
  <c r="U706" i="36"/>
  <c r="V705" i="36"/>
  <c r="U705" i="36"/>
  <c r="V704" i="36"/>
  <c r="U704" i="36"/>
  <c r="V703" i="36"/>
  <c r="U703" i="36"/>
  <c r="V702" i="36"/>
  <c r="U702" i="36"/>
  <c r="V701" i="36"/>
  <c r="U701" i="36"/>
  <c r="V700" i="36"/>
  <c r="U700" i="36"/>
  <c r="V699" i="36"/>
  <c r="U699" i="36"/>
  <c r="V698" i="36"/>
  <c r="U698" i="36"/>
  <c r="V697" i="36"/>
  <c r="U697" i="36"/>
  <c r="V696" i="36"/>
  <c r="U696" i="36"/>
  <c r="V695" i="36"/>
  <c r="U695" i="36"/>
  <c r="V694" i="36"/>
  <c r="U694" i="36"/>
  <c r="V693" i="36"/>
  <c r="U693" i="36"/>
  <c r="V692" i="36"/>
  <c r="U692" i="36"/>
  <c r="V691" i="36"/>
  <c r="U691" i="36"/>
  <c r="V690" i="36"/>
  <c r="U690" i="36"/>
  <c r="V689" i="36"/>
  <c r="U689" i="36"/>
  <c r="V688" i="36"/>
  <c r="U688" i="36"/>
  <c r="V687" i="36"/>
  <c r="U687" i="36"/>
  <c r="V686" i="36"/>
  <c r="U686" i="36"/>
  <c r="V685" i="36"/>
  <c r="U685" i="36"/>
  <c r="V684" i="36"/>
  <c r="U684" i="36"/>
  <c r="V683" i="36"/>
  <c r="U683" i="36"/>
  <c r="V682" i="36"/>
  <c r="U682" i="36"/>
  <c r="V681" i="36"/>
  <c r="U681" i="36"/>
  <c r="V680" i="36"/>
  <c r="U680" i="36"/>
  <c r="V679" i="36"/>
  <c r="U679" i="36"/>
  <c r="V678" i="36"/>
  <c r="U678" i="36"/>
  <c r="V677" i="36"/>
  <c r="U677" i="36"/>
  <c r="V676" i="36"/>
  <c r="U676" i="36"/>
  <c r="V675" i="36"/>
  <c r="U675" i="36"/>
  <c r="V674" i="36"/>
  <c r="U674" i="36"/>
  <c r="V673" i="36"/>
  <c r="U673" i="36"/>
  <c r="V672" i="36"/>
  <c r="U672" i="36"/>
  <c r="V671" i="36"/>
  <c r="U671" i="36"/>
  <c r="V670" i="36"/>
  <c r="U670" i="36"/>
  <c r="V669" i="36"/>
  <c r="U669" i="36"/>
  <c r="V668" i="36"/>
  <c r="U668" i="36"/>
  <c r="V667" i="36"/>
  <c r="U667" i="36"/>
  <c r="V666" i="36"/>
  <c r="U666" i="36"/>
  <c r="V665" i="36"/>
  <c r="U665" i="36"/>
  <c r="V664" i="36"/>
  <c r="U664" i="36"/>
  <c r="V663" i="36"/>
  <c r="U663" i="36"/>
  <c r="V662" i="36"/>
  <c r="U662" i="36"/>
  <c r="V661" i="36"/>
  <c r="U661" i="36"/>
  <c r="V660" i="36"/>
  <c r="U660" i="36"/>
  <c r="V659" i="36"/>
  <c r="U659" i="36"/>
  <c r="V658" i="36"/>
  <c r="U658" i="36"/>
  <c r="V657" i="36"/>
  <c r="U657" i="36"/>
  <c r="V656" i="36"/>
  <c r="U656" i="36"/>
  <c r="V655" i="36"/>
  <c r="U655" i="36"/>
  <c r="V654" i="36"/>
  <c r="U654" i="36"/>
  <c r="V653" i="36"/>
  <c r="U653" i="36"/>
  <c r="V652" i="36"/>
  <c r="U652" i="36"/>
  <c r="V651" i="36"/>
  <c r="U651" i="36"/>
  <c r="V650" i="36"/>
  <c r="U650" i="36"/>
  <c r="V649" i="36"/>
  <c r="U649" i="36"/>
  <c r="V648" i="36"/>
  <c r="U648" i="36"/>
  <c r="V647" i="36"/>
  <c r="U647" i="36"/>
  <c r="V646" i="36"/>
  <c r="U646" i="36"/>
  <c r="V645" i="36"/>
  <c r="U645" i="36"/>
  <c r="V644" i="36"/>
  <c r="U644" i="36"/>
  <c r="V643" i="36"/>
  <c r="U643" i="36"/>
  <c r="V642" i="36"/>
  <c r="U642" i="36"/>
  <c r="V641" i="36"/>
  <c r="U641" i="36"/>
  <c r="V640" i="36"/>
  <c r="U640" i="36"/>
  <c r="V639" i="36"/>
  <c r="U639" i="36"/>
  <c r="V638" i="36"/>
  <c r="U638" i="36"/>
  <c r="V637" i="36"/>
  <c r="U637" i="36"/>
  <c r="V636" i="36"/>
  <c r="U636" i="36"/>
  <c r="V635" i="36"/>
  <c r="U635" i="36"/>
  <c r="V634" i="36"/>
  <c r="U634" i="36"/>
  <c r="V633" i="36"/>
  <c r="U633" i="36"/>
  <c r="V632" i="36"/>
  <c r="U632" i="36"/>
  <c r="V631" i="36"/>
  <c r="U631" i="36"/>
  <c r="V630" i="36"/>
  <c r="U630" i="36"/>
  <c r="V629" i="36"/>
  <c r="U629" i="36"/>
  <c r="V628" i="36"/>
  <c r="U628" i="36"/>
  <c r="V627" i="36"/>
  <c r="U627" i="36"/>
  <c r="V626" i="36"/>
  <c r="U626" i="36"/>
  <c r="V625" i="36"/>
  <c r="U625" i="36"/>
  <c r="V624" i="36"/>
  <c r="U624" i="36"/>
  <c r="V623" i="36"/>
  <c r="U623" i="36"/>
  <c r="V622" i="36"/>
  <c r="U622" i="36"/>
  <c r="V621" i="36"/>
  <c r="U621" i="36"/>
  <c r="V620" i="36"/>
  <c r="U620" i="36"/>
  <c r="V619" i="36"/>
  <c r="U619" i="36"/>
  <c r="V618" i="36"/>
  <c r="U618" i="36"/>
  <c r="V617" i="36"/>
  <c r="U617" i="36"/>
  <c r="V616" i="36"/>
  <c r="U616" i="36"/>
  <c r="V615" i="36"/>
  <c r="U615" i="36"/>
  <c r="V614" i="36"/>
  <c r="U614" i="36"/>
  <c r="V613" i="36"/>
  <c r="U613" i="36"/>
  <c r="V612" i="36"/>
  <c r="U612" i="36"/>
  <c r="V611" i="36"/>
  <c r="U611" i="36"/>
  <c r="V610" i="36"/>
  <c r="U610" i="36"/>
  <c r="V609" i="36"/>
  <c r="U609" i="36"/>
  <c r="V608" i="36"/>
  <c r="U608" i="36"/>
  <c r="V607" i="36"/>
  <c r="U607" i="36"/>
  <c r="V606" i="36"/>
  <c r="U606" i="36"/>
  <c r="V605" i="36"/>
  <c r="U605" i="36"/>
  <c r="V604" i="36"/>
  <c r="U604" i="36"/>
  <c r="V603" i="36"/>
  <c r="U603" i="36"/>
  <c r="V602" i="36"/>
  <c r="U602" i="36"/>
  <c r="V601" i="36"/>
  <c r="U601" i="36"/>
  <c r="V600" i="36"/>
  <c r="U600" i="36"/>
  <c r="V599" i="36"/>
  <c r="U599" i="36"/>
  <c r="V598" i="36"/>
  <c r="U598" i="36"/>
  <c r="V597" i="36"/>
  <c r="U597" i="36"/>
  <c r="V596" i="36"/>
  <c r="U596" i="36"/>
  <c r="V595" i="36"/>
  <c r="U595" i="36"/>
  <c r="V594" i="36"/>
  <c r="U594" i="36"/>
  <c r="V593" i="36"/>
  <c r="U593" i="36"/>
  <c r="V592" i="36"/>
  <c r="U592" i="36"/>
  <c r="V591" i="36"/>
  <c r="U591" i="36"/>
  <c r="V590" i="36"/>
  <c r="U590" i="36"/>
  <c r="V589" i="36"/>
  <c r="U589" i="36"/>
  <c r="V588" i="36"/>
  <c r="U588" i="36"/>
  <c r="V587" i="36"/>
  <c r="U587" i="36"/>
  <c r="V586" i="36"/>
  <c r="U586" i="36"/>
  <c r="V585" i="36"/>
  <c r="U585" i="36"/>
  <c r="V584" i="36"/>
  <c r="U584" i="36"/>
  <c r="V583" i="36"/>
  <c r="U583" i="36"/>
  <c r="V582" i="36"/>
  <c r="U582" i="36"/>
  <c r="V581" i="36"/>
  <c r="U581" i="36"/>
  <c r="V580" i="36"/>
  <c r="U580" i="36"/>
  <c r="V579" i="36"/>
  <c r="U579" i="36"/>
  <c r="V578" i="36"/>
  <c r="U578" i="36"/>
  <c r="V577" i="36"/>
  <c r="U577" i="36"/>
  <c r="V576" i="36"/>
  <c r="U576" i="36"/>
  <c r="V575" i="36"/>
  <c r="U575" i="36"/>
  <c r="V574" i="36"/>
  <c r="U574" i="36"/>
  <c r="V573" i="36"/>
  <c r="U573" i="36"/>
  <c r="V572" i="36"/>
  <c r="U572" i="36"/>
  <c r="V571" i="36"/>
  <c r="U571" i="36"/>
  <c r="V570" i="36"/>
  <c r="U570" i="36"/>
  <c r="V569" i="36"/>
  <c r="U569" i="36"/>
  <c r="V568" i="36"/>
  <c r="U568" i="36"/>
  <c r="V567" i="36"/>
  <c r="U567" i="36"/>
  <c r="V566" i="36"/>
  <c r="U566" i="36"/>
  <c r="V565" i="36"/>
  <c r="U565" i="36"/>
  <c r="V564" i="36"/>
  <c r="U564" i="36"/>
  <c r="V563" i="36"/>
  <c r="U563" i="36"/>
  <c r="V562" i="36"/>
  <c r="U562" i="36"/>
  <c r="V561" i="36"/>
  <c r="U561" i="36"/>
  <c r="V560" i="36"/>
  <c r="U560" i="36"/>
  <c r="V559" i="36"/>
  <c r="U559" i="36"/>
  <c r="V558" i="36"/>
  <c r="U558" i="36"/>
  <c r="V557" i="36"/>
  <c r="U557" i="36"/>
  <c r="V556" i="36"/>
  <c r="U556" i="36"/>
  <c r="V555" i="36"/>
  <c r="U555" i="36"/>
  <c r="V554" i="36"/>
  <c r="U554" i="36"/>
  <c r="V553" i="36"/>
  <c r="U553" i="36"/>
  <c r="V552" i="36"/>
  <c r="U552" i="36"/>
  <c r="V551" i="36"/>
  <c r="U551" i="36"/>
  <c r="V550" i="36"/>
  <c r="U550" i="36"/>
  <c r="V549" i="36"/>
  <c r="U549" i="36"/>
  <c r="V548" i="36"/>
  <c r="U548" i="36"/>
  <c r="V547" i="36"/>
  <c r="U547" i="36"/>
  <c r="V546" i="36"/>
  <c r="U546" i="36"/>
  <c r="V545" i="36"/>
  <c r="U545" i="36"/>
  <c r="V544" i="36"/>
  <c r="U544" i="36"/>
  <c r="V543" i="36"/>
  <c r="U543" i="36"/>
  <c r="V542" i="36"/>
  <c r="U542" i="36"/>
  <c r="V541" i="36"/>
  <c r="U541" i="36"/>
  <c r="V540" i="36"/>
  <c r="U540" i="36"/>
  <c r="V539" i="36"/>
  <c r="U539" i="36"/>
  <c r="V538" i="36"/>
  <c r="U538" i="36"/>
  <c r="V537" i="36"/>
  <c r="U537" i="36"/>
  <c r="V536" i="36"/>
  <c r="U536" i="36"/>
  <c r="V535" i="36"/>
  <c r="U535" i="36"/>
  <c r="V534" i="36"/>
  <c r="U534" i="36"/>
  <c r="V533" i="36"/>
  <c r="U533" i="36"/>
  <c r="V532" i="36"/>
  <c r="U532" i="36"/>
  <c r="V531" i="36"/>
  <c r="U531" i="36"/>
  <c r="V530" i="36"/>
  <c r="U530" i="36"/>
  <c r="V529" i="36"/>
  <c r="U529" i="36"/>
  <c r="V528" i="36"/>
  <c r="U528" i="36"/>
  <c r="V527" i="36"/>
  <c r="U527" i="36"/>
  <c r="V526" i="36"/>
  <c r="U526" i="36"/>
  <c r="V525" i="36"/>
  <c r="U525" i="36"/>
  <c r="V524" i="36"/>
  <c r="U524" i="36"/>
  <c r="V523" i="36"/>
  <c r="U523" i="36"/>
  <c r="V522" i="36"/>
  <c r="U522" i="36"/>
  <c r="V521" i="36"/>
  <c r="U521" i="36"/>
  <c r="V520" i="36"/>
  <c r="U520" i="36"/>
  <c r="V519" i="36"/>
  <c r="U519" i="36"/>
  <c r="V518" i="36"/>
  <c r="U518" i="36"/>
  <c r="V517" i="36"/>
  <c r="U517" i="36"/>
  <c r="V516" i="36"/>
  <c r="U516" i="36"/>
  <c r="V515" i="36"/>
  <c r="U515" i="36"/>
  <c r="V514" i="36"/>
  <c r="U514" i="36"/>
  <c r="V513" i="36"/>
  <c r="U513" i="36"/>
  <c r="V512" i="36"/>
  <c r="U512" i="36"/>
  <c r="V511" i="36"/>
  <c r="U511" i="36"/>
  <c r="V510" i="36"/>
  <c r="U510" i="36"/>
  <c r="V509" i="36"/>
  <c r="U509" i="36"/>
  <c r="V508" i="36"/>
  <c r="U508" i="36"/>
  <c r="V507" i="36"/>
  <c r="U507" i="36"/>
  <c r="V506" i="36"/>
  <c r="U506" i="36"/>
  <c r="V505" i="36"/>
  <c r="U505" i="36"/>
  <c r="V504" i="36"/>
  <c r="U504" i="36"/>
  <c r="V503" i="36"/>
  <c r="U503" i="36"/>
  <c r="V502" i="36"/>
  <c r="U502" i="36"/>
  <c r="V501" i="36"/>
  <c r="U501" i="36"/>
  <c r="V500" i="36"/>
  <c r="U500" i="36"/>
  <c r="V499" i="36"/>
  <c r="U499" i="36"/>
  <c r="V498" i="36"/>
  <c r="U498" i="36"/>
  <c r="V497" i="36"/>
  <c r="U497" i="36"/>
  <c r="V496" i="36"/>
  <c r="U496" i="36"/>
  <c r="V495" i="36"/>
  <c r="U495" i="36"/>
  <c r="V494" i="36"/>
  <c r="U494" i="36"/>
  <c r="V493" i="36"/>
  <c r="U493" i="36"/>
  <c r="V492" i="36"/>
  <c r="U492" i="36"/>
  <c r="V491" i="36"/>
  <c r="U491" i="36"/>
  <c r="V490" i="36"/>
  <c r="U490" i="36"/>
  <c r="V489" i="36"/>
  <c r="U489" i="36"/>
  <c r="V488" i="36"/>
  <c r="U488" i="36"/>
  <c r="V487" i="36"/>
  <c r="U487" i="36"/>
  <c r="V486" i="36"/>
  <c r="U486" i="36"/>
  <c r="V485" i="36"/>
  <c r="U485" i="36"/>
  <c r="V484" i="36"/>
  <c r="U484" i="36"/>
  <c r="V483" i="36"/>
  <c r="U483" i="36"/>
  <c r="V482" i="36"/>
  <c r="U482" i="36"/>
  <c r="V481" i="36"/>
  <c r="U481" i="36"/>
  <c r="V480" i="36"/>
  <c r="U480" i="36"/>
  <c r="V479" i="36"/>
  <c r="U479" i="36"/>
  <c r="V478" i="36"/>
  <c r="U478" i="36"/>
  <c r="V477" i="36"/>
  <c r="U477" i="36"/>
  <c r="V476" i="36"/>
  <c r="U476" i="36"/>
  <c r="V475" i="36"/>
  <c r="U475" i="36"/>
  <c r="V474" i="36"/>
  <c r="U474" i="36"/>
  <c r="V473" i="36"/>
  <c r="U473" i="36"/>
  <c r="V472" i="36"/>
  <c r="U472" i="36"/>
  <c r="V471" i="36"/>
  <c r="U471" i="36"/>
  <c r="V470" i="36"/>
  <c r="U470" i="36"/>
  <c r="V469" i="36"/>
  <c r="U469" i="36"/>
  <c r="V468" i="36"/>
  <c r="U468" i="36"/>
  <c r="V467" i="36"/>
  <c r="U467" i="36"/>
  <c r="V466" i="36"/>
  <c r="U466" i="36"/>
  <c r="V465" i="36"/>
  <c r="U465" i="36"/>
  <c r="V464" i="36"/>
  <c r="U464" i="36"/>
  <c r="V463" i="36"/>
  <c r="U463" i="36"/>
  <c r="V462" i="36"/>
  <c r="U462" i="36"/>
  <c r="V461" i="36"/>
  <c r="U461" i="36"/>
  <c r="V460" i="36"/>
  <c r="U460" i="36"/>
  <c r="V459" i="36"/>
  <c r="U459" i="36"/>
  <c r="V458" i="36"/>
  <c r="U458" i="36"/>
  <c r="V457" i="36"/>
  <c r="U457" i="36"/>
  <c r="V456" i="36"/>
  <c r="U456" i="36"/>
  <c r="V455" i="36"/>
  <c r="U455" i="36"/>
  <c r="V454" i="36"/>
  <c r="U454" i="36"/>
  <c r="V453" i="36"/>
  <c r="U453" i="36"/>
  <c r="V452" i="36"/>
  <c r="U452" i="36"/>
  <c r="V451" i="36"/>
  <c r="U451" i="36"/>
  <c r="V450" i="36"/>
  <c r="U450" i="36"/>
  <c r="V449" i="36"/>
  <c r="U449" i="36"/>
  <c r="V448" i="36"/>
  <c r="U448" i="36"/>
  <c r="V447" i="36"/>
  <c r="U447" i="36"/>
  <c r="V446" i="36"/>
  <c r="U446" i="36"/>
  <c r="V445" i="36"/>
  <c r="U445" i="36"/>
  <c r="V444" i="36"/>
  <c r="U444" i="36"/>
  <c r="V443" i="36"/>
  <c r="U443" i="36"/>
  <c r="V442" i="36"/>
  <c r="U442" i="36"/>
  <c r="V441" i="36"/>
  <c r="U441" i="36"/>
  <c r="V440" i="36"/>
  <c r="U440" i="36"/>
  <c r="V439" i="36"/>
  <c r="U439" i="36"/>
  <c r="V438" i="36"/>
  <c r="U438" i="36"/>
  <c r="V437" i="36"/>
  <c r="U437" i="36"/>
  <c r="V436" i="36"/>
  <c r="U436" i="36"/>
  <c r="V435" i="36"/>
  <c r="U435" i="36"/>
  <c r="V434" i="36"/>
  <c r="U434" i="36"/>
  <c r="V433" i="36"/>
  <c r="U433" i="36"/>
  <c r="V432" i="36"/>
  <c r="U432" i="36"/>
  <c r="V431" i="36"/>
  <c r="U431" i="36"/>
  <c r="V430" i="36"/>
  <c r="U430" i="36"/>
  <c r="V429" i="36"/>
  <c r="U429" i="36"/>
  <c r="V428" i="36"/>
  <c r="U428" i="36"/>
  <c r="V427" i="36"/>
  <c r="U427" i="36"/>
  <c r="V426" i="36"/>
  <c r="U426" i="36"/>
  <c r="V425" i="36"/>
  <c r="U425" i="36"/>
  <c r="V424" i="36"/>
  <c r="U424" i="36"/>
  <c r="V423" i="36"/>
  <c r="U423" i="36"/>
  <c r="V422" i="36"/>
  <c r="U422" i="36"/>
  <c r="V421" i="36"/>
  <c r="U421" i="36"/>
  <c r="V420" i="36"/>
  <c r="U420" i="36"/>
  <c r="V419" i="36"/>
  <c r="U419" i="36"/>
  <c r="V418" i="36"/>
  <c r="U418" i="36"/>
  <c r="V417" i="36"/>
  <c r="U417" i="36"/>
  <c r="V416" i="36"/>
  <c r="U416" i="36"/>
  <c r="V415" i="36"/>
  <c r="U415" i="36"/>
  <c r="V414" i="36"/>
  <c r="U414" i="36"/>
  <c r="V413" i="36"/>
  <c r="U413" i="36"/>
  <c r="V412" i="36"/>
  <c r="U412" i="36"/>
  <c r="V411" i="36"/>
  <c r="U411" i="36"/>
  <c r="V410" i="36"/>
  <c r="U410" i="36"/>
  <c r="V409" i="36"/>
  <c r="U409" i="36"/>
  <c r="V408" i="36"/>
  <c r="U408" i="36"/>
  <c r="V407" i="36"/>
  <c r="U407" i="36"/>
  <c r="V406" i="36"/>
  <c r="U406" i="36"/>
  <c r="V405" i="36"/>
  <c r="U405" i="36"/>
  <c r="V404" i="36"/>
  <c r="U404" i="36"/>
  <c r="V403" i="36"/>
  <c r="U403" i="36"/>
  <c r="V402" i="36"/>
  <c r="U402" i="36"/>
  <c r="V401" i="36"/>
  <c r="U401" i="36"/>
  <c r="V400" i="36"/>
  <c r="U400" i="36"/>
  <c r="V399" i="36"/>
  <c r="U399" i="36"/>
  <c r="V398" i="36"/>
  <c r="U398" i="36"/>
  <c r="V397" i="36"/>
  <c r="U397" i="36"/>
  <c r="V396" i="36"/>
  <c r="U396" i="36"/>
  <c r="V395" i="36"/>
  <c r="U395" i="36"/>
  <c r="V394" i="36"/>
  <c r="U394" i="36"/>
  <c r="V393" i="36"/>
  <c r="U393" i="36"/>
  <c r="V392" i="36"/>
  <c r="U392" i="36"/>
  <c r="V391" i="36"/>
  <c r="U391" i="36"/>
  <c r="V390" i="36"/>
  <c r="U390" i="36"/>
  <c r="V389" i="36"/>
  <c r="U389" i="36"/>
  <c r="V388" i="36"/>
  <c r="U388" i="36"/>
  <c r="V387" i="36"/>
  <c r="U387" i="36"/>
  <c r="V386" i="36"/>
  <c r="U386" i="36"/>
  <c r="V385" i="36"/>
  <c r="U385" i="36"/>
  <c r="V384" i="36"/>
  <c r="U384" i="36"/>
  <c r="V383" i="36"/>
  <c r="U383" i="36"/>
  <c r="V382" i="36"/>
  <c r="U382" i="36"/>
  <c r="V381" i="36"/>
  <c r="U381" i="36"/>
  <c r="V380" i="36"/>
  <c r="U380" i="36"/>
  <c r="V379" i="36"/>
  <c r="U379" i="36"/>
  <c r="V378" i="36"/>
  <c r="U378" i="36"/>
  <c r="V377" i="36"/>
  <c r="U377" i="36"/>
  <c r="V376" i="36"/>
  <c r="U376" i="36"/>
  <c r="V375" i="36"/>
  <c r="U375" i="36"/>
  <c r="V374" i="36"/>
  <c r="U374" i="36"/>
  <c r="V373" i="36"/>
  <c r="U373" i="36"/>
  <c r="V372" i="36"/>
  <c r="U372" i="36"/>
  <c r="V371" i="36"/>
  <c r="U371" i="36"/>
  <c r="V370" i="36"/>
  <c r="U370" i="36"/>
  <c r="V369" i="36"/>
  <c r="U369" i="36"/>
  <c r="V368" i="36"/>
  <c r="U368" i="36"/>
  <c r="V367" i="36"/>
  <c r="U367" i="36"/>
  <c r="V366" i="36"/>
  <c r="U366" i="36"/>
  <c r="V365" i="36"/>
  <c r="U365" i="36"/>
  <c r="V364" i="36"/>
  <c r="U364" i="36"/>
  <c r="V363" i="36"/>
  <c r="U363" i="36"/>
  <c r="V362" i="36"/>
  <c r="U362" i="36"/>
  <c r="V361" i="36"/>
  <c r="U361" i="36"/>
  <c r="V360" i="36"/>
  <c r="U360" i="36"/>
  <c r="V359" i="36"/>
  <c r="U359" i="36"/>
  <c r="V358" i="36"/>
  <c r="U358" i="36"/>
  <c r="V357" i="36"/>
  <c r="U357" i="36"/>
  <c r="V356" i="36"/>
  <c r="U356" i="36"/>
  <c r="V355" i="36"/>
  <c r="U355" i="36"/>
  <c r="V354" i="36"/>
  <c r="U354" i="36"/>
  <c r="V353" i="36"/>
  <c r="U353" i="36"/>
  <c r="V352" i="36"/>
  <c r="U352" i="36"/>
  <c r="V351" i="36"/>
  <c r="U351" i="36"/>
  <c r="V350" i="36"/>
  <c r="U350" i="36"/>
  <c r="V349" i="36"/>
  <c r="U349" i="36"/>
  <c r="V348" i="36"/>
  <c r="U348" i="36"/>
  <c r="V347" i="36"/>
  <c r="U347" i="36"/>
  <c r="V346" i="36"/>
  <c r="U346" i="36"/>
  <c r="V345" i="36"/>
  <c r="U345" i="36"/>
  <c r="V344" i="36"/>
  <c r="U344" i="36"/>
  <c r="V343" i="36"/>
  <c r="U343" i="36"/>
  <c r="V342" i="36"/>
  <c r="U342" i="36"/>
  <c r="V341" i="36"/>
  <c r="U341" i="36"/>
  <c r="V340" i="36"/>
  <c r="U340" i="36"/>
  <c r="V339" i="36"/>
  <c r="U339" i="36"/>
  <c r="V338" i="36"/>
  <c r="U338" i="36"/>
  <c r="V337" i="36"/>
  <c r="U337" i="36"/>
  <c r="V336" i="36"/>
  <c r="U336" i="36"/>
  <c r="V335" i="36"/>
  <c r="U335" i="36"/>
  <c r="V334" i="36"/>
  <c r="U334" i="36"/>
  <c r="V333" i="36"/>
  <c r="U333" i="36"/>
  <c r="V332" i="36"/>
  <c r="U332" i="36"/>
  <c r="V331" i="36"/>
  <c r="U331" i="36"/>
  <c r="V330" i="36"/>
  <c r="U330" i="36"/>
  <c r="V329" i="36"/>
  <c r="U329" i="36"/>
  <c r="V328" i="36"/>
  <c r="U328" i="36"/>
  <c r="V327" i="36"/>
  <c r="U327" i="36"/>
  <c r="V326" i="36"/>
  <c r="U326" i="36"/>
  <c r="V325" i="36"/>
  <c r="U325" i="36"/>
  <c r="V324" i="36"/>
  <c r="U324" i="36"/>
  <c r="V323" i="36"/>
  <c r="U323" i="36"/>
  <c r="V322" i="36"/>
  <c r="U322" i="36"/>
  <c r="V321" i="36"/>
  <c r="U321" i="36"/>
  <c r="V320" i="36"/>
  <c r="U320" i="36"/>
  <c r="V319" i="36"/>
  <c r="U319" i="36"/>
  <c r="V318" i="36"/>
  <c r="U318" i="36"/>
  <c r="V317" i="36"/>
  <c r="U317" i="36"/>
  <c r="V316" i="36"/>
  <c r="U316" i="36"/>
  <c r="V315" i="36"/>
  <c r="U315" i="36"/>
  <c r="V314" i="36"/>
  <c r="U314" i="36"/>
  <c r="V313" i="36"/>
  <c r="U313" i="36"/>
  <c r="V312" i="36"/>
  <c r="U312" i="36"/>
  <c r="V311" i="36"/>
  <c r="U311" i="36"/>
  <c r="V310" i="36"/>
  <c r="U310" i="36"/>
  <c r="V309" i="36"/>
  <c r="U309" i="36"/>
  <c r="V308" i="36"/>
  <c r="U308" i="36"/>
  <c r="V307" i="36"/>
  <c r="U307" i="36"/>
  <c r="V306" i="36"/>
  <c r="U306" i="36"/>
  <c r="V305" i="36"/>
  <c r="U305" i="36"/>
  <c r="V304" i="36"/>
  <c r="U304" i="36"/>
  <c r="V303" i="36"/>
  <c r="U303" i="36"/>
  <c r="V302" i="36"/>
  <c r="U302" i="36"/>
  <c r="V301" i="36"/>
  <c r="U301" i="36"/>
  <c r="V300" i="36"/>
  <c r="U300" i="36"/>
  <c r="V299" i="36"/>
  <c r="U299" i="36"/>
  <c r="V298" i="36"/>
  <c r="U298" i="36"/>
  <c r="V297" i="36"/>
  <c r="U297" i="36"/>
  <c r="V296" i="36"/>
  <c r="U296" i="36"/>
  <c r="V295" i="36"/>
  <c r="U295" i="36"/>
  <c r="V294" i="36"/>
  <c r="U294" i="36"/>
  <c r="V293" i="36"/>
  <c r="U293" i="36"/>
  <c r="V292" i="36"/>
  <c r="U292" i="36"/>
  <c r="V291" i="36"/>
  <c r="U291" i="36"/>
  <c r="V290" i="36"/>
  <c r="U290" i="36"/>
  <c r="V289" i="36"/>
  <c r="U289" i="36"/>
  <c r="V288" i="36"/>
  <c r="U288" i="36"/>
  <c r="V287" i="36"/>
  <c r="U287" i="36"/>
  <c r="V286" i="36"/>
  <c r="U286" i="36"/>
  <c r="V285" i="36"/>
  <c r="U285" i="36"/>
  <c r="V284" i="36"/>
  <c r="U284" i="36"/>
  <c r="V283" i="36"/>
  <c r="U283" i="36"/>
  <c r="V282" i="36"/>
  <c r="U282" i="36"/>
  <c r="V281" i="36"/>
  <c r="U281" i="36"/>
  <c r="V280" i="36"/>
  <c r="U280" i="36"/>
  <c r="V279" i="36"/>
  <c r="U279" i="36"/>
  <c r="V278" i="36"/>
  <c r="U278" i="36"/>
  <c r="V277" i="36"/>
  <c r="W277" i="36" s="1"/>
  <c r="U277" i="36"/>
  <c r="V276" i="36"/>
  <c r="U276" i="36"/>
  <c r="V275" i="36"/>
  <c r="U275" i="36"/>
  <c r="V274" i="36"/>
  <c r="U274" i="36"/>
  <c r="V273" i="36"/>
  <c r="U273" i="36"/>
  <c r="V272" i="36"/>
  <c r="U272" i="36"/>
  <c r="V271" i="36"/>
  <c r="U271" i="36"/>
  <c r="V270" i="36"/>
  <c r="U270" i="36"/>
  <c r="V269" i="36"/>
  <c r="U269" i="36"/>
  <c r="V268" i="36"/>
  <c r="U268" i="36"/>
  <c r="V267" i="36"/>
  <c r="U267" i="36"/>
  <c r="V266" i="36"/>
  <c r="U266" i="36"/>
  <c r="V265" i="36"/>
  <c r="U265" i="36"/>
  <c r="V264" i="36"/>
  <c r="U264" i="36"/>
  <c r="V263" i="36"/>
  <c r="U263" i="36"/>
  <c r="V262" i="36"/>
  <c r="U262" i="36"/>
  <c r="V261" i="36"/>
  <c r="U261" i="36"/>
  <c r="V260" i="36"/>
  <c r="U260" i="36"/>
  <c r="V259" i="36"/>
  <c r="U259" i="36"/>
  <c r="V258" i="36"/>
  <c r="U258" i="36"/>
  <c r="V257" i="36"/>
  <c r="U257" i="36"/>
  <c r="V256" i="36"/>
  <c r="U256" i="36"/>
  <c r="V255" i="36"/>
  <c r="U255" i="36"/>
  <c r="V254" i="36"/>
  <c r="U254" i="36"/>
  <c r="V253" i="36"/>
  <c r="U253" i="36"/>
  <c r="V252" i="36"/>
  <c r="U252" i="36"/>
  <c r="V251" i="36"/>
  <c r="U251" i="36"/>
  <c r="V250" i="36"/>
  <c r="U250" i="36"/>
  <c r="V249" i="36"/>
  <c r="U249" i="36"/>
  <c r="V248" i="36"/>
  <c r="U248" i="36"/>
  <c r="V247" i="36"/>
  <c r="U247" i="36"/>
  <c r="V246" i="36"/>
  <c r="U246" i="36"/>
  <c r="V245" i="36"/>
  <c r="U245" i="36"/>
  <c r="V244" i="36"/>
  <c r="U244" i="36"/>
  <c r="V243" i="36"/>
  <c r="U243" i="36"/>
  <c r="V242" i="36"/>
  <c r="U242" i="36"/>
  <c r="V241" i="36"/>
  <c r="U241" i="36"/>
  <c r="V240" i="36"/>
  <c r="U240" i="36"/>
  <c r="V239" i="36"/>
  <c r="U239" i="36"/>
  <c r="V238" i="36"/>
  <c r="U238" i="36"/>
  <c r="V237" i="36"/>
  <c r="U237" i="36"/>
  <c r="V236" i="36"/>
  <c r="U236" i="36"/>
  <c r="V235" i="36"/>
  <c r="U235" i="36"/>
  <c r="V234" i="36"/>
  <c r="U234" i="36"/>
  <c r="V233" i="36"/>
  <c r="U233" i="36"/>
  <c r="V232" i="36"/>
  <c r="U232" i="36"/>
  <c r="V231" i="36"/>
  <c r="U231" i="36"/>
  <c r="V230" i="36"/>
  <c r="U230" i="36"/>
  <c r="V229" i="36"/>
  <c r="U229" i="36"/>
  <c r="V228" i="36"/>
  <c r="U228" i="36"/>
  <c r="V227" i="36"/>
  <c r="U227" i="36"/>
  <c r="V226" i="36"/>
  <c r="U226" i="36"/>
  <c r="V225" i="36"/>
  <c r="U225" i="36"/>
  <c r="V224" i="36"/>
  <c r="U224" i="36"/>
  <c r="V223" i="36"/>
  <c r="U223" i="36"/>
  <c r="V222" i="36"/>
  <c r="U222" i="36"/>
  <c r="V221" i="36"/>
  <c r="U221" i="36"/>
  <c r="V220" i="36"/>
  <c r="U220" i="36"/>
  <c r="V219" i="36"/>
  <c r="U219" i="36"/>
  <c r="V218" i="36"/>
  <c r="U218" i="36"/>
  <c r="V217" i="36"/>
  <c r="U217" i="36"/>
  <c r="V216" i="36"/>
  <c r="U216" i="36"/>
  <c r="V215" i="36"/>
  <c r="U215" i="36"/>
  <c r="V214" i="36"/>
  <c r="U214" i="36"/>
  <c r="V213" i="36"/>
  <c r="U213" i="36"/>
  <c r="V212" i="36"/>
  <c r="U212" i="36"/>
  <c r="V211" i="36"/>
  <c r="U211" i="36"/>
  <c r="V210" i="36"/>
  <c r="U210" i="36"/>
  <c r="V209" i="36"/>
  <c r="U209" i="36"/>
  <c r="V208" i="36"/>
  <c r="U208" i="36"/>
  <c r="V207" i="36"/>
  <c r="U207" i="36"/>
  <c r="V206" i="36"/>
  <c r="U206" i="36"/>
  <c r="V205" i="36"/>
  <c r="U205" i="36"/>
  <c r="V204" i="36"/>
  <c r="U204" i="36"/>
  <c r="V203" i="36"/>
  <c r="U203" i="36"/>
  <c r="V202" i="36"/>
  <c r="U202" i="36"/>
  <c r="V201" i="36"/>
  <c r="U201" i="36"/>
  <c r="V200" i="36"/>
  <c r="U200" i="36"/>
  <c r="V199" i="36"/>
  <c r="U199" i="36"/>
  <c r="V198" i="36"/>
  <c r="U198" i="36"/>
  <c r="V197" i="36"/>
  <c r="U197" i="36"/>
  <c r="V196" i="36"/>
  <c r="U196" i="36"/>
  <c r="V195" i="36"/>
  <c r="U195" i="36"/>
  <c r="V194" i="36"/>
  <c r="U194" i="36"/>
  <c r="V193" i="36"/>
  <c r="U193" i="36"/>
  <c r="V192" i="36"/>
  <c r="U192" i="36"/>
  <c r="V191" i="36"/>
  <c r="U191" i="36"/>
  <c r="V190" i="36"/>
  <c r="U190" i="36"/>
  <c r="V189" i="36"/>
  <c r="U189" i="36"/>
  <c r="V188" i="36"/>
  <c r="U188" i="36"/>
  <c r="V187" i="36"/>
  <c r="U187" i="36"/>
  <c r="V186" i="36"/>
  <c r="U186" i="36"/>
  <c r="V185" i="36"/>
  <c r="U185" i="36"/>
  <c r="V184" i="36"/>
  <c r="U184" i="36"/>
  <c r="V183" i="36"/>
  <c r="U183" i="36"/>
  <c r="V182" i="36"/>
  <c r="U182" i="36"/>
  <c r="V181" i="36"/>
  <c r="U181" i="36"/>
  <c r="V180" i="36"/>
  <c r="U180" i="36"/>
  <c r="V179" i="36"/>
  <c r="U179" i="36"/>
  <c r="V178" i="36"/>
  <c r="U178" i="36"/>
  <c r="V177" i="36"/>
  <c r="U177" i="36"/>
  <c r="V176" i="36"/>
  <c r="U176" i="36"/>
  <c r="V175" i="36"/>
  <c r="U175" i="36"/>
  <c r="V174" i="36"/>
  <c r="U174" i="36"/>
  <c r="V173" i="36"/>
  <c r="U173" i="36"/>
  <c r="V172" i="36"/>
  <c r="U172" i="36"/>
  <c r="V171" i="36"/>
  <c r="U171" i="36"/>
  <c r="V170" i="36"/>
  <c r="U170" i="36"/>
  <c r="V169" i="36"/>
  <c r="U169" i="36"/>
  <c r="V168" i="36"/>
  <c r="U168" i="36"/>
  <c r="V167" i="36"/>
  <c r="U167" i="36"/>
  <c r="V166" i="36"/>
  <c r="U166" i="36"/>
  <c r="V165" i="36"/>
  <c r="U165" i="36"/>
  <c r="V164" i="36"/>
  <c r="U164" i="36"/>
  <c r="V163" i="36"/>
  <c r="U163" i="36"/>
  <c r="V162" i="36"/>
  <c r="U162" i="36"/>
  <c r="V161" i="36"/>
  <c r="U161" i="36"/>
  <c r="V160" i="36"/>
  <c r="U160" i="36"/>
  <c r="V159" i="36"/>
  <c r="U159" i="36"/>
  <c r="V158" i="36"/>
  <c r="U158" i="36"/>
  <c r="V157" i="36"/>
  <c r="U157" i="36"/>
  <c r="V156" i="36"/>
  <c r="U156" i="36"/>
  <c r="V155" i="36"/>
  <c r="U155" i="36"/>
  <c r="V154" i="36"/>
  <c r="U154" i="36"/>
  <c r="V153" i="36"/>
  <c r="U153" i="36"/>
  <c r="V152" i="36"/>
  <c r="U152" i="36"/>
  <c r="V151" i="36"/>
  <c r="U151" i="36"/>
  <c r="V150" i="36"/>
  <c r="U150" i="36"/>
  <c r="V149" i="36"/>
  <c r="U149" i="36"/>
  <c r="V148" i="36"/>
  <c r="U148" i="36"/>
  <c r="V147" i="36"/>
  <c r="U147" i="36"/>
  <c r="V146" i="36"/>
  <c r="U146" i="36"/>
  <c r="V145" i="36"/>
  <c r="U145" i="36"/>
  <c r="V144" i="36"/>
  <c r="U144" i="36"/>
  <c r="V143" i="36"/>
  <c r="U143" i="36"/>
  <c r="V142" i="36"/>
  <c r="U142" i="36"/>
  <c r="V141" i="36"/>
  <c r="U141" i="36"/>
  <c r="V140" i="36"/>
  <c r="U140" i="36"/>
  <c r="V139" i="36"/>
  <c r="U139" i="36"/>
  <c r="V138" i="36"/>
  <c r="U138" i="36"/>
  <c r="V137" i="36"/>
  <c r="U137" i="36"/>
  <c r="V136" i="36"/>
  <c r="U136" i="36"/>
  <c r="V135" i="36"/>
  <c r="U135" i="36"/>
  <c r="V134" i="36"/>
  <c r="U134" i="36"/>
  <c r="V133" i="36"/>
  <c r="U133" i="36"/>
  <c r="V132" i="36"/>
  <c r="U132" i="36"/>
  <c r="V131" i="36"/>
  <c r="U131" i="36"/>
  <c r="V130" i="36"/>
  <c r="U130" i="36"/>
  <c r="V129" i="36"/>
  <c r="U129" i="36"/>
  <c r="V128" i="36"/>
  <c r="U128" i="36"/>
  <c r="V127" i="36"/>
  <c r="U127" i="36"/>
  <c r="V126" i="36"/>
  <c r="U126" i="36"/>
  <c r="V125" i="36"/>
  <c r="U125" i="36"/>
  <c r="V124" i="36"/>
  <c r="U124" i="36"/>
  <c r="V123" i="36"/>
  <c r="U123" i="36"/>
  <c r="V122" i="36"/>
  <c r="U122" i="36"/>
  <c r="V121" i="36"/>
  <c r="U121" i="36"/>
  <c r="V120" i="36"/>
  <c r="U120" i="36"/>
  <c r="V119" i="36"/>
  <c r="U119" i="36"/>
  <c r="V118" i="36"/>
  <c r="U118" i="36"/>
  <c r="V117" i="36"/>
  <c r="U117" i="36"/>
  <c r="V116" i="36"/>
  <c r="U116" i="36"/>
  <c r="V115" i="36"/>
  <c r="U115" i="36"/>
  <c r="V114" i="36"/>
  <c r="U114" i="36"/>
  <c r="V113" i="36"/>
  <c r="U113" i="36"/>
  <c r="V112" i="36"/>
  <c r="U112" i="36"/>
  <c r="V111" i="36"/>
  <c r="U111" i="36"/>
  <c r="V110" i="36"/>
  <c r="U110" i="36"/>
  <c r="V109" i="36"/>
  <c r="U109" i="36"/>
  <c r="V108" i="36"/>
  <c r="U108" i="36"/>
  <c r="V107" i="36"/>
  <c r="U107" i="36"/>
  <c r="V106" i="36"/>
  <c r="U106" i="36"/>
  <c r="V105" i="36"/>
  <c r="U105" i="36"/>
  <c r="V104" i="36"/>
  <c r="U104" i="36"/>
  <c r="V103" i="36"/>
  <c r="U103" i="36"/>
  <c r="V102" i="36"/>
  <c r="U102" i="36"/>
  <c r="V101" i="36"/>
  <c r="U101" i="36"/>
  <c r="V100" i="36"/>
  <c r="U100" i="36"/>
  <c r="V99" i="36"/>
  <c r="U99" i="36"/>
  <c r="V98" i="36"/>
  <c r="U98" i="36"/>
  <c r="V97" i="36"/>
  <c r="U97" i="36"/>
  <c r="V96" i="36"/>
  <c r="U96" i="36"/>
  <c r="V95" i="36"/>
  <c r="U95" i="36"/>
  <c r="V94" i="36"/>
  <c r="U94" i="36"/>
  <c r="V93" i="36"/>
  <c r="U93" i="36"/>
  <c r="V92" i="36"/>
  <c r="U92" i="36"/>
  <c r="V91" i="36"/>
  <c r="U91" i="36"/>
  <c r="V90" i="36"/>
  <c r="U90" i="36"/>
  <c r="V89" i="36"/>
  <c r="U89" i="36"/>
  <c r="V88" i="36"/>
  <c r="U88" i="36"/>
  <c r="V87" i="36"/>
  <c r="U87" i="36"/>
  <c r="V86" i="36"/>
  <c r="U86" i="36"/>
  <c r="V85" i="36"/>
  <c r="U85" i="36"/>
  <c r="V84" i="36"/>
  <c r="U84" i="36"/>
  <c r="V83" i="36"/>
  <c r="U83" i="36"/>
  <c r="V82" i="36"/>
  <c r="U82" i="36"/>
  <c r="V81" i="36"/>
  <c r="U81" i="36"/>
  <c r="V80" i="36"/>
  <c r="U80" i="36"/>
  <c r="V79" i="36"/>
  <c r="U79" i="36"/>
  <c r="V78" i="36"/>
  <c r="U78" i="36"/>
  <c r="V77" i="36"/>
  <c r="U77" i="36"/>
  <c r="V76" i="36"/>
  <c r="U76" i="36"/>
  <c r="V75" i="36"/>
  <c r="U75" i="36"/>
  <c r="V74" i="36"/>
  <c r="U74" i="36"/>
  <c r="V73" i="36"/>
  <c r="U73" i="36"/>
  <c r="V72" i="36"/>
  <c r="U72" i="36"/>
  <c r="V71" i="36"/>
  <c r="U71" i="36"/>
  <c r="V70" i="36"/>
  <c r="U70" i="36"/>
  <c r="V69" i="36"/>
  <c r="U69" i="36"/>
  <c r="V68" i="36"/>
  <c r="U68" i="36"/>
  <c r="V67" i="36"/>
  <c r="U67" i="36"/>
  <c r="V66" i="36"/>
  <c r="U66" i="36"/>
  <c r="V65" i="36"/>
  <c r="U65" i="36"/>
  <c r="V64" i="36"/>
  <c r="U64" i="36"/>
  <c r="V63" i="36"/>
  <c r="U63" i="36"/>
  <c r="V62" i="36"/>
  <c r="U62" i="36"/>
  <c r="V61" i="36"/>
  <c r="U61" i="36"/>
  <c r="V60" i="36"/>
  <c r="U60" i="36"/>
  <c r="V59" i="36"/>
  <c r="U59" i="36"/>
  <c r="V58" i="36"/>
  <c r="U58" i="36"/>
  <c r="V57" i="36"/>
  <c r="U57" i="36"/>
  <c r="V56" i="36"/>
  <c r="U56" i="36"/>
  <c r="V55" i="36"/>
  <c r="U55" i="36"/>
  <c r="V54" i="36"/>
  <c r="U54" i="36"/>
  <c r="V53" i="36"/>
  <c r="U53" i="36"/>
  <c r="V52" i="36"/>
  <c r="U52" i="36"/>
  <c r="V51" i="36"/>
  <c r="U51" i="36"/>
  <c r="V50" i="36"/>
  <c r="U50" i="36"/>
  <c r="V49" i="36"/>
  <c r="U49" i="36"/>
  <c r="V48" i="36"/>
  <c r="U48" i="36"/>
  <c r="V47" i="36"/>
  <c r="U47" i="36"/>
  <c r="V46" i="36"/>
  <c r="U46" i="36"/>
  <c r="V45" i="36"/>
  <c r="U45" i="36"/>
  <c r="V44" i="36"/>
  <c r="U44" i="36"/>
  <c r="V43" i="36"/>
  <c r="U43" i="36"/>
  <c r="V42" i="36"/>
  <c r="U42" i="36"/>
  <c r="V41" i="36"/>
  <c r="U41" i="36"/>
  <c r="V40" i="36"/>
  <c r="U40" i="36"/>
  <c r="V39" i="36"/>
  <c r="U39" i="36"/>
  <c r="V38" i="36"/>
  <c r="U38" i="36"/>
  <c r="V37" i="36"/>
  <c r="U37" i="36"/>
  <c r="V36" i="36"/>
  <c r="U36" i="36"/>
  <c r="V35" i="36"/>
  <c r="U35" i="36"/>
  <c r="V34" i="36"/>
  <c r="U34" i="36"/>
  <c r="V33" i="36"/>
  <c r="U33" i="36"/>
  <c r="V32" i="36"/>
  <c r="U32" i="36"/>
  <c r="V31" i="36"/>
  <c r="U31" i="36"/>
  <c r="V30" i="36"/>
  <c r="U30" i="36"/>
  <c r="V29" i="36"/>
  <c r="U29" i="36"/>
  <c r="V28" i="36"/>
  <c r="U28" i="36"/>
  <c r="V27" i="36"/>
  <c r="U27" i="36"/>
  <c r="V26" i="36"/>
  <c r="U26" i="36"/>
  <c r="V25" i="36"/>
  <c r="U25" i="36"/>
  <c r="V24" i="36"/>
  <c r="U24" i="36"/>
  <c r="V23" i="36"/>
  <c r="U23" i="36"/>
  <c r="V22" i="36"/>
  <c r="U22" i="36"/>
  <c r="V21" i="36"/>
  <c r="U21" i="36"/>
  <c r="V20" i="36"/>
  <c r="U20" i="36"/>
  <c r="V19" i="36"/>
  <c r="U19" i="36"/>
  <c r="V18" i="36"/>
  <c r="U18" i="36"/>
  <c r="V17" i="36"/>
  <c r="U17" i="36"/>
  <c r="U16" i="36"/>
  <c r="V15" i="36"/>
  <c r="U15" i="36"/>
  <c r="V14" i="36"/>
  <c r="U14" i="36"/>
  <c r="K4" i="36"/>
  <c r="W112" i="36" l="1"/>
  <c r="W114" i="36"/>
  <c r="W116" i="36"/>
  <c r="X116" i="36" s="1"/>
  <c r="W184" i="36"/>
  <c r="W117" i="36"/>
  <c r="W179" i="36"/>
  <c r="W181" i="36"/>
  <c r="X181" i="36" s="1"/>
  <c r="W185" i="36"/>
  <c r="Y185" i="36" s="1"/>
  <c r="W187" i="36"/>
  <c r="W189" i="36"/>
  <c r="W663" i="36"/>
  <c r="W711" i="36"/>
  <c r="X711" i="36" s="1"/>
  <c r="W807" i="36"/>
  <c r="X807" i="36" s="1"/>
  <c r="AH20" i="37"/>
  <c r="AA174" i="36"/>
  <c r="W662" i="36"/>
  <c r="AJ24" i="37"/>
  <c r="AK24" i="37" s="1"/>
  <c r="AE24" i="37"/>
  <c r="AF24" i="37" s="1"/>
  <c r="U23" i="37"/>
  <c r="AD23" i="37"/>
  <c r="U22" i="37"/>
  <c r="AJ22" i="37" s="1"/>
  <c r="AD22" i="37"/>
  <c r="AF90" i="37"/>
  <c r="AM90" i="37" s="1"/>
  <c r="AC40" i="37"/>
  <c r="AC42" i="37"/>
  <c r="AC44" i="37"/>
  <c r="AC50" i="37"/>
  <c r="AC55" i="37"/>
  <c r="AC58" i="37"/>
  <c r="AC60" i="37"/>
  <c r="AC63" i="37"/>
  <c r="AC112" i="37"/>
  <c r="AF37" i="37"/>
  <c r="AM37" i="37" s="1"/>
  <c r="AC98" i="37"/>
  <c r="AF106" i="37"/>
  <c r="AL106" i="37" s="1"/>
  <c r="AF107" i="37"/>
  <c r="AN107" i="37" s="1"/>
  <c r="W119" i="36"/>
  <c r="X119" i="36" s="1"/>
  <c r="W120" i="36"/>
  <c r="W122" i="36"/>
  <c r="Y122" i="36" s="1"/>
  <c r="W124" i="36"/>
  <c r="Y124" i="36" s="1"/>
  <c r="W126" i="36"/>
  <c r="Y126" i="36" s="1"/>
  <c r="W127" i="36"/>
  <c r="W129" i="36"/>
  <c r="W131" i="36"/>
  <c r="W177" i="36"/>
  <c r="Y177" i="36" s="1"/>
  <c r="W300" i="36"/>
  <c r="W304" i="36"/>
  <c r="Y304" i="36" s="1"/>
  <c r="W308" i="36"/>
  <c r="Y308" i="36" s="1"/>
  <c r="W312" i="36"/>
  <c r="Y312" i="36" s="1"/>
  <c r="W316" i="36"/>
  <c r="W348" i="36"/>
  <c r="Y348" i="36" s="1"/>
  <c r="W482" i="36"/>
  <c r="W484" i="36"/>
  <c r="Y484" i="36" s="1"/>
  <c r="W540" i="36"/>
  <c r="W544" i="36"/>
  <c r="Y544" i="36" s="1"/>
  <c r="W548" i="36"/>
  <c r="W556" i="36"/>
  <c r="Y556" i="36" s="1"/>
  <c r="W558" i="36"/>
  <c r="W560" i="36"/>
  <c r="X560" i="36" s="1"/>
  <c r="W564" i="36"/>
  <c r="W630" i="36"/>
  <c r="Y630" i="36" s="1"/>
  <c r="W811" i="36"/>
  <c r="W813" i="36"/>
  <c r="X813" i="36" s="1"/>
  <c r="W815" i="36"/>
  <c r="Y815" i="36" s="1"/>
  <c r="AF65" i="37"/>
  <c r="AL65" i="37" s="1"/>
  <c r="AF67" i="37"/>
  <c r="AH67" i="37" s="1"/>
  <c r="AF68" i="37"/>
  <c r="AH68" i="37" s="1"/>
  <c r="AF92" i="37"/>
  <c r="AL92" i="37" s="1"/>
  <c r="AF94" i="37"/>
  <c r="AH94" i="37" s="1"/>
  <c r="AF73" i="37"/>
  <c r="AH73" i="37" s="1"/>
  <c r="AF75" i="37"/>
  <c r="AH75" i="37" s="1"/>
  <c r="AF76" i="37"/>
  <c r="AM76" i="37" s="1"/>
  <c r="AF97" i="37"/>
  <c r="AM97" i="37" s="1"/>
  <c r="AF25" i="37"/>
  <c r="AH25" i="37" s="1"/>
  <c r="AF28" i="37"/>
  <c r="AM28" i="37" s="1"/>
  <c r="AF34" i="37"/>
  <c r="AM34" i="37" s="1"/>
  <c r="AF35" i="37"/>
  <c r="AM35" i="37" s="1"/>
  <c r="AF80" i="37"/>
  <c r="AM80" i="37" s="1"/>
  <c r="AF81" i="37"/>
  <c r="AM81" i="37" s="1"/>
  <c r="AF82" i="37"/>
  <c r="AN82" i="37" s="1"/>
  <c r="AF83" i="37"/>
  <c r="AL83" i="37" s="1"/>
  <c r="AF86" i="37"/>
  <c r="AL86" i="37" s="1"/>
  <c r="AF89" i="37"/>
  <c r="AL89" i="37" s="1"/>
  <c r="AF100" i="37"/>
  <c r="AM100" i="37" s="1"/>
  <c r="AF102" i="37"/>
  <c r="AL102" i="37" s="1"/>
  <c r="AF103" i="37"/>
  <c r="AN103" i="37" s="1"/>
  <c r="AF40" i="37"/>
  <c r="AN40" i="37" s="1"/>
  <c r="AF95" i="37"/>
  <c r="AN95" i="37" s="1"/>
  <c r="AF96" i="37"/>
  <c r="AL96" i="37" s="1"/>
  <c r="AF108" i="37"/>
  <c r="AL108" i="37" s="1"/>
  <c r="AF110" i="37"/>
  <c r="AH110" i="37" s="1"/>
  <c r="AF114" i="37"/>
  <c r="AH114" i="37" s="1"/>
  <c r="AF116" i="37"/>
  <c r="AL116" i="37" s="1"/>
  <c r="AF118" i="37"/>
  <c r="AN118" i="37" s="1"/>
  <c r="AC48" i="37"/>
  <c r="AC76" i="37"/>
  <c r="AC119" i="37"/>
  <c r="AC68" i="37"/>
  <c r="AC71" i="37"/>
  <c r="AC96" i="37"/>
  <c r="AC104" i="37"/>
  <c r="AC116" i="37"/>
  <c r="AC32" i="37"/>
  <c r="W301" i="36"/>
  <c r="Y301" i="36" s="1"/>
  <c r="W305" i="36"/>
  <c r="W309" i="36"/>
  <c r="Y309" i="36" s="1"/>
  <c r="W313" i="36"/>
  <c r="Y313" i="36" s="1"/>
  <c r="W483" i="36"/>
  <c r="Y483" i="36" s="1"/>
  <c r="W535" i="36"/>
  <c r="W541" i="36"/>
  <c r="Y541" i="36" s="1"/>
  <c r="W545" i="36"/>
  <c r="Y545" i="36" s="1"/>
  <c r="W549" i="36"/>
  <c r="Y549" i="36" s="1"/>
  <c r="W553" i="36"/>
  <c r="W557" i="36"/>
  <c r="Y557" i="36" s="1"/>
  <c r="W561" i="36"/>
  <c r="X561" i="36" s="1"/>
  <c r="W631" i="36"/>
  <c r="W659" i="36"/>
  <c r="W113" i="36"/>
  <c r="Y113" i="36" s="1"/>
  <c r="W121" i="36"/>
  <c r="Y121" i="36" s="1"/>
  <c r="W176" i="36"/>
  <c r="X176" i="36" s="1"/>
  <c r="W266" i="36"/>
  <c r="W278" i="36"/>
  <c r="Y278" i="36" s="1"/>
  <c r="W292" i="36"/>
  <c r="X292" i="36" s="1"/>
  <c r="W296" i="36"/>
  <c r="W532" i="36"/>
  <c r="W638" i="36"/>
  <c r="Y638" i="36" s="1"/>
  <c r="W640" i="36"/>
  <c r="Y640" i="36" s="1"/>
  <c r="W642" i="36"/>
  <c r="Y642" i="36" s="1"/>
  <c r="W646" i="36"/>
  <c r="W656" i="36"/>
  <c r="Y656" i="36" s="1"/>
  <c r="W660" i="36"/>
  <c r="Y660" i="36" s="1"/>
  <c r="W293" i="36"/>
  <c r="X293" i="36" s="1"/>
  <c r="W297" i="36"/>
  <c r="W317" i="36"/>
  <c r="Y317" i="36" s="1"/>
  <c r="W115" i="36"/>
  <c r="X115" i="36" s="1"/>
  <c r="W123" i="36"/>
  <c r="X123" i="36" s="1"/>
  <c r="W125" i="36"/>
  <c r="W178" i="36"/>
  <c r="Y178" i="36" s="1"/>
  <c r="W180" i="36"/>
  <c r="Y180" i="36" s="1"/>
  <c r="W183" i="36"/>
  <c r="X183" i="36" s="1"/>
  <c r="W188" i="36"/>
  <c r="W191" i="36"/>
  <c r="X191" i="36" s="1"/>
  <c r="W193" i="36"/>
  <c r="Y193" i="36" s="1"/>
  <c r="W195" i="36"/>
  <c r="X195" i="36" s="1"/>
  <c r="W197" i="36"/>
  <c r="W199" i="36"/>
  <c r="Y199" i="36" s="1"/>
  <c r="W201" i="36"/>
  <c r="Y201" i="36" s="1"/>
  <c r="W221" i="36"/>
  <c r="W227" i="36"/>
  <c r="W229" i="36"/>
  <c r="Y229" i="36" s="1"/>
  <c r="W235" i="36"/>
  <c r="Y235" i="36" s="1"/>
  <c r="W237" i="36"/>
  <c r="X237" i="36" s="1"/>
  <c r="W243" i="36"/>
  <c r="W245" i="36"/>
  <c r="Y245" i="36" s="1"/>
  <c r="W251" i="36"/>
  <c r="Y251" i="36" s="1"/>
  <c r="W253" i="36"/>
  <c r="Y253" i="36" s="1"/>
  <c r="W259" i="36"/>
  <c r="W261" i="36"/>
  <c r="Y261" i="36" s="1"/>
  <c r="W267" i="36"/>
  <c r="Y267" i="36" s="1"/>
  <c r="W269" i="36"/>
  <c r="W271" i="36"/>
  <c r="W273" i="36"/>
  <c r="Y273" i="36" s="1"/>
  <c r="W275" i="36"/>
  <c r="X275" i="36" s="1"/>
  <c r="W111" i="36"/>
  <c r="W118" i="36"/>
  <c r="W175" i="36"/>
  <c r="Y175" i="36" s="1"/>
  <c r="W182" i="36"/>
  <c r="Y182" i="36" s="1"/>
  <c r="W217" i="36"/>
  <c r="Y217" i="36" s="1"/>
  <c r="W322" i="36"/>
  <c r="W326" i="36"/>
  <c r="Y326" i="36" s="1"/>
  <c r="W346" i="36"/>
  <c r="X346" i="36" s="1"/>
  <c r="W352" i="36"/>
  <c r="X352" i="36" s="1"/>
  <c r="W360" i="36"/>
  <c r="W364" i="36"/>
  <c r="Y364" i="36" s="1"/>
  <c r="W472" i="36"/>
  <c r="Y472" i="36" s="1"/>
  <c r="W488" i="36"/>
  <c r="X488" i="36" s="1"/>
  <c r="W492" i="36"/>
  <c r="W504" i="36"/>
  <c r="Y504" i="36" s="1"/>
  <c r="W508" i="36"/>
  <c r="Y508" i="36" s="1"/>
  <c r="W675" i="36"/>
  <c r="W691" i="36"/>
  <c r="W745" i="36"/>
  <c r="Y745" i="36" s="1"/>
  <c r="W749" i="36"/>
  <c r="Y749" i="36" s="1"/>
  <c r="W753" i="36"/>
  <c r="X753" i="36" s="1"/>
  <c r="W757" i="36"/>
  <c r="W761" i="36"/>
  <c r="Y761" i="36" s="1"/>
  <c r="W765" i="36"/>
  <c r="Y765" i="36" s="1"/>
  <c r="W186" i="36"/>
  <c r="Y186" i="36" s="1"/>
  <c r="W190" i="36"/>
  <c r="W214" i="36"/>
  <c r="Y214" i="36" s="1"/>
  <c r="W216" i="36"/>
  <c r="Y216" i="36" s="1"/>
  <c r="W222" i="36"/>
  <c r="W224" i="36"/>
  <c r="W254" i="36"/>
  <c r="X254" i="36" s="1"/>
  <c r="W279" i="36"/>
  <c r="Y279" i="36" s="1"/>
  <c r="W281" i="36"/>
  <c r="X281" i="36" s="1"/>
  <c r="W283" i="36"/>
  <c r="W285" i="36"/>
  <c r="Y285" i="36" s="1"/>
  <c r="W287" i="36"/>
  <c r="X287" i="36" s="1"/>
  <c r="W289" i="36"/>
  <c r="W321" i="36"/>
  <c r="W329" i="36"/>
  <c r="Y329" i="36" s="1"/>
  <c r="W341" i="36"/>
  <c r="Y341" i="36" s="1"/>
  <c r="W343" i="36"/>
  <c r="X343" i="36" s="1"/>
  <c r="W353" i="36"/>
  <c r="Y353" i="36" s="1"/>
  <c r="W363" i="36"/>
  <c r="Y363" i="36" s="1"/>
  <c r="W371" i="36"/>
  <c r="X371" i="36" s="1"/>
  <c r="W375" i="36"/>
  <c r="Y375" i="36" s="1"/>
  <c r="W387" i="36"/>
  <c r="W391" i="36"/>
  <c r="Y391" i="36" s="1"/>
  <c r="W465" i="36"/>
  <c r="Y465" i="36" s="1"/>
  <c r="W473" i="36"/>
  <c r="W489" i="36"/>
  <c r="W497" i="36"/>
  <c r="Y497" i="36" s="1"/>
  <c r="W505" i="36"/>
  <c r="Y505" i="36" s="1"/>
  <c r="W513" i="36"/>
  <c r="Y513" i="36" s="1"/>
  <c r="W521" i="36"/>
  <c r="W523" i="36"/>
  <c r="Y523" i="36" s="1"/>
  <c r="W531" i="36"/>
  <c r="Y531" i="36" s="1"/>
  <c r="W571" i="36"/>
  <c r="Y571" i="36" s="1"/>
  <c r="W579" i="36"/>
  <c r="W587" i="36"/>
  <c r="X587" i="36" s="1"/>
  <c r="W591" i="36"/>
  <c r="Y591" i="36" s="1"/>
  <c r="W595" i="36"/>
  <c r="Y595" i="36" s="1"/>
  <c r="W599" i="36"/>
  <c r="W603" i="36"/>
  <c r="Y603" i="36" s="1"/>
  <c r="W607" i="36"/>
  <c r="Y607" i="36" s="1"/>
  <c r="W611" i="36"/>
  <c r="Y611" i="36" s="1"/>
  <c r="W615" i="36"/>
  <c r="W619" i="36"/>
  <c r="X619" i="36" s="1"/>
  <c r="W623" i="36"/>
  <c r="Y623" i="36" s="1"/>
  <c r="W627" i="36"/>
  <c r="X627" i="36" s="1"/>
  <c r="W664" i="36"/>
  <c r="W666" i="36"/>
  <c r="Y666" i="36" s="1"/>
  <c r="W672" i="36"/>
  <c r="Y672" i="36" s="1"/>
  <c r="W676" i="36"/>
  <c r="Y676" i="36" s="1"/>
  <c r="W678" i="36"/>
  <c r="Y678" i="36" s="1"/>
  <c r="W680" i="36"/>
  <c r="Y680" i="36" s="1"/>
  <c r="W682" i="36"/>
  <c r="Y682" i="36" s="1"/>
  <c r="W688" i="36"/>
  <c r="Y688" i="36" s="1"/>
  <c r="W692" i="36"/>
  <c r="W694" i="36"/>
  <c r="Y694" i="36" s="1"/>
  <c r="W696" i="36"/>
  <c r="Y696" i="36" s="1"/>
  <c r="W698" i="36"/>
  <c r="Y698" i="36" s="1"/>
  <c r="W704" i="36"/>
  <c r="W708" i="36"/>
  <c r="X708" i="36" s="1"/>
  <c r="W710" i="36"/>
  <c r="Y710" i="36" s="1"/>
  <c r="W712" i="36"/>
  <c r="X712" i="36" s="1"/>
  <c r="W714" i="36"/>
  <c r="Y714" i="36" s="1"/>
  <c r="W720" i="36"/>
  <c r="Y720" i="36" s="1"/>
  <c r="W724" i="36"/>
  <c r="Y724" i="36" s="1"/>
  <c r="W726" i="36"/>
  <c r="W728" i="36"/>
  <c r="W730" i="36"/>
  <c r="Y730" i="36" s="1"/>
  <c r="W736" i="36"/>
  <c r="X736" i="36" s="1"/>
  <c r="W740" i="36"/>
  <c r="X740" i="36" s="1"/>
  <c r="W742" i="36"/>
  <c r="Y742" i="36" s="1"/>
  <c r="W744" i="36"/>
  <c r="Y744" i="36" s="1"/>
  <c r="W746" i="36"/>
  <c r="Y746" i="36" s="1"/>
  <c r="W748" i="36"/>
  <c r="W750" i="36"/>
  <c r="W752" i="36"/>
  <c r="Y752" i="36" s="1"/>
  <c r="W754" i="36"/>
  <c r="Y754" i="36" s="1"/>
  <c r="W756" i="36"/>
  <c r="Y756" i="36" s="1"/>
  <c r="W758" i="36"/>
  <c r="W760" i="36"/>
  <c r="Y760" i="36" s="1"/>
  <c r="W762" i="36"/>
  <c r="Y762" i="36" s="1"/>
  <c r="W764" i="36"/>
  <c r="X764" i="36" s="1"/>
  <c r="W766" i="36"/>
  <c r="W770" i="36"/>
  <c r="Y770" i="36" s="1"/>
  <c r="AA14" i="36"/>
  <c r="AA190" i="36"/>
  <c r="AA126" i="36"/>
  <c r="AA62" i="36"/>
  <c r="AA515" i="36"/>
  <c r="AA78" i="36"/>
  <c r="W128" i="36"/>
  <c r="Y128" i="36" s="1"/>
  <c r="W132" i="36"/>
  <c r="X132" i="36" s="1"/>
  <c r="AA142" i="36"/>
  <c r="W192" i="36"/>
  <c r="W196" i="36"/>
  <c r="Y196" i="36" s="1"/>
  <c r="W200" i="36"/>
  <c r="Y200" i="36" s="1"/>
  <c r="AA206" i="36"/>
  <c r="W223" i="36"/>
  <c r="Y223" i="36" s="1"/>
  <c r="AA225" i="36"/>
  <c r="W232" i="36"/>
  <c r="Y232" i="36" s="1"/>
  <c r="W240" i="36"/>
  <c r="X240" i="36" s="1"/>
  <c r="W248" i="36"/>
  <c r="X248" i="36" s="1"/>
  <c r="W262" i="36"/>
  <c r="X262" i="36" s="1"/>
  <c r="W270" i="36"/>
  <c r="Y270" i="36" s="1"/>
  <c r="W274" i="36"/>
  <c r="W290" i="36"/>
  <c r="X290" i="36" s="1"/>
  <c r="W294" i="36"/>
  <c r="Y294" i="36" s="1"/>
  <c r="W298" i="36"/>
  <c r="Y298" i="36" s="1"/>
  <c r="W302" i="36"/>
  <c r="W306" i="36"/>
  <c r="W310" i="36"/>
  <c r="X310" i="36" s="1"/>
  <c r="W314" i="36"/>
  <c r="Y314" i="36" s="1"/>
  <c r="W330" i="36"/>
  <c r="W338" i="36"/>
  <c r="X338" i="36" s="1"/>
  <c r="W356" i="36"/>
  <c r="Y356" i="36" s="1"/>
  <c r="W376" i="36"/>
  <c r="Y376" i="36" s="1"/>
  <c r="W380" i="36"/>
  <c r="Y380" i="36" s="1"/>
  <c r="W392" i="36"/>
  <c r="W396" i="36"/>
  <c r="Y396" i="36" s="1"/>
  <c r="W421" i="36"/>
  <c r="X421" i="36" s="1"/>
  <c r="W425" i="36"/>
  <c r="W480" i="36"/>
  <c r="X480" i="36" s="1"/>
  <c r="AF87" i="37"/>
  <c r="AN87" i="37" s="1"/>
  <c r="AA627" i="36"/>
  <c r="AA30" i="36"/>
  <c r="AA94" i="36"/>
  <c r="AA158" i="36"/>
  <c r="AA289" i="36"/>
  <c r="AA46" i="36"/>
  <c r="AA110" i="36"/>
  <c r="W130" i="36"/>
  <c r="Y130" i="36" s="1"/>
  <c r="W194" i="36"/>
  <c r="Y194" i="36" s="1"/>
  <c r="W198" i="36"/>
  <c r="Y198" i="36" s="1"/>
  <c r="W215" i="36"/>
  <c r="X215" i="36" s="1"/>
  <c r="W230" i="36"/>
  <c r="X230" i="36" s="1"/>
  <c r="W238" i="36"/>
  <c r="Y238" i="36" s="1"/>
  <c r="W246" i="36"/>
  <c r="Y246" i="36" s="1"/>
  <c r="W256" i="36"/>
  <c r="X256" i="36" s="1"/>
  <c r="W264" i="36"/>
  <c r="Y264" i="36" s="1"/>
  <c r="W265" i="36"/>
  <c r="X265" i="36" s="1"/>
  <c r="W282" i="36"/>
  <c r="X282" i="36" s="1"/>
  <c r="W286" i="36"/>
  <c r="W324" i="36"/>
  <c r="Y324" i="36" s="1"/>
  <c r="W325" i="36"/>
  <c r="Y325" i="36" s="1"/>
  <c r="W332" i="36"/>
  <c r="W333" i="36"/>
  <c r="W340" i="36"/>
  <c r="Y340" i="36" s="1"/>
  <c r="W350" i="36"/>
  <c r="Y350" i="36" s="1"/>
  <c r="W358" i="36"/>
  <c r="W362" i="36"/>
  <c r="X362" i="36" s="1"/>
  <c r="W423" i="36"/>
  <c r="X423" i="36" s="1"/>
  <c r="AF91" i="37"/>
  <c r="AN91" i="37" s="1"/>
  <c r="W427" i="36"/>
  <c r="Y427" i="36" s="1"/>
  <c r="W430" i="36"/>
  <c r="Y430" i="36" s="1"/>
  <c r="W438" i="36"/>
  <c r="Y438" i="36" s="1"/>
  <c r="W446" i="36"/>
  <c r="Y446" i="36" s="1"/>
  <c r="W454" i="36"/>
  <c r="Y454" i="36" s="1"/>
  <c r="W466" i="36"/>
  <c r="Y466" i="36" s="1"/>
  <c r="W467" i="36"/>
  <c r="Y467" i="36" s="1"/>
  <c r="W470" i="36"/>
  <c r="X470" i="36" s="1"/>
  <c r="W496" i="36"/>
  <c r="Y496" i="36" s="1"/>
  <c r="W500" i="36"/>
  <c r="Y500" i="36" s="1"/>
  <c r="W512" i="36"/>
  <c r="Y512" i="36" s="1"/>
  <c r="W516" i="36"/>
  <c r="Y516" i="36" s="1"/>
  <c r="W524" i="36"/>
  <c r="X524" i="36" s="1"/>
  <c r="W528" i="36"/>
  <c r="W574" i="36"/>
  <c r="X574" i="36" s="1"/>
  <c r="W575" i="36"/>
  <c r="Y575" i="36" s="1"/>
  <c r="W635" i="36"/>
  <c r="Y635" i="36" s="1"/>
  <c r="W636" i="36"/>
  <c r="Y636" i="36" s="1"/>
  <c r="W651" i="36"/>
  <c r="Y651" i="36" s="1"/>
  <c r="W669" i="36"/>
  <c r="X669" i="36" s="1"/>
  <c r="W673" i="36"/>
  <c r="Y673" i="36" s="1"/>
  <c r="W685" i="36"/>
  <c r="Y685" i="36" s="1"/>
  <c r="W686" i="36"/>
  <c r="Y686" i="36" s="1"/>
  <c r="W689" i="36"/>
  <c r="Y689" i="36" s="1"/>
  <c r="W701" i="36"/>
  <c r="X701" i="36" s="1"/>
  <c r="W705" i="36"/>
  <c r="Y705" i="36" s="1"/>
  <c r="W715" i="36"/>
  <c r="Y715" i="36" s="1"/>
  <c r="W727" i="36"/>
  <c r="Y727" i="36" s="1"/>
  <c r="W731" i="36"/>
  <c r="Y731" i="36" s="1"/>
  <c r="W743" i="36"/>
  <c r="Y743" i="36" s="1"/>
  <c r="W768" i="36"/>
  <c r="Y768" i="36" s="1"/>
  <c r="W772" i="36"/>
  <c r="Y772" i="36" s="1"/>
  <c r="W776" i="36"/>
  <c r="Y776" i="36" s="1"/>
  <c r="W780" i="36"/>
  <c r="Y780" i="36" s="1"/>
  <c r="W784" i="36"/>
  <c r="Y784" i="36" s="1"/>
  <c r="W788" i="36"/>
  <c r="Y788" i="36" s="1"/>
  <c r="W792" i="36"/>
  <c r="X792" i="36" s="1"/>
  <c r="W796" i="36"/>
  <c r="Y796" i="36" s="1"/>
  <c r="W800" i="36"/>
  <c r="Y800" i="36" s="1"/>
  <c r="W804" i="36"/>
  <c r="Y804" i="36" s="1"/>
  <c r="AF27" i="37"/>
  <c r="AH27" i="37" s="1"/>
  <c r="AF30" i="37"/>
  <c r="AH30" i="37" s="1"/>
  <c r="AC36" i="37"/>
  <c r="AF42" i="37"/>
  <c r="AH42" i="37" s="1"/>
  <c r="AF44" i="37"/>
  <c r="AM44" i="37" s="1"/>
  <c r="AF46" i="37"/>
  <c r="AH46" i="37" s="1"/>
  <c r="AC52" i="37"/>
  <c r="AF53" i="37"/>
  <c r="AM53" i="37" s="1"/>
  <c r="AF55" i="37"/>
  <c r="AM55" i="37" s="1"/>
  <c r="AF58" i="37"/>
  <c r="AM58" i="37" s="1"/>
  <c r="AF60" i="37"/>
  <c r="AM60" i="37" s="1"/>
  <c r="AC75" i="37"/>
  <c r="AF85" i="37"/>
  <c r="AN85" i="37" s="1"/>
  <c r="AC88" i="37"/>
  <c r="AC92" i="37"/>
  <c r="AC102" i="37"/>
  <c r="AC106" i="37"/>
  <c r="AC111" i="37"/>
  <c r="AC113" i="37"/>
  <c r="W429" i="36"/>
  <c r="Y429" i="36" s="1"/>
  <c r="W432" i="36"/>
  <c r="Y432" i="36" s="1"/>
  <c r="W440" i="36"/>
  <c r="W441" i="36"/>
  <c r="Y441" i="36" s="1"/>
  <c r="W445" i="36"/>
  <c r="Y445" i="36" s="1"/>
  <c r="W448" i="36"/>
  <c r="X448" i="36" s="1"/>
  <c r="W449" i="36"/>
  <c r="Y449" i="36" s="1"/>
  <c r="W453" i="36"/>
  <c r="Y453" i="36" s="1"/>
  <c r="W464" i="36"/>
  <c r="X464" i="36" s="1"/>
  <c r="W468" i="36"/>
  <c r="Y468" i="36" s="1"/>
  <c r="W481" i="36"/>
  <c r="X481" i="36" s="1"/>
  <c r="W486" i="36"/>
  <c r="Y486" i="36" s="1"/>
  <c r="W498" i="36"/>
  <c r="Y498" i="36" s="1"/>
  <c r="W502" i="36"/>
  <c r="W514" i="36"/>
  <c r="X514" i="36" s="1"/>
  <c r="W518" i="36"/>
  <c r="Y518" i="36" s="1"/>
  <c r="W526" i="36"/>
  <c r="Y526" i="36" s="1"/>
  <c r="W527" i="36"/>
  <c r="Y527" i="36" s="1"/>
  <c r="W539" i="36"/>
  <c r="Y539" i="36" s="1"/>
  <c r="W547" i="36"/>
  <c r="X547" i="36" s="1"/>
  <c r="W555" i="36"/>
  <c r="Y555" i="36" s="1"/>
  <c r="W563" i="36"/>
  <c r="X563" i="36" s="1"/>
  <c r="W572" i="36"/>
  <c r="X572" i="36" s="1"/>
  <c r="W576" i="36"/>
  <c r="Y576" i="36" s="1"/>
  <c r="W580" i="36"/>
  <c r="Y580" i="36" s="1"/>
  <c r="W633" i="36"/>
  <c r="Y633" i="36" s="1"/>
  <c r="W641" i="36"/>
  <c r="W645" i="36"/>
  <c r="Y645" i="36" s="1"/>
  <c r="W649" i="36"/>
  <c r="Y649" i="36" s="1"/>
  <c r="W653" i="36"/>
  <c r="W654" i="36"/>
  <c r="W657" i="36"/>
  <c r="Y657" i="36" s="1"/>
  <c r="W658" i="36"/>
  <c r="Y658" i="36" s="1"/>
  <c r="W667" i="36"/>
  <c r="Y667" i="36" s="1"/>
  <c r="W679" i="36"/>
  <c r="X679" i="36" s="1"/>
  <c r="W683" i="36"/>
  <c r="Y683" i="36" s="1"/>
  <c r="W695" i="36"/>
  <c r="Y695" i="36" s="1"/>
  <c r="W699" i="36"/>
  <c r="Y699" i="36" s="1"/>
  <c r="W717" i="36"/>
  <c r="X717" i="36" s="1"/>
  <c r="W721" i="36"/>
  <c r="Y721" i="36" s="1"/>
  <c r="W722" i="36"/>
  <c r="Y722" i="36" s="1"/>
  <c r="W733" i="36"/>
  <c r="Y733" i="36" s="1"/>
  <c r="W737" i="36"/>
  <c r="Y737" i="36" s="1"/>
  <c r="W769" i="36"/>
  <c r="Y769" i="36" s="1"/>
  <c r="W773" i="36"/>
  <c r="X773" i="36" s="1"/>
  <c r="W777" i="36"/>
  <c r="W781" i="36"/>
  <c r="W785" i="36"/>
  <c r="Y785" i="36" s="1"/>
  <c r="W789" i="36"/>
  <c r="Y789" i="36" s="1"/>
  <c r="W793" i="36"/>
  <c r="W797" i="36"/>
  <c r="W801" i="36"/>
  <c r="Y801" i="36" s="1"/>
  <c r="W805" i="36"/>
  <c r="X805" i="36" s="1"/>
  <c r="AC28" i="37"/>
  <c r="AC30" i="37"/>
  <c r="AF31" i="37"/>
  <c r="AN31" i="37" s="1"/>
  <c r="AC34" i="37"/>
  <c r="AC37" i="37"/>
  <c r="AC46" i="37"/>
  <c r="AF47" i="37"/>
  <c r="AN47" i="37" s="1"/>
  <c r="AF50" i="37"/>
  <c r="AH50" i="37" s="1"/>
  <c r="AF52" i="37"/>
  <c r="AH52" i="37" s="1"/>
  <c r="AF61" i="37"/>
  <c r="AN61" i="37" s="1"/>
  <c r="AF63" i="37"/>
  <c r="AM63" i="37" s="1"/>
  <c r="AC67" i="37"/>
  <c r="AF70" i="37"/>
  <c r="AN70" i="37" s="1"/>
  <c r="AC86" i="37"/>
  <c r="AC90" i="37"/>
  <c r="AF101" i="37"/>
  <c r="AN101" i="37" s="1"/>
  <c r="AF105" i="37"/>
  <c r="AL105" i="37" s="1"/>
  <c r="AF117" i="37"/>
  <c r="AL117" i="37" s="1"/>
  <c r="AF119" i="37"/>
  <c r="AN119" i="37" s="1"/>
  <c r="AC33" i="37"/>
  <c r="AC54" i="37"/>
  <c r="AC62" i="37"/>
  <c r="AF78" i="37"/>
  <c r="AH78" i="37" s="1"/>
  <c r="AC79" i="37"/>
  <c r="AC80" i="37"/>
  <c r="AC100" i="37"/>
  <c r="AF112" i="37"/>
  <c r="AL112" i="37" s="1"/>
  <c r="AC114" i="37"/>
  <c r="AF115" i="37"/>
  <c r="AN115" i="37" s="1"/>
  <c r="AC118" i="37"/>
  <c r="AF32" i="37"/>
  <c r="AL32" i="37" s="1"/>
  <c r="AF33" i="37"/>
  <c r="AM33" i="37" s="1"/>
  <c r="AC38" i="37"/>
  <c r="AF39" i="37"/>
  <c r="AN39" i="37" s="1"/>
  <c r="AC43" i="37"/>
  <c r="AF48" i="37"/>
  <c r="AN48" i="37" s="1"/>
  <c r="AF49" i="37"/>
  <c r="AH49" i="37" s="1"/>
  <c r="AF54" i="37"/>
  <c r="AH54" i="37" s="1"/>
  <c r="AC56" i="37"/>
  <c r="AF57" i="37"/>
  <c r="AM57" i="37" s="1"/>
  <c r="AF62" i="37"/>
  <c r="AM62" i="37" s="1"/>
  <c r="AC64" i="37"/>
  <c r="AC72" i="37"/>
  <c r="AC83" i="37"/>
  <c r="AC84" i="37"/>
  <c r="AF26" i="37"/>
  <c r="AN26" i="37" s="1"/>
  <c r="AC27" i="37"/>
  <c r="AF29" i="37"/>
  <c r="AM29" i="37" s="1"/>
  <c r="AF36" i="37"/>
  <c r="AN36" i="37" s="1"/>
  <c r="AF38" i="37"/>
  <c r="AH38" i="37" s="1"/>
  <c r="AF41" i="37"/>
  <c r="AN41" i="37" s="1"/>
  <c r="AF43" i="37"/>
  <c r="AN43" i="37" s="1"/>
  <c r="AF45" i="37"/>
  <c r="AH45" i="37" s="1"/>
  <c r="AF51" i="37"/>
  <c r="AL51" i="37" s="1"/>
  <c r="AF56" i="37"/>
  <c r="AM56" i="37" s="1"/>
  <c r="AF59" i="37"/>
  <c r="AM59" i="37" s="1"/>
  <c r="AF64" i="37"/>
  <c r="AM64" i="37" s="1"/>
  <c r="AF66" i="37"/>
  <c r="AM66" i="37" s="1"/>
  <c r="AF69" i="37"/>
  <c r="AM69" i="37" s="1"/>
  <c r="AF71" i="37"/>
  <c r="AM71" i="37" s="1"/>
  <c r="AF72" i="37"/>
  <c r="AM72" i="37" s="1"/>
  <c r="AF74" i="37"/>
  <c r="AH74" i="37" s="1"/>
  <c r="AF77" i="37"/>
  <c r="AM77" i="37" s="1"/>
  <c r="AF79" i="37"/>
  <c r="AN79" i="37" s="1"/>
  <c r="AF84" i="37"/>
  <c r="AL84" i="37" s="1"/>
  <c r="AF88" i="37"/>
  <c r="AL88" i="37" s="1"/>
  <c r="AF93" i="37"/>
  <c r="AN93" i="37" s="1"/>
  <c r="AF98" i="37"/>
  <c r="AL98" i="37" s="1"/>
  <c r="AF99" i="37"/>
  <c r="AN99" i="37" s="1"/>
  <c r="AF104" i="37"/>
  <c r="AL104" i="37" s="1"/>
  <c r="AC108" i="37"/>
  <c r="AF109" i="37"/>
  <c r="AM109" i="37" s="1"/>
  <c r="AC110" i="37"/>
  <c r="AF111" i="37"/>
  <c r="AN111" i="37" s="1"/>
  <c r="AF113" i="37"/>
  <c r="AM113" i="37" s="1"/>
  <c r="U21" i="37"/>
  <c r="AC26" i="37"/>
  <c r="AC31" i="37"/>
  <c r="AC41" i="37"/>
  <c r="AC47" i="37"/>
  <c r="AC53" i="37"/>
  <c r="AC61" i="37"/>
  <c r="AC66" i="37"/>
  <c r="AC70" i="37"/>
  <c r="AC74" i="37"/>
  <c r="AC78" i="37"/>
  <c r="AC82" i="37"/>
  <c r="AC85" i="37"/>
  <c r="AC89" i="37"/>
  <c r="AC93" i="37"/>
  <c r="AC97" i="37"/>
  <c r="AC101" i="37"/>
  <c r="AC105" i="37"/>
  <c r="AC109" i="37"/>
  <c r="AC115" i="37"/>
  <c r="AC25" i="37"/>
  <c r="AC29" i="37"/>
  <c r="AC35" i="37"/>
  <c r="AC45" i="37"/>
  <c r="AC51" i="37"/>
  <c r="AC59" i="37"/>
  <c r="AC65" i="37"/>
  <c r="AC69" i="37"/>
  <c r="AC73" i="37"/>
  <c r="AC77" i="37"/>
  <c r="AC81" i="37"/>
  <c r="AC39" i="37"/>
  <c r="AC49" i="37"/>
  <c r="AC57" i="37"/>
  <c r="AC87" i="37"/>
  <c r="AC91" i="37"/>
  <c r="AC95" i="37"/>
  <c r="AC99" i="37"/>
  <c r="AC103" i="37"/>
  <c r="AC107" i="37"/>
  <c r="AC117" i="37"/>
  <c r="W234" i="36"/>
  <c r="Y234" i="36" s="1"/>
  <c r="W250" i="36"/>
  <c r="Y250" i="36" s="1"/>
  <c r="W336" i="36"/>
  <c r="Y336" i="36" s="1"/>
  <c r="W354" i="36"/>
  <c r="Y354" i="36" s="1"/>
  <c r="W457" i="36"/>
  <c r="Y457" i="36" s="1"/>
  <c r="W461" i="36"/>
  <c r="Y461" i="36" s="1"/>
  <c r="W499" i="36"/>
  <c r="Y499" i="36" s="1"/>
  <c r="W503" i="36"/>
  <c r="Y503" i="36" s="1"/>
  <c r="W507" i="36"/>
  <c r="Y507" i="36" s="1"/>
  <c r="W511" i="36"/>
  <c r="X511" i="36" s="1"/>
  <c r="W525" i="36"/>
  <c r="Y525" i="36" s="1"/>
  <c r="W529" i="36"/>
  <c r="Y529" i="36" s="1"/>
  <c r="W543" i="36"/>
  <c r="X543" i="36" s="1"/>
  <c r="W559" i="36"/>
  <c r="X559" i="36" s="1"/>
  <c r="W573" i="36"/>
  <c r="Y573" i="36" s="1"/>
  <c r="W577" i="36"/>
  <c r="Y577" i="36" s="1"/>
  <c r="W581" i="36"/>
  <c r="X581" i="36" s="1"/>
  <c r="W639" i="36"/>
  <c r="Y639" i="36" s="1"/>
  <c r="W644" i="36"/>
  <c r="X644" i="36" s="1"/>
  <c r="W648" i="36"/>
  <c r="Y648" i="36" s="1"/>
  <c r="W670" i="36"/>
  <c r="Y670" i="36" s="1"/>
  <c r="W674" i="36"/>
  <c r="Y674" i="36" s="1"/>
  <c r="W703" i="36"/>
  <c r="Y703" i="36" s="1"/>
  <c r="W739" i="36"/>
  <c r="X739" i="36" s="1"/>
  <c r="W233" i="36"/>
  <c r="X233" i="36" s="1"/>
  <c r="W249" i="36"/>
  <c r="Y249" i="36" s="1"/>
  <c r="W318" i="36"/>
  <c r="Y318" i="36" s="1"/>
  <c r="W439" i="36"/>
  <c r="Y439" i="36" s="1"/>
  <c r="W443" i="36"/>
  <c r="Y443" i="36" s="1"/>
  <c r="W447" i="36"/>
  <c r="Y447" i="36" s="1"/>
  <c r="W451" i="36"/>
  <c r="W476" i="36"/>
  <c r="Y476" i="36" s="1"/>
  <c r="W515" i="36"/>
  <c r="Y515" i="36" s="1"/>
  <c r="W520" i="36"/>
  <c r="Y520" i="36" s="1"/>
  <c r="W567" i="36"/>
  <c r="Y567" i="36" s="1"/>
  <c r="W643" i="36"/>
  <c r="Y643" i="36" s="1"/>
  <c r="W647" i="36"/>
  <c r="Y647" i="36" s="1"/>
  <c r="W687" i="36"/>
  <c r="W734" i="36"/>
  <c r="Y734" i="36" s="1"/>
  <c r="W738" i="36"/>
  <c r="Y738" i="36" s="1"/>
  <c r="W63" i="36"/>
  <c r="X63" i="36" s="1"/>
  <c r="W66" i="36"/>
  <c r="Y66" i="36" s="1"/>
  <c r="W69" i="36"/>
  <c r="Y69" i="36" s="1"/>
  <c r="W72" i="36"/>
  <c r="X72" i="36" s="1"/>
  <c r="W75" i="36"/>
  <c r="Y75" i="36" s="1"/>
  <c r="W77" i="36"/>
  <c r="X77" i="36" s="1"/>
  <c r="W15" i="36"/>
  <c r="Y15" i="36" s="1"/>
  <c r="X16" i="36"/>
  <c r="W17" i="36"/>
  <c r="Y17" i="36" s="1"/>
  <c r="W18" i="36"/>
  <c r="X18" i="36" s="1"/>
  <c r="W19" i="36"/>
  <c r="Y19" i="36" s="1"/>
  <c r="W20" i="36"/>
  <c r="Y20" i="36" s="1"/>
  <c r="W21" i="36"/>
  <c r="Y21" i="36" s="1"/>
  <c r="W22" i="36"/>
  <c r="X22" i="36" s="1"/>
  <c r="W23" i="36"/>
  <c r="X23" i="36" s="1"/>
  <c r="W24" i="36"/>
  <c r="X24" i="36" s="1"/>
  <c r="W25" i="36"/>
  <c r="Y25" i="36" s="1"/>
  <c r="W26" i="36"/>
  <c r="Y26" i="36" s="1"/>
  <c r="W27" i="36"/>
  <c r="W28" i="36"/>
  <c r="Y28" i="36" s="1"/>
  <c r="W29" i="36"/>
  <c r="Y29" i="36" s="1"/>
  <c r="W30" i="36"/>
  <c r="Y30" i="36" s="1"/>
  <c r="W79" i="36"/>
  <c r="Y79" i="36" s="1"/>
  <c r="W80" i="36"/>
  <c r="X80" i="36" s="1"/>
  <c r="W81" i="36"/>
  <c r="Y81" i="36" s="1"/>
  <c r="W82" i="36"/>
  <c r="Y82" i="36" s="1"/>
  <c r="W83" i="36"/>
  <c r="W84" i="36"/>
  <c r="Y84" i="36" s="1"/>
  <c r="W85" i="36"/>
  <c r="Y85" i="36" s="1"/>
  <c r="W225" i="36"/>
  <c r="Y225" i="36" s="1"/>
  <c r="W226" i="36"/>
  <c r="Y226" i="36" s="1"/>
  <c r="W242" i="36"/>
  <c r="Y242" i="36" s="1"/>
  <c r="W258" i="36"/>
  <c r="X258" i="36" s="1"/>
  <c r="W64" i="36"/>
  <c r="X64" i="36" s="1"/>
  <c r="W67" i="36"/>
  <c r="Y67" i="36" s="1"/>
  <c r="W70" i="36"/>
  <c r="Y70" i="36" s="1"/>
  <c r="W74" i="36"/>
  <c r="Y74" i="36" s="1"/>
  <c r="W78" i="36"/>
  <c r="Y78" i="36" s="1"/>
  <c r="W31" i="36"/>
  <c r="Y31" i="36" s="1"/>
  <c r="W32" i="36"/>
  <c r="X32" i="36" s="1"/>
  <c r="W34" i="36"/>
  <c r="W35" i="36"/>
  <c r="Y35" i="36" s="1"/>
  <c r="W36" i="36"/>
  <c r="Y36" i="36" s="1"/>
  <c r="W37" i="36"/>
  <c r="Y37" i="36" s="1"/>
  <c r="W38" i="36"/>
  <c r="Y38" i="36" s="1"/>
  <c r="W39" i="36"/>
  <c r="Y39" i="36" s="1"/>
  <c r="W40" i="36"/>
  <c r="X40" i="36" s="1"/>
  <c r="W41" i="36"/>
  <c r="X41" i="36" s="1"/>
  <c r="W42" i="36"/>
  <c r="W43" i="36"/>
  <c r="X43" i="36" s="1"/>
  <c r="W44" i="36"/>
  <c r="Y44" i="36" s="1"/>
  <c r="W45" i="36"/>
  <c r="Y45" i="36" s="1"/>
  <c r="W46" i="36"/>
  <c r="X46" i="36" s="1"/>
  <c r="W14" i="36"/>
  <c r="Y14" i="36" s="1"/>
  <c r="W65" i="36"/>
  <c r="X65" i="36" s="1"/>
  <c r="W68" i="36"/>
  <c r="Y68" i="36" s="1"/>
  <c r="W71" i="36"/>
  <c r="W73" i="36"/>
  <c r="Y73" i="36" s="1"/>
  <c r="W76" i="36"/>
  <c r="X76" i="36" s="1"/>
  <c r="W33" i="36"/>
  <c r="Y33" i="36" s="1"/>
  <c r="W47" i="36"/>
  <c r="X47" i="36" s="1"/>
  <c r="W48" i="36"/>
  <c r="X48" i="36" s="1"/>
  <c r="W49" i="36"/>
  <c r="Y49" i="36" s="1"/>
  <c r="W50" i="36"/>
  <c r="Y50" i="36" s="1"/>
  <c r="W51" i="36"/>
  <c r="Y51" i="36" s="1"/>
  <c r="W52" i="36"/>
  <c r="Y52" i="36" s="1"/>
  <c r="W53" i="36"/>
  <c r="Y53" i="36" s="1"/>
  <c r="W54" i="36"/>
  <c r="X54" i="36" s="1"/>
  <c r="W55" i="36"/>
  <c r="X55" i="36" s="1"/>
  <c r="W56" i="36"/>
  <c r="X56" i="36" s="1"/>
  <c r="W57" i="36"/>
  <c r="Y57" i="36" s="1"/>
  <c r="W58" i="36"/>
  <c r="X58" i="36" s="1"/>
  <c r="W59" i="36"/>
  <c r="Y59" i="36" s="1"/>
  <c r="W60" i="36"/>
  <c r="Y60" i="36" s="1"/>
  <c r="W61" i="36"/>
  <c r="Y61" i="36" s="1"/>
  <c r="W62" i="36"/>
  <c r="Y62" i="36" s="1"/>
  <c r="W218" i="36"/>
  <c r="Y218" i="36" s="1"/>
  <c r="W241" i="36"/>
  <c r="Y241" i="36" s="1"/>
  <c r="W257" i="36"/>
  <c r="Y257" i="36" s="1"/>
  <c r="W334" i="36"/>
  <c r="Y334" i="36" s="1"/>
  <c r="W344" i="36"/>
  <c r="Y344" i="36" s="1"/>
  <c r="W366" i="36"/>
  <c r="Y366" i="36" s="1"/>
  <c r="W433" i="36"/>
  <c r="Y433" i="36" s="1"/>
  <c r="W437" i="36"/>
  <c r="W455" i="36"/>
  <c r="Y455" i="36" s="1"/>
  <c r="W459" i="36"/>
  <c r="Y459" i="36" s="1"/>
  <c r="W463" i="36"/>
  <c r="Y463" i="36" s="1"/>
  <c r="W487" i="36"/>
  <c r="Y487" i="36" s="1"/>
  <c r="W491" i="36"/>
  <c r="Y491" i="36" s="1"/>
  <c r="W495" i="36"/>
  <c r="Y495" i="36" s="1"/>
  <c r="W519" i="36"/>
  <c r="X519" i="36" s="1"/>
  <c r="W533" i="36"/>
  <c r="Y533" i="36" s="1"/>
  <c r="W537" i="36"/>
  <c r="Y537" i="36" s="1"/>
  <c r="W551" i="36"/>
  <c r="Y551" i="36" s="1"/>
  <c r="W565" i="36"/>
  <c r="X565" i="36" s="1"/>
  <c r="W569" i="36"/>
  <c r="Y569" i="36" s="1"/>
  <c r="W583" i="36"/>
  <c r="Y583" i="36" s="1"/>
  <c r="W632" i="36"/>
  <c r="Y632" i="36" s="1"/>
  <c r="W655" i="36"/>
  <c r="W690" i="36"/>
  <c r="Y690" i="36" s="1"/>
  <c r="W702" i="36"/>
  <c r="Y702" i="36" s="1"/>
  <c r="W707" i="36"/>
  <c r="Y707" i="36" s="1"/>
  <c r="W719" i="36"/>
  <c r="W747" i="36"/>
  <c r="Y747" i="36" s="1"/>
  <c r="W751" i="36"/>
  <c r="X751" i="36" s="1"/>
  <c r="W755" i="36"/>
  <c r="Y755" i="36" s="1"/>
  <c r="W759" i="36"/>
  <c r="Y759" i="36" s="1"/>
  <c r="W763" i="36"/>
  <c r="X763" i="36" s="1"/>
  <c r="W767" i="36"/>
  <c r="Y767" i="36" s="1"/>
  <c r="W771" i="36"/>
  <c r="X771" i="36" s="1"/>
  <c r="W775" i="36"/>
  <c r="X775" i="36" s="1"/>
  <c r="W779" i="36"/>
  <c r="Y779" i="36" s="1"/>
  <c r="W783" i="36"/>
  <c r="Y783" i="36" s="1"/>
  <c r="W787" i="36"/>
  <c r="Y787" i="36" s="1"/>
  <c r="W791" i="36"/>
  <c r="Y791" i="36" s="1"/>
  <c r="W795" i="36"/>
  <c r="Y795" i="36" s="1"/>
  <c r="W799" i="36"/>
  <c r="Y799" i="36" s="1"/>
  <c r="W803" i="36"/>
  <c r="X803" i="36" s="1"/>
  <c r="Y807" i="36"/>
  <c r="W818" i="36"/>
  <c r="X818" i="36" s="1"/>
  <c r="W819" i="36"/>
  <c r="Y819" i="36" s="1"/>
  <c r="W820" i="36"/>
  <c r="X820" i="36" s="1"/>
  <c r="W821" i="36"/>
  <c r="Y821" i="36" s="1"/>
  <c r="W822" i="36"/>
  <c r="Y822" i="36" s="1"/>
  <c r="W823" i="36"/>
  <c r="Y823" i="36" s="1"/>
  <c r="W671" i="36"/>
  <c r="W706" i="36"/>
  <c r="Y706" i="36" s="1"/>
  <c r="W718" i="36"/>
  <c r="Y718" i="36" s="1"/>
  <c r="W723" i="36"/>
  <c r="X723" i="36" s="1"/>
  <c r="W735" i="36"/>
  <c r="W342" i="36"/>
  <c r="Y342" i="36" s="1"/>
  <c r="W431" i="36"/>
  <c r="Y431" i="36" s="1"/>
  <c r="W435" i="36"/>
  <c r="Y435" i="36" s="1"/>
  <c r="W471" i="36"/>
  <c r="Y471" i="36" s="1"/>
  <c r="W475" i="36"/>
  <c r="X475" i="36" s="1"/>
  <c r="W479" i="36"/>
  <c r="Y479" i="36" s="1"/>
  <c r="Y558" i="36"/>
  <c r="X558" i="36"/>
  <c r="W133" i="36"/>
  <c r="Y133" i="36" s="1"/>
  <c r="W134" i="36"/>
  <c r="Y134" i="36" s="1"/>
  <c r="W135" i="36"/>
  <c r="Y135" i="36" s="1"/>
  <c r="W136" i="36"/>
  <c r="Y136" i="36" s="1"/>
  <c r="W137" i="36"/>
  <c r="Y137" i="36" s="1"/>
  <c r="W138" i="36"/>
  <c r="Y138" i="36" s="1"/>
  <c r="W139" i="36"/>
  <c r="Y139" i="36" s="1"/>
  <c r="W140" i="36"/>
  <c r="Y140" i="36" s="1"/>
  <c r="W141" i="36"/>
  <c r="Y141" i="36" s="1"/>
  <c r="W142" i="36"/>
  <c r="Y142" i="36" s="1"/>
  <c r="W202" i="36"/>
  <c r="Y202" i="36" s="1"/>
  <c r="W203" i="36"/>
  <c r="Y203" i="36" s="1"/>
  <c r="W204" i="36"/>
  <c r="X204" i="36" s="1"/>
  <c r="W205" i="36"/>
  <c r="Y205" i="36" s="1"/>
  <c r="W206" i="36"/>
  <c r="Y206" i="36" s="1"/>
  <c r="W272" i="36"/>
  <c r="Y272" i="36" s="1"/>
  <c r="W280" i="36"/>
  <c r="Y280" i="36" s="1"/>
  <c r="W288" i="36"/>
  <c r="Y288" i="36" s="1"/>
  <c r="W291" i="36"/>
  <c r="Y291" i="36" s="1"/>
  <c r="W299" i="36"/>
  <c r="Y299" i="36" s="1"/>
  <c r="W307" i="36"/>
  <c r="Y307" i="36" s="1"/>
  <c r="W315" i="36"/>
  <c r="Y315" i="36" s="1"/>
  <c r="W323" i="36"/>
  <c r="Y323" i="36" s="1"/>
  <c r="W331" i="36"/>
  <c r="X331" i="36" s="1"/>
  <c r="W339" i="36"/>
  <c r="Y339" i="36" s="1"/>
  <c r="W349" i="36"/>
  <c r="W351" i="36"/>
  <c r="W361" i="36"/>
  <c r="Y361" i="36" s="1"/>
  <c r="W456" i="36"/>
  <c r="Y456" i="36" s="1"/>
  <c r="W478" i="36"/>
  <c r="Y478" i="36" s="1"/>
  <c r="W510" i="36"/>
  <c r="X510" i="36" s="1"/>
  <c r="W534" i="36"/>
  <c r="W552" i="36"/>
  <c r="W566" i="36"/>
  <c r="W584" i="36"/>
  <c r="W677" i="36"/>
  <c r="X677" i="36" s="1"/>
  <c r="W709" i="36"/>
  <c r="X709" i="36" s="1"/>
  <c r="W741" i="36"/>
  <c r="X741" i="36" s="1"/>
  <c r="Y663" i="36"/>
  <c r="X663" i="36"/>
  <c r="X727" i="36"/>
  <c r="W86" i="36"/>
  <c r="Y86" i="36" s="1"/>
  <c r="W87" i="36"/>
  <c r="Y87" i="36" s="1"/>
  <c r="W88" i="36"/>
  <c r="Y88" i="36" s="1"/>
  <c r="W89" i="36"/>
  <c r="Y89" i="36" s="1"/>
  <c r="W90" i="36"/>
  <c r="X90" i="36" s="1"/>
  <c r="W91" i="36"/>
  <c r="Y91" i="36" s="1"/>
  <c r="W92" i="36"/>
  <c r="W93" i="36"/>
  <c r="Y93" i="36" s="1"/>
  <c r="W94" i="36"/>
  <c r="Y94" i="36" s="1"/>
  <c r="W143" i="36"/>
  <c r="Y143" i="36" s="1"/>
  <c r="W144" i="36"/>
  <c r="Y144" i="36" s="1"/>
  <c r="W145" i="36"/>
  <c r="X145" i="36" s="1"/>
  <c r="W146" i="36"/>
  <c r="Y146" i="36" s="1"/>
  <c r="W147" i="36"/>
  <c r="Y147" i="36" s="1"/>
  <c r="W148" i="36"/>
  <c r="X148" i="36" s="1"/>
  <c r="W149" i="36"/>
  <c r="Y149" i="36" s="1"/>
  <c r="W150" i="36"/>
  <c r="X150" i="36" s="1"/>
  <c r="W151" i="36"/>
  <c r="Y151" i="36" s="1"/>
  <c r="W152" i="36"/>
  <c r="Y152" i="36" s="1"/>
  <c r="W153" i="36"/>
  <c r="X153" i="36" s="1"/>
  <c r="W154" i="36"/>
  <c r="Y154" i="36" s="1"/>
  <c r="W155" i="36"/>
  <c r="Y155" i="36" s="1"/>
  <c r="W156" i="36"/>
  <c r="X156" i="36" s="1"/>
  <c r="W157" i="36"/>
  <c r="Y157" i="36" s="1"/>
  <c r="W158" i="36"/>
  <c r="X158" i="36" s="1"/>
  <c r="W207" i="36"/>
  <c r="Y207" i="36" s="1"/>
  <c r="W208" i="36"/>
  <c r="Y208" i="36" s="1"/>
  <c r="W209" i="36"/>
  <c r="X209" i="36" s="1"/>
  <c r="W210" i="36"/>
  <c r="Y210" i="36" s="1"/>
  <c r="W211" i="36"/>
  <c r="Y211" i="36" s="1"/>
  <c r="W212" i="36"/>
  <c r="X212" i="36" s="1"/>
  <c r="W213" i="36"/>
  <c r="Y213" i="36" s="1"/>
  <c r="W220" i="36"/>
  <c r="Y220" i="36" s="1"/>
  <c r="W231" i="36"/>
  <c r="Y231" i="36" s="1"/>
  <c r="W239" i="36"/>
  <c r="X239" i="36" s="1"/>
  <c r="W247" i="36"/>
  <c r="X247" i="36" s="1"/>
  <c r="W255" i="36"/>
  <c r="X255" i="36" s="1"/>
  <c r="W263" i="36"/>
  <c r="Y263" i="36" s="1"/>
  <c r="W320" i="36"/>
  <c r="X320" i="36" s="1"/>
  <c r="W328" i="36"/>
  <c r="Y328" i="36" s="1"/>
  <c r="W337" i="36"/>
  <c r="Y337" i="36" s="1"/>
  <c r="W347" i="36"/>
  <c r="Y347" i="36" s="1"/>
  <c r="W357" i="36"/>
  <c r="W359" i="36"/>
  <c r="W368" i="36"/>
  <c r="W379" i="36"/>
  <c r="Y379" i="36" s="1"/>
  <c r="W384" i="36"/>
  <c r="W395" i="36"/>
  <c r="Y395" i="36" s="1"/>
  <c r="W400" i="36"/>
  <c r="W405" i="36"/>
  <c r="W542" i="36"/>
  <c r="Y560" i="36"/>
  <c r="Y659" i="36"/>
  <c r="X659" i="36"/>
  <c r="Y691" i="36"/>
  <c r="X691" i="36"/>
  <c r="Y750" i="36"/>
  <c r="X750" i="36"/>
  <c r="Y758" i="36"/>
  <c r="X758" i="36"/>
  <c r="Y766" i="36"/>
  <c r="X766" i="36"/>
  <c r="X770" i="36"/>
  <c r="W774" i="36"/>
  <c r="W778" i="36"/>
  <c r="W782" i="36"/>
  <c r="X783" i="36"/>
  <c r="W786" i="36"/>
  <c r="W790" i="36"/>
  <c r="W794" i="36"/>
  <c r="W798" i="36"/>
  <c r="W802" i="36"/>
  <c r="Y803" i="36"/>
  <c r="X811" i="36"/>
  <c r="Y811" i="36"/>
  <c r="Y813" i="36"/>
  <c r="W95" i="36"/>
  <c r="Y95" i="36" s="1"/>
  <c r="W96" i="36"/>
  <c r="Y96" i="36" s="1"/>
  <c r="W97" i="36"/>
  <c r="Y97" i="36" s="1"/>
  <c r="W98" i="36"/>
  <c r="Y98" i="36" s="1"/>
  <c r="W99" i="36"/>
  <c r="Y99" i="36" s="1"/>
  <c r="W100" i="36"/>
  <c r="X100" i="36" s="1"/>
  <c r="W101" i="36"/>
  <c r="Y101" i="36" s="1"/>
  <c r="W102" i="36"/>
  <c r="Y102" i="36" s="1"/>
  <c r="W103" i="36"/>
  <c r="X103" i="36" s="1"/>
  <c r="W104" i="36"/>
  <c r="Y104" i="36" s="1"/>
  <c r="W105" i="36"/>
  <c r="Y105" i="36" s="1"/>
  <c r="W106" i="36"/>
  <c r="Y106" i="36" s="1"/>
  <c r="W107" i="36"/>
  <c r="X107" i="36" s="1"/>
  <c r="W108" i="36"/>
  <c r="W109" i="36"/>
  <c r="Y109" i="36" s="1"/>
  <c r="W110" i="36"/>
  <c r="Y110" i="36" s="1"/>
  <c r="W159" i="36"/>
  <c r="X159" i="36" s="1"/>
  <c r="W160" i="36"/>
  <c r="W161" i="36"/>
  <c r="Y161" i="36" s="1"/>
  <c r="W162" i="36"/>
  <c r="Y162" i="36" s="1"/>
  <c r="W163" i="36"/>
  <c r="Y163" i="36" s="1"/>
  <c r="W164" i="36"/>
  <c r="Y164" i="36" s="1"/>
  <c r="W165" i="36"/>
  <c r="X165" i="36" s="1"/>
  <c r="W166" i="36"/>
  <c r="Y166" i="36" s="1"/>
  <c r="W167" i="36"/>
  <c r="Y167" i="36" s="1"/>
  <c r="W168" i="36"/>
  <c r="W169" i="36"/>
  <c r="Y169" i="36" s="1"/>
  <c r="W170" i="36"/>
  <c r="Y170" i="36" s="1"/>
  <c r="W171" i="36"/>
  <c r="Y171" i="36" s="1"/>
  <c r="W172" i="36"/>
  <c r="Y172" i="36" s="1"/>
  <c r="W173" i="36"/>
  <c r="X173" i="36" s="1"/>
  <c r="W174" i="36"/>
  <c r="Y174" i="36" s="1"/>
  <c r="W219" i="36"/>
  <c r="X219" i="36" s="1"/>
  <c r="W228" i="36"/>
  <c r="Y228" i="36" s="1"/>
  <c r="W236" i="36"/>
  <c r="Y236" i="36" s="1"/>
  <c r="W244" i="36"/>
  <c r="Y244" i="36" s="1"/>
  <c r="W252" i="36"/>
  <c r="Y252" i="36" s="1"/>
  <c r="W260" i="36"/>
  <c r="X260" i="36" s="1"/>
  <c r="W268" i="36"/>
  <c r="X268" i="36" s="1"/>
  <c r="W276" i="36"/>
  <c r="Y276" i="36" s="1"/>
  <c r="W284" i="36"/>
  <c r="Y284" i="36" s="1"/>
  <c r="W295" i="36"/>
  <c r="W303" i="36"/>
  <c r="X303" i="36" s="1"/>
  <c r="W311" i="36"/>
  <c r="Y311" i="36" s="1"/>
  <c r="W319" i="36"/>
  <c r="X319" i="36" s="1"/>
  <c r="W327" i="36"/>
  <c r="W335" i="36"/>
  <c r="W345" i="36"/>
  <c r="Y345" i="36" s="1"/>
  <c r="W355" i="36"/>
  <c r="Y355" i="36" s="1"/>
  <c r="W365" i="36"/>
  <c r="W367" i="36"/>
  <c r="Y367" i="36" s="1"/>
  <c r="W372" i="36"/>
  <c r="W383" i="36"/>
  <c r="Y383" i="36" s="1"/>
  <c r="W388" i="36"/>
  <c r="W399" i="36"/>
  <c r="Y399" i="36" s="1"/>
  <c r="W462" i="36"/>
  <c r="X462" i="36" s="1"/>
  <c r="W494" i="36"/>
  <c r="W536" i="36"/>
  <c r="W550" i="36"/>
  <c r="W568" i="36"/>
  <c r="W582" i="36"/>
  <c r="W661" i="36"/>
  <c r="Y661" i="36" s="1"/>
  <c r="X667" i="36"/>
  <c r="W693" i="36"/>
  <c r="Y693" i="36" s="1"/>
  <c r="W725" i="36"/>
  <c r="Y725" i="36" s="1"/>
  <c r="X731" i="36"/>
  <c r="W409" i="36"/>
  <c r="X409" i="36" s="1"/>
  <c r="W413" i="36"/>
  <c r="Y413" i="36" s="1"/>
  <c r="W417" i="36"/>
  <c r="Y417" i="36" s="1"/>
  <c r="W474" i="36"/>
  <c r="Y474" i="36" s="1"/>
  <c r="W490" i="36"/>
  <c r="Y490" i="36" s="1"/>
  <c r="W506" i="36"/>
  <c r="Y506" i="36" s="1"/>
  <c r="W522" i="36"/>
  <c r="Y522" i="36" s="1"/>
  <c r="W530" i="36"/>
  <c r="Y530" i="36" s="1"/>
  <c r="W538" i="36"/>
  <c r="Y538" i="36" s="1"/>
  <c r="W546" i="36"/>
  <c r="Y546" i="36" s="1"/>
  <c r="W554" i="36"/>
  <c r="Y554" i="36" s="1"/>
  <c r="W562" i="36"/>
  <c r="Y562" i="36" s="1"/>
  <c r="W570" i="36"/>
  <c r="Y570" i="36" s="1"/>
  <c r="W578" i="36"/>
  <c r="Y578" i="36" s="1"/>
  <c r="W634" i="36"/>
  <c r="Y634" i="36" s="1"/>
  <c r="W637" i="36"/>
  <c r="Y637" i="36" s="1"/>
  <c r="W650" i="36"/>
  <c r="Y650" i="36" s="1"/>
  <c r="W652" i="36"/>
  <c r="X652" i="36" s="1"/>
  <c r="W665" i="36"/>
  <c r="Y665" i="36" s="1"/>
  <c r="W668" i="36"/>
  <c r="Y668" i="36" s="1"/>
  <c r="W681" i="36"/>
  <c r="Y681" i="36" s="1"/>
  <c r="W684" i="36"/>
  <c r="Y684" i="36" s="1"/>
  <c r="W697" i="36"/>
  <c r="Y697" i="36" s="1"/>
  <c r="W700" i="36"/>
  <c r="Y700" i="36" s="1"/>
  <c r="W713" i="36"/>
  <c r="Y713" i="36" s="1"/>
  <c r="W716" i="36"/>
  <c r="Y716" i="36" s="1"/>
  <c r="W729" i="36"/>
  <c r="Y729" i="36" s="1"/>
  <c r="W732" i="36"/>
  <c r="Y732" i="36" s="1"/>
  <c r="W806" i="36"/>
  <c r="Y806" i="36" s="1"/>
  <c r="W809" i="36"/>
  <c r="W817" i="36"/>
  <c r="AA18" i="36"/>
  <c r="AA34" i="36"/>
  <c r="AA50" i="36"/>
  <c r="AA66" i="36"/>
  <c r="AA82" i="36"/>
  <c r="AA98" i="36"/>
  <c r="AA114" i="36"/>
  <c r="AA130" i="36"/>
  <c r="AA146" i="36"/>
  <c r="AA162" i="36"/>
  <c r="AA178" i="36"/>
  <c r="AA194" i="36"/>
  <c r="AA210" i="36"/>
  <c r="AA241" i="36"/>
  <c r="AA305" i="36"/>
  <c r="AA22" i="36"/>
  <c r="AA38" i="36"/>
  <c r="AA54" i="36"/>
  <c r="AA70" i="36"/>
  <c r="AA86" i="36"/>
  <c r="AA102" i="36"/>
  <c r="AA118" i="36"/>
  <c r="AA134" i="36"/>
  <c r="AA150" i="36"/>
  <c r="AA166" i="36"/>
  <c r="AA182" i="36"/>
  <c r="AA198" i="36"/>
  <c r="AA257" i="36"/>
  <c r="AA321" i="36"/>
  <c r="AA491" i="36"/>
  <c r="AA566" i="36"/>
  <c r="AA26" i="36"/>
  <c r="AA42" i="36"/>
  <c r="AA58" i="36"/>
  <c r="AA74" i="36"/>
  <c r="AA90" i="36"/>
  <c r="AA106" i="36"/>
  <c r="AA122" i="36"/>
  <c r="AA138" i="36"/>
  <c r="AA154" i="36"/>
  <c r="AA170" i="36"/>
  <c r="AA186" i="36"/>
  <c r="AA202" i="36"/>
  <c r="AA273" i="36"/>
  <c r="AA15" i="36"/>
  <c r="AA19" i="36"/>
  <c r="AA23" i="36"/>
  <c r="AA27" i="36"/>
  <c r="AA31" i="36"/>
  <c r="AA35" i="36"/>
  <c r="AA39" i="36"/>
  <c r="AA43" i="36"/>
  <c r="AA47" i="36"/>
  <c r="AA51" i="36"/>
  <c r="AA55" i="36"/>
  <c r="AA59" i="36"/>
  <c r="AA63" i="36"/>
  <c r="AA67" i="36"/>
  <c r="AA71" i="36"/>
  <c r="AA75" i="36"/>
  <c r="AA79" i="36"/>
  <c r="AA83" i="36"/>
  <c r="AA87" i="36"/>
  <c r="AA91" i="36"/>
  <c r="AA95" i="36"/>
  <c r="AA99" i="36"/>
  <c r="AA103" i="36"/>
  <c r="AA107" i="36"/>
  <c r="AA111" i="36"/>
  <c r="AA115" i="36"/>
  <c r="AA119" i="36"/>
  <c r="AA123" i="36"/>
  <c r="AA127" i="36"/>
  <c r="AA131" i="36"/>
  <c r="AA135" i="36"/>
  <c r="AA139" i="36"/>
  <c r="AA143" i="36"/>
  <c r="AA147" i="36"/>
  <c r="AA151" i="36"/>
  <c r="AA155" i="36"/>
  <c r="AA159" i="36"/>
  <c r="AA163" i="36"/>
  <c r="AA167" i="36"/>
  <c r="AA171" i="36"/>
  <c r="AA175" i="36"/>
  <c r="AA179" i="36"/>
  <c r="AA183" i="36"/>
  <c r="AA187" i="36"/>
  <c r="AA191" i="36"/>
  <c r="AA195" i="36"/>
  <c r="AA199" i="36"/>
  <c r="AA203" i="36"/>
  <c r="AA207" i="36"/>
  <c r="AA211" i="36"/>
  <c r="AA221" i="36"/>
  <c r="AA237" i="36"/>
  <c r="AA253" i="36"/>
  <c r="AA269" i="36"/>
  <c r="AA285" i="36"/>
  <c r="AA301" i="36"/>
  <c r="AA317" i="36"/>
  <c r="AA333" i="36"/>
  <c r="AA349" i="36"/>
  <c r="AA365" i="36"/>
  <c r="AA367" i="36"/>
  <c r="AA375" i="36"/>
  <c r="AA383" i="36"/>
  <c r="AA391" i="36"/>
  <c r="AA399" i="36"/>
  <c r="AA24" i="36"/>
  <c r="AA28" i="36"/>
  <c r="AA32" i="36"/>
  <c r="AA36" i="36"/>
  <c r="AA40" i="36"/>
  <c r="AA44" i="36"/>
  <c r="AA48" i="36"/>
  <c r="AA52" i="36"/>
  <c r="AA56" i="36"/>
  <c r="AA60" i="36"/>
  <c r="AA64" i="36"/>
  <c r="AA68" i="36"/>
  <c r="AA72" i="36"/>
  <c r="AA76" i="36"/>
  <c r="AA80" i="36"/>
  <c r="AA84" i="36"/>
  <c r="AA88" i="36"/>
  <c r="AA92" i="36"/>
  <c r="AA96" i="36"/>
  <c r="AA100" i="36"/>
  <c r="AA104" i="36"/>
  <c r="AA108" i="36"/>
  <c r="AA112" i="36"/>
  <c r="AA116" i="36"/>
  <c r="AA120" i="36"/>
  <c r="AA124" i="36"/>
  <c r="AA128" i="36"/>
  <c r="AA132" i="36"/>
  <c r="AA136" i="36"/>
  <c r="AA140" i="36"/>
  <c r="AA144" i="36"/>
  <c r="AA148" i="36"/>
  <c r="AA152" i="36"/>
  <c r="AA156" i="36"/>
  <c r="AA160" i="36"/>
  <c r="AA164" i="36"/>
  <c r="AA168" i="36"/>
  <c r="AA172" i="36"/>
  <c r="AA176" i="36"/>
  <c r="AA180" i="36"/>
  <c r="AA184" i="36"/>
  <c r="AA188" i="36"/>
  <c r="AA192" i="36"/>
  <c r="AA196" i="36"/>
  <c r="AA200" i="36"/>
  <c r="AA204" i="36"/>
  <c r="AA208" i="36"/>
  <c r="AA212" i="36"/>
  <c r="AA217" i="36"/>
  <c r="AA233" i="36"/>
  <c r="AA249" i="36"/>
  <c r="AA265" i="36"/>
  <c r="AA281" i="36"/>
  <c r="AA297" i="36"/>
  <c r="AA313" i="36"/>
  <c r="AA329" i="36"/>
  <c r="AA595" i="36"/>
  <c r="AA16" i="36"/>
  <c r="AA20" i="36"/>
  <c r="AA17" i="36"/>
  <c r="AA21" i="36"/>
  <c r="AA25" i="36"/>
  <c r="AA29" i="36"/>
  <c r="AA33" i="36"/>
  <c r="AA37" i="36"/>
  <c r="AA41" i="36"/>
  <c r="AA45" i="36"/>
  <c r="AA49" i="36"/>
  <c r="AA53" i="36"/>
  <c r="AA57" i="36"/>
  <c r="AA61" i="36"/>
  <c r="AA65" i="36"/>
  <c r="AA69" i="36"/>
  <c r="AA73" i="36"/>
  <c r="AA77" i="36"/>
  <c r="AA81" i="36"/>
  <c r="AA85" i="36"/>
  <c r="AA89" i="36"/>
  <c r="AA93" i="36"/>
  <c r="AA97" i="36"/>
  <c r="AA101" i="36"/>
  <c r="AA105" i="36"/>
  <c r="AA109" i="36"/>
  <c r="AA113" i="36"/>
  <c r="AA117" i="36"/>
  <c r="AA121" i="36"/>
  <c r="AA125" i="36"/>
  <c r="AA129" i="36"/>
  <c r="AA133" i="36"/>
  <c r="AA137" i="36"/>
  <c r="AA141" i="36"/>
  <c r="AA145" i="36"/>
  <c r="AA149" i="36"/>
  <c r="AA153" i="36"/>
  <c r="AA157" i="36"/>
  <c r="AA161" i="36"/>
  <c r="AA165" i="36"/>
  <c r="AA169" i="36"/>
  <c r="AA173" i="36"/>
  <c r="AA177" i="36"/>
  <c r="AA181" i="36"/>
  <c r="AA185" i="36"/>
  <c r="AA189" i="36"/>
  <c r="AA193" i="36"/>
  <c r="AA197" i="36"/>
  <c r="AA201" i="36"/>
  <c r="AA205" i="36"/>
  <c r="AA209" i="36"/>
  <c r="AA213" i="36"/>
  <c r="AA229" i="36"/>
  <c r="AA245" i="36"/>
  <c r="AA261" i="36"/>
  <c r="AA277" i="36"/>
  <c r="AA293" i="36"/>
  <c r="AA309" i="36"/>
  <c r="AA325" i="36"/>
  <c r="AA341" i="36"/>
  <c r="AA357" i="36"/>
  <c r="AA371" i="36"/>
  <c r="AA379" i="36"/>
  <c r="AA387" i="36"/>
  <c r="AA395" i="36"/>
  <c r="AA611" i="36"/>
  <c r="X74" i="36"/>
  <c r="X175" i="36"/>
  <c r="X199" i="36"/>
  <c r="Y271" i="36"/>
  <c r="X271" i="36"/>
  <c r="X79" i="36"/>
  <c r="X96" i="36"/>
  <c r="Y100" i="36"/>
  <c r="X104" i="36"/>
  <c r="Y108" i="36"/>
  <c r="X108" i="36"/>
  <c r="Y112" i="36"/>
  <c r="X112" i="36"/>
  <c r="Y116" i="36"/>
  <c r="Y120" i="36"/>
  <c r="X120" i="36"/>
  <c r="Y160" i="36"/>
  <c r="X160" i="36"/>
  <c r="X164" i="36"/>
  <c r="Y168" i="36"/>
  <c r="X168" i="36"/>
  <c r="X172" i="36"/>
  <c r="Y188" i="36"/>
  <c r="X188" i="36"/>
  <c r="Y283" i="36"/>
  <c r="X283" i="36"/>
  <c r="X38" i="36"/>
  <c r="Y127" i="36"/>
  <c r="X127" i="36"/>
  <c r="Y187" i="36"/>
  <c r="X187" i="36"/>
  <c r="Y191" i="36"/>
  <c r="Y255" i="36"/>
  <c r="Y300" i="36"/>
  <c r="X300" i="36"/>
  <c r="Y332" i="36"/>
  <c r="X332" i="36"/>
  <c r="X105" i="36"/>
  <c r="Y117" i="36"/>
  <c r="X117" i="36"/>
  <c r="Y125" i="36"/>
  <c r="X125" i="36"/>
  <c r="Y129" i="36"/>
  <c r="X129" i="36"/>
  <c r="Y145" i="36"/>
  <c r="Y165" i="36"/>
  <c r="Y181" i="36"/>
  <c r="Y189" i="36"/>
  <c r="X189" i="36"/>
  <c r="Y197" i="36"/>
  <c r="X197" i="36"/>
  <c r="X228" i="36"/>
  <c r="Y247" i="36"/>
  <c r="Y260" i="36"/>
  <c r="Y292" i="36"/>
  <c r="Y295" i="36"/>
  <c r="X295" i="36"/>
  <c r="Y327" i="36"/>
  <c r="X327" i="36"/>
  <c r="Y34" i="36"/>
  <c r="X34" i="36"/>
  <c r="Y119" i="36"/>
  <c r="Y179" i="36"/>
  <c r="X179" i="36"/>
  <c r="X223" i="36"/>
  <c r="Y316" i="36"/>
  <c r="X316" i="36"/>
  <c r="Y23" i="36"/>
  <c r="Y41" i="36"/>
  <c r="X53" i="36"/>
  <c r="X61" i="36"/>
  <c r="Y77" i="36"/>
  <c r="Y114" i="36"/>
  <c r="X114" i="36"/>
  <c r="Y118" i="36"/>
  <c r="X118" i="36"/>
  <c r="X122" i="36"/>
  <c r="X126" i="36"/>
  <c r="X134" i="36"/>
  <c r="Y150" i="36"/>
  <c r="Y158" i="36"/>
  <c r="Y190" i="36"/>
  <c r="X190" i="36"/>
  <c r="X198" i="36"/>
  <c r="Y224" i="36"/>
  <c r="X224" i="36"/>
  <c r="Y227" i="36"/>
  <c r="X227" i="36"/>
  <c r="Y240" i="36"/>
  <c r="Y243" i="36"/>
  <c r="X243" i="36"/>
  <c r="Y259" i="36"/>
  <c r="X259" i="36"/>
  <c r="Y275" i="36"/>
  <c r="X304" i="36"/>
  <c r="Y360" i="36"/>
  <c r="X360" i="36"/>
  <c r="Y254" i="36"/>
  <c r="Y274" i="36"/>
  <c r="X274" i="36"/>
  <c r="Y302" i="36"/>
  <c r="X302" i="36"/>
  <c r="X318" i="36"/>
  <c r="Y322" i="36"/>
  <c r="X322" i="36"/>
  <c r="Y358" i="36"/>
  <c r="X358" i="36"/>
  <c r="Y489" i="36"/>
  <c r="X489" i="36"/>
  <c r="Y492" i="36"/>
  <c r="X492" i="36"/>
  <c r="X567" i="36"/>
  <c r="X634" i="36"/>
  <c r="Y644" i="36"/>
  <c r="X732" i="36"/>
  <c r="AA214" i="36"/>
  <c r="AA218" i="36"/>
  <c r="AA222" i="36"/>
  <c r="AA226" i="36"/>
  <c r="AA230" i="36"/>
  <c r="AA234" i="36"/>
  <c r="AA238" i="36"/>
  <c r="AA242" i="36"/>
  <c r="AA246" i="36"/>
  <c r="AA250" i="36"/>
  <c r="AA254" i="36"/>
  <c r="AA258" i="36"/>
  <c r="AA262" i="36"/>
  <c r="AA266" i="36"/>
  <c r="AA270" i="36"/>
  <c r="AA274" i="36"/>
  <c r="AA278" i="36"/>
  <c r="AA282" i="36"/>
  <c r="AA286" i="36"/>
  <c r="AA290" i="36"/>
  <c r="AA294" i="36"/>
  <c r="AA298" i="36"/>
  <c r="AA302" i="36"/>
  <c r="AA306" i="36"/>
  <c r="AA310" i="36"/>
  <c r="AA314" i="36"/>
  <c r="AA318" i="36"/>
  <c r="AA322" i="36"/>
  <c r="AA326" i="36"/>
  <c r="AA330" i="36"/>
  <c r="AA335" i="36"/>
  <c r="AA343" i="36"/>
  <c r="AA351" i="36"/>
  <c r="X353" i="36"/>
  <c r="AA359" i="36"/>
  <c r="AA368" i="36"/>
  <c r="AA372" i="36"/>
  <c r="AA376" i="36"/>
  <c r="AA380" i="36"/>
  <c r="AA384" i="36"/>
  <c r="AA388" i="36"/>
  <c r="AA392" i="36"/>
  <c r="AA396" i="36"/>
  <c r="AA400" i="36"/>
  <c r="W404" i="36"/>
  <c r="W408" i="36"/>
  <c r="W412" i="36"/>
  <c r="W416" i="36"/>
  <c r="W420" i="36"/>
  <c r="W424" i="36"/>
  <c r="Y425" i="36"/>
  <c r="X425" i="36"/>
  <c r="Y481" i="36"/>
  <c r="AA483" i="36"/>
  <c r="X214" i="36"/>
  <c r="Y262" i="36"/>
  <c r="Y282" i="36"/>
  <c r="Y310" i="36"/>
  <c r="Y330" i="36"/>
  <c r="X330" i="36"/>
  <c r="Y521" i="36"/>
  <c r="X521" i="36"/>
  <c r="AA805" i="36"/>
  <c r="AA804" i="36"/>
  <c r="AA803" i="36"/>
  <c r="AA802" i="36"/>
  <c r="AA801" i="36"/>
  <c r="AA800" i="36"/>
  <c r="AA799" i="36"/>
  <c r="AA798" i="36"/>
  <c r="AA797" i="36"/>
  <c r="AA796" i="36"/>
  <c r="AA795" i="36"/>
  <c r="AA794" i="36"/>
  <c r="AA793" i="36"/>
  <c r="AA792" i="36"/>
  <c r="AA791" i="36"/>
  <c r="AA790" i="36"/>
  <c r="AA789" i="36"/>
  <c r="AA788" i="36"/>
  <c r="AA787" i="36"/>
  <c r="AA786" i="36"/>
  <c r="AA785" i="36"/>
  <c r="AA784" i="36"/>
  <c r="AA783" i="36"/>
  <c r="AA782" i="36"/>
  <c r="AA781" i="36"/>
  <c r="AA780" i="36"/>
  <c r="AA779" i="36"/>
  <c r="AA778" i="36"/>
  <c r="AA777" i="36"/>
  <c r="AA776" i="36"/>
  <c r="AA775" i="36"/>
  <c r="AA774" i="36"/>
  <c r="AA773" i="36"/>
  <c r="AA772" i="36"/>
  <c r="AA771" i="36"/>
  <c r="AA770" i="36"/>
  <c r="AA769" i="36"/>
  <c r="AA768" i="36"/>
  <c r="AA767" i="36"/>
  <c r="AA766" i="36"/>
  <c r="AA806" i="36"/>
  <c r="AA816" i="36"/>
  <c r="AA814" i="36"/>
  <c r="AA812" i="36"/>
  <c r="AA810" i="36"/>
  <c r="AA808" i="36"/>
  <c r="AA765" i="36"/>
  <c r="AA763" i="36"/>
  <c r="AA761" i="36"/>
  <c r="AA759" i="36"/>
  <c r="AA757" i="36"/>
  <c r="AA755" i="36"/>
  <c r="AA753" i="36"/>
  <c r="AA751" i="36"/>
  <c r="AA749" i="36"/>
  <c r="AA747" i="36"/>
  <c r="AA745" i="36"/>
  <c r="AA743" i="36"/>
  <c r="AA742" i="36"/>
  <c r="AA741" i="36"/>
  <c r="AA740" i="36"/>
  <c r="AA739" i="36"/>
  <c r="AA738" i="36"/>
  <c r="AA737" i="36"/>
  <c r="AA736" i="36"/>
  <c r="AA735" i="36"/>
  <c r="AA734" i="36"/>
  <c r="AA733" i="36"/>
  <c r="AA732" i="36"/>
  <c r="AA731" i="36"/>
  <c r="AA730" i="36"/>
  <c r="AA729" i="36"/>
  <c r="AA728" i="36"/>
  <c r="AA727" i="36"/>
  <c r="AA726" i="36"/>
  <c r="AA725" i="36"/>
  <c r="AA724" i="36"/>
  <c r="AA723" i="36"/>
  <c r="AA722" i="36"/>
  <c r="AA721" i="36"/>
  <c r="AA720" i="36"/>
  <c r="AA719" i="36"/>
  <c r="AA718" i="36"/>
  <c r="AA717" i="36"/>
  <c r="AA716" i="36"/>
  <c r="AA715" i="36"/>
  <c r="AA714" i="36"/>
  <c r="AA713" i="36"/>
  <c r="AA712" i="36"/>
  <c r="AA711" i="36"/>
  <c r="AA710" i="36"/>
  <c r="AA709" i="36"/>
  <c r="AA708" i="36"/>
  <c r="AA707" i="36"/>
  <c r="AA706" i="36"/>
  <c r="AA705" i="36"/>
  <c r="AA704" i="36"/>
  <c r="AA703" i="36"/>
  <c r="AA702" i="36"/>
  <c r="AA701" i="36"/>
  <c r="AA700" i="36"/>
  <c r="AA699" i="36"/>
  <c r="AA698" i="36"/>
  <c r="AA697" i="36"/>
  <c r="AA696" i="36"/>
  <c r="AA695" i="36"/>
  <c r="AA694" i="36"/>
  <c r="AA693" i="36"/>
  <c r="AA692" i="36"/>
  <c r="AA691" i="36"/>
  <c r="AA690" i="36"/>
  <c r="AA689" i="36"/>
  <c r="AA688" i="36"/>
  <c r="AA687" i="36"/>
  <c r="AA686" i="36"/>
  <c r="AA685" i="36"/>
  <c r="AA684" i="36"/>
  <c r="AA683" i="36"/>
  <c r="AA682" i="36"/>
  <c r="AA681" i="36"/>
  <c r="AA680" i="36"/>
  <c r="AA679" i="36"/>
  <c r="AA678" i="36"/>
  <c r="AA677" i="36"/>
  <c r="AA676" i="36"/>
  <c r="AA675" i="36"/>
  <c r="AA674" i="36"/>
  <c r="AA673" i="36"/>
  <c r="AA672" i="36"/>
  <c r="AA671" i="36"/>
  <c r="AA670" i="36"/>
  <c r="AA669" i="36"/>
  <c r="AA668" i="36"/>
  <c r="AA667" i="36"/>
  <c r="AA666" i="36"/>
  <c r="AA665" i="36"/>
  <c r="AA664" i="36"/>
  <c r="AA663" i="36"/>
  <c r="AA662" i="36"/>
  <c r="AA661" i="36"/>
  <c r="AA660" i="36"/>
  <c r="AA659" i="36"/>
  <c r="AA658" i="36"/>
  <c r="AA657" i="36"/>
  <c r="AA656" i="36"/>
  <c r="AA655" i="36"/>
  <c r="AA654" i="36"/>
  <c r="AA653" i="36"/>
  <c r="AA652" i="36"/>
  <c r="AA651" i="36"/>
  <c r="AA650" i="36"/>
  <c r="AA649" i="36"/>
  <c r="AA648" i="36"/>
  <c r="AA647" i="36"/>
  <c r="AA646" i="36"/>
  <c r="AA645" i="36"/>
  <c r="AA644" i="36"/>
  <c r="AA643" i="36"/>
  <c r="AA642" i="36"/>
  <c r="AA641" i="36"/>
  <c r="AA640" i="36"/>
  <c r="AA639" i="36"/>
  <c r="AA638" i="36"/>
  <c r="AA637" i="36"/>
  <c r="AA636" i="36"/>
  <c r="AA635" i="36"/>
  <c r="AA634" i="36"/>
  <c r="AA633" i="36"/>
  <c r="AA632" i="36"/>
  <c r="AA631" i="36"/>
  <c r="AA630" i="36"/>
  <c r="AA629" i="36"/>
  <c r="AA822" i="36"/>
  <c r="AA820" i="36"/>
  <c r="AA818" i="36"/>
  <c r="AA821" i="36"/>
  <c r="AA760" i="36"/>
  <c r="AA752" i="36"/>
  <c r="AA744" i="36"/>
  <c r="AA628" i="36"/>
  <c r="AA815" i="36"/>
  <c r="AA811" i="36"/>
  <c r="AA807" i="36"/>
  <c r="AA758" i="36"/>
  <c r="AA750" i="36"/>
  <c r="AA819" i="36"/>
  <c r="AA764" i="36"/>
  <c r="AA756" i="36"/>
  <c r="AA748" i="36"/>
  <c r="AA823" i="36"/>
  <c r="AA817" i="36"/>
  <c r="AA813" i="36"/>
  <c r="AA809" i="36"/>
  <c r="AA762" i="36"/>
  <c r="AA754" i="36"/>
  <c r="AA746" i="36"/>
  <c r="AA626" i="36"/>
  <c r="AA622" i="36"/>
  <c r="AA618" i="36"/>
  <c r="AA614" i="36"/>
  <c r="AA610" i="36"/>
  <c r="AA606" i="36"/>
  <c r="AA602" i="36"/>
  <c r="AA598" i="36"/>
  <c r="AA594" i="36"/>
  <c r="AA590" i="36"/>
  <c r="AA586" i="36"/>
  <c r="AA583" i="36"/>
  <c r="AA581" i="36"/>
  <c r="AA579" i="36"/>
  <c r="AA577" i="36"/>
  <c r="AA575" i="36"/>
  <c r="AA573" i="36"/>
  <c r="AA571" i="36"/>
  <c r="AA569" i="36"/>
  <c r="AA567" i="36"/>
  <c r="AA565" i="36"/>
  <c r="AA563" i="36"/>
  <c r="AA561" i="36"/>
  <c r="AA559" i="36"/>
  <c r="AA557" i="36"/>
  <c r="AA555" i="36"/>
  <c r="AA553" i="36"/>
  <c r="AA551" i="36"/>
  <c r="AA549" i="36"/>
  <c r="AA547" i="36"/>
  <c r="AA545" i="36"/>
  <c r="AA543" i="36"/>
  <c r="AA541" i="36"/>
  <c r="AA539" i="36"/>
  <c r="AA537" i="36"/>
  <c r="AA535" i="36"/>
  <c r="AA533" i="36"/>
  <c r="AA531" i="36"/>
  <c r="AA529" i="36"/>
  <c r="AA527" i="36"/>
  <c r="AA525" i="36"/>
  <c r="AA523" i="36"/>
  <c r="AA521" i="36"/>
  <c r="AA625" i="36"/>
  <c r="AA621" i="36"/>
  <c r="AA617" i="36"/>
  <c r="AA613" i="36"/>
  <c r="AA609" i="36"/>
  <c r="AA605" i="36"/>
  <c r="AA601" i="36"/>
  <c r="AA597" i="36"/>
  <c r="AA593" i="36"/>
  <c r="AA589" i="36"/>
  <c r="AA585" i="36"/>
  <c r="AA580" i="36"/>
  <c r="AA572" i="36"/>
  <c r="AA564" i="36"/>
  <c r="AA556" i="36"/>
  <c r="AA548" i="36"/>
  <c r="AA540" i="36"/>
  <c r="AA532" i="36"/>
  <c r="AA524" i="36"/>
  <c r="AA518" i="36"/>
  <c r="AA514" i="36"/>
  <c r="AA510" i="36"/>
  <c r="AA506" i="36"/>
  <c r="AA502" i="36"/>
  <c r="AA498" i="36"/>
  <c r="AA494" i="36"/>
  <c r="AA490" i="36"/>
  <c r="AA486" i="36"/>
  <c r="AA482" i="36"/>
  <c r="AA478" i="36"/>
  <c r="AA474" i="36"/>
  <c r="AA470" i="36"/>
  <c r="AA466" i="36"/>
  <c r="AA462" i="36"/>
  <c r="AA460" i="36"/>
  <c r="AA458" i="36"/>
  <c r="AA456" i="36"/>
  <c r="AA454" i="36"/>
  <c r="AA452" i="36"/>
  <c r="AA450" i="36"/>
  <c r="AA448" i="36"/>
  <c r="AA446" i="36"/>
  <c r="AA444" i="36"/>
  <c r="AA442" i="36"/>
  <c r="AA440" i="36"/>
  <c r="AA438" i="36"/>
  <c r="AA436" i="36"/>
  <c r="AA434" i="36"/>
  <c r="AA432" i="36"/>
  <c r="AA430" i="36"/>
  <c r="AA428" i="36"/>
  <c r="AA426" i="36"/>
  <c r="AA424" i="36"/>
  <c r="AA422" i="36"/>
  <c r="AA420" i="36"/>
  <c r="AA418" i="36"/>
  <c r="AA416" i="36"/>
  <c r="AA414" i="36"/>
  <c r="AA412" i="36"/>
  <c r="AA410" i="36"/>
  <c r="AA408" i="36"/>
  <c r="AA406" i="36"/>
  <c r="AA404" i="36"/>
  <c r="AA402" i="36"/>
  <c r="AA578" i="36"/>
  <c r="AA570" i="36"/>
  <c r="AA562" i="36"/>
  <c r="AA554" i="36"/>
  <c r="AA546" i="36"/>
  <c r="AA538" i="36"/>
  <c r="AA530" i="36"/>
  <c r="AA522" i="36"/>
  <c r="AA517" i="36"/>
  <c r="AA513" i="36"/>
  <c r="AA509" i="36"/>
  <c r="AA505" i="36"/>
  <c r="AA501" i="36"/>
  <c r="AA497" i="36"/>
  <c r="AA493" i="36"/>
  <c r="AA489" i="36"/>
  <c r="AA485" i="36"/>
  <c r="AA481" i="36"/>
  <c r="AA477" i="36"/>
  <c r="AA473" i="36"/>
  <c r="AA469" i="36"/>
  <c r="AA465" i="36"/>
  <c r="AA624" i="36"/>
  <c r="AA620" i="36"/>
  <c r="AA616" i="36"/>
  <c r="AA612" i="36"/>
  <c r="AA608" i="36"/>
  <c r="AA604" i="36"/>
  <c r="AA600" i="36"/>
  <c r="AA596" i="36"/>
  <c r="AA592" i="36"/>
  <c r="AA588" i="36"/>
  <c r="AA584" i="36"/>
  <c r="AA576" i="36"/>
  <c r="AA568" i="36"/>
  <c r="AA560" i="36"/>
  <c r="AA552" i="36"/>
  <c r="AA544" i="36"/>
  <c r="AA536" i="36"/>
  <c r="AA528" i="36"/>
  <c r="AA520" i="36"/>
  <c r="AA516" i="36"/>
  <c r="AA512" i="36"/>
  <c r="AA508" i="36"/>
  <c r="AA504" i="36"/>
  <c r="AA500" i="36"/>
  <c r="AA496" i="36"/>
  <c r="AA492" i="36"/>
  <c r="AA488" i="36"/>
  <c r="AA484" i="36"/>
  <c r="AA480" i="36"/>
  <c r="AA476" i="36"/>
  <c r="AA472" i="36"/>
  <c r="AA468" i="36"/>
  <c r="AA464" i="36"/>
  <c r="AA461" i="36"/>
  <c r="AA459" i="36"/>
  <c r="AA457" i="36"/>
  <c r="AA455" i="36"/>
  <c r="AA453" i="36"/>
  <c r="AA451" i="36"/>
  <c r="AA449" i="36"/>
  <c r="AA447" i="36"/>
  <c r="AA445" i="36"/>
  <c r="AA443" i="36"/>
  <c r="AA441" i="36"/>
  <c r="AA439" i="36"/>
  <c r="AA437" i="36"/>
  <c r="AA435" i="36"/>
  <c r="AA433" i="36"/>
  <c r="AA431" i="36"/>
  <c r="AA429" i="36"/>
  <c r="AA427" i="36"/>
  <c r="AA425" i="36"/>
  <c r="AA423" i="36"/>
  <c r="AA421" i="36"/>
  <c r="AA419" i="36"/>
  <c r="AA417" i="36"/>
  <c r="AA415" i="36"/>
  <c r="AA413" i="36"/>
  <c r="AA411" i="36"/>
  <c r="AA409" i="36"/>
  <c r="AA407" i="36"/>
  <c r="AA405" i="36"/>
  <c r="AA403" i="36"/>
  <c r="AA558" i="36"/>
  <c r="AA526" i="36"/>
  <c r="AA623" i="36"/>
  <c r="AA615" i="36"/>
  <c r="AA607" i="36"/>
  <c r="AA599" i="36"/>
  <c r="AA591" i="36"/>
  <c r="AA582" i="36"/>
  <c r="AA550" i="36"/>
  <c r="AA519" i="36"/>
  <c r="AA511" i="36"/>
  <c r="AA503" i="36"/>
  <c r="AA495" i="36"/>
  <c r="AA487" i="36"/>
  <c r="AA479" i="36"/>
  <c r="AA471" i="36"/>
  <c r="AA463" i="36"/>
  <c r="AA398" i="36"/>
  <c r="AA394" i="36"/>
  <c r="AA390" i="36"/>
  <c r="AA386" i="36"/>
  <c r="AA382" i="36"/>
  <c r="AA378" i="36"/>
  <c r="AA374" i="36"/>
  <c r="AA370" i="36"/>
  <c r="AA366" i="36"/>
  <c r="AA364" i="36"/>
  <c r="AA362" i="36"/>
  <c r="AA360" i="36"/>
  <c r="AA358" i="36"/>
  <c r="AA356" i="36"/>
  <c r="AA354" i="36"/>
  <c r="AA352" i="36"/>
  <c r="AA350" i="36"/>
  <c r="AA348" i="36"/>
  <c r="AA346" i="36"/>
  <c r="AA344" i="36"/>
  <c r="AA342" i="36"/>
  <c r="AA340" i="36"/>
  <c r="AA338" i="36"/>
  <c r="AA336" i="36"/>
  <c r="AA334" i="36"/>
  <c r="AA574" i="36"/>
  <c r="AA542" i="36"/>
  <c r="AA401" i="36"/>
  <c r="AA397" i="36"/>
  <c r="AA393" i="36"/>
  <c r="AA389" i="36"/>
  <c r="AA385" i="36"/>
  <c r="AA381" i="36"/>
  <c r="AA377" i="36"/>
  <c r="AA373" i="36"/>
  <c r="AA369" i="36"/>
  <c r="AA215" i="36"/>
  <c r="AA219" i="36"/>
  <c r="AA223" i="36"/>
  <c r="AA227" i="36"/>
  <c r="AA231" i="36"/>
  <c r="AA235" i="36"/>
  <c r="AA239" i="36"/>
  <c r="AA243" i="36"/>
  <c r="AA247" i="36"/>
  <c r="AA251" i="36"/>
  <c r="AA255" i="36"/>
  <c r="AA259" i="36"/>
  <c r="AA263" i="36"/>
  <c r="AA267" i="36"/>
  <c r="AA271" i="36"/>
  <c r="AA275" i="36"/>
  <c r="AA279" i="36"/>
  <c r="AA283" i="36"/>
  <c r="AA287" i="36"/>
  <c r="AA291" i="36"/>
  <c r="AA295" i="36"/>
  <c r="AA299" i="36"/>
  <c r="AA303" i="36"/>
  <c r="AA307" i="36"/>
  <c r="AA311" i="36"/>
  <c r="AA315" i="36"/>
  <c r="AA319" i="36"/>
  <c r="AA323" i="36"/>
  <c r="AA327" i="36"/>
  <c r="AA331" i="36"/>
  <c r="AA337" i="36"/>
  <c r="AA345" i="36"/>
  <c r="AA353" i="36"/>
  <c r="AA361" i="36"/>
  <c r="Y387" i="36"/>
  <c r="X387" i="36"/>
  <c r="X391" i="36"/>
  <c r="W403" i="36"/>
  <c r="W407" i="36"/>
  <c r="W411" i="36"/>
  <c r="W415" i="36"/>
  <c r="W419" i="36"/>
  <c r="AA475" i="36"/>
  <c r="X505" i="36"/>
  <c r="AA507" i="36"/>
  <c r="AA587" i="36"/>
  <c r="AA603" i="36"/>
  <c r="AA619" i="36"/>
  <c r="Y266" i="36"/>
  <c r="X266" i="36"/>
  <c r="AA216" i="36"/>
  <c r="AA220" i="36"/>
  <c r="AA224" i="36"/>
  <c r="X225" i="36"/>
  <c r="AA228" i="36"/>
  <c r="AA232" i="36"/>
  <c r="AA236" i="36"/>
  <c r="AA240" i="36"/>
  <c r="AA244" i="36"/>
  <c r="AA248" i="36"/>
  <c r="AA252" i="36"/>
  <c r="AA256" i="36"/>
  <c r="AA260" i="36"/>
  <c r="AA264" i="36"/>
  <c r="AA268" i="36"/>
  <c r="AA272" i="36"/>
  <c r="AA276" i="36"/>
  <c r="Y277" i="36"/>
  <c r="X277" i="36"/>
  <c r="AA280" i="36"/>
  <c r="Y281" i="36"/>
  <c r="AA284" i="36"/>
  <c r="X285" i="36"/>
  <c r="AA288" i="36"/>
  <c r="AA292" i="36"/>
  <c r="AA296" i="36"/>
  <c r="Y297" i="36"/>
  <c r="X297" i="36"/>
  <c r="AA300" i="36"/>
  <c r="AA304" i="36"/>
  <c r="Y305" i="36"/>
  <c r="X305" i="36"/>
  <c r="AA308" i="36"/>
  <c r="AA312" i="36"/>
  <c r="X313" i="36"/>
  <c r="AA316" i="36"/>
  <c r="AA320" i="36"/>
  <c r="Y321" i="36"/>
  <c r="X321" i="36"/>
  <c r="AA324" i="36"/>
  <c r="AA328" i="36"/>
  <c r="AA332" i="36"/>
  <c r="AA339" i="36"/>
  <c r="X340" i="36"/>
  <c r="AA347" i="36"/>
  <c r="X348" i="36"/>
  <c r="AA355" i="36"/>
  <c r="AA363" i="36"/>
  <c r="W370" i="36"/>
  <c r="W374" i="36"/>
  <c r="W378" i="36"/>
  <c r="W382" i="36"/>
  <c r="W386" i="36"/>
  <c r="W390" i="36"/>
  <c r="W394" i="36"/>
  <c r="W398" i="36"/>
  <c r="W402" i="36"/>
  <c r="W406" i="36"/>
  <c r="W410" i="36"/>
  <c r="W414" i="36"/>
  <c r="W418" i="36"/>
  <c r="W422" i="36"/>
  <c r="Y423" i="36"/>
  <c r="W426" i="36"/>
  <c r="X432" i="36"/>
  <c r="Y448" i="36"/>
  <c r="X449" i="36"/>
  <c r="AA467" i="36"/>
  <c r="AA499" i="36"/>
  <c r="AA534" i="36"/>
  <c r="Y535" i="36"/>
  <c r="X535" i="36"/>
  <c r="Y540" i="36"/>
  <c r="X540" i="36"/>
  <c r="Y462" i="36"/>
  <c r="Y470" i="36"/>
  <c r="X486" i="36"/>
  <c r="Y502" i="36"/>
  <c r="X502" i="36"/>
  <c r="X503" i="36"/>
  <c r="Y511" i="36"/>
  <c r="Y543" i="36"/>
  <c r="Y553" i="36"/>
  <c r="X553" i="36"/>
  <c r="X575" i="36"/>
  <c r="W369" i="36"/>
  <c r="W373" i="36"/>
  <c r="W377" i="36"/>
  <c r="W381" i="36"/>
  <c r="W385" i="36"/>
  <c r="W389" i="36"/>
  <c r="W393" i="36"/>
  <c r="W397" i="36"/>
  <c r="W401" i="36"/>
  <c r="W428" i="36"/>
  <c r="W436" i="36"/>
  <c r="W444" i="36"/>
  <c r="W452" i="36"/>
  <c r="W460" i="36"/>
  <c r="W469" i="36"/>
  <c r="W477" i="36"/>
  <c r="W485" i="36"/>
  <c r="W493" i="36"/>
  <c r="X496" i="36"/>
  <c r="W501" i="36"/>
  <c r="X504" i="36"/>
  <c r="W509" i="36"/>
  <c r="W517" i="36"/>
  <c r="Y524" i="36"/>
  <c r="X529" i="36"/>
  <c r="X557" i="36"/>
  <c r="W434" i="36"/>
  <c r="W442" i="36"/>
  <c r="W450" i="36"/>
  <c r="W458" i="36"/>
  <c r="X474" i="36"/>
  <c r="Y475" i="36"/>
  <c r="X491" i="36"/>
  <c r="X527" i="36"/>
  <c r="Y532" i="36"/>
  <c r="X532" i="36"/>
  <c r="X533" i="36"/>
  <c r="X537" i="36"/>
  <c r="Y559" i="36"/>
  <c r="X530" i="36"/>
  <c r="X554" i="36"/>
  <c r="X630" i="36"/>
  <c r="X539" i="36"/>
  <c r="Y563" i="36"/>
  <c r="Y579" i="36"/>
  <c r="X579" i="36"/>
  <c r="Y587" i="36"/>
  <c r="Y599" i="36"/>
  <c r="X599" i="36"/>
  <c r="Y615" i="36"/>
  <c r="X615" i="36"/>
  <c r="Y619" i="36"/>
  <c r="W586" i="36"/>
  <c r="W590" i="36"/>
  <c r="W594" i="36"/>
  <c r="W598" i="36"/>
  <c r="W602" i="36"/>
  <c r="W606" i="36"/>
  <c r="W610" i="36"/>
  <c r="W614" i="36"/>
  <c r="W618" i="36"/>
  <c r="W622" i="36"/>
  <c r="W626" i="36"/>
  <c r="Y646" i="36"/>
  <c r="X646" i="36"/>
  <c r="Y664" i="36"/>
  <c r="X664" i="36"/>
  <c r="Y709" i="36"/>
  <c r="Y728" i="36"/>
  <c r="X728" i="36"/>
  <c r="W588" i="36"/>
  <c r="W592" i="36"/>
  <c r="W596" i="36"/>
  <c r="W600" i="36"/>
  <c r="W604" i="36"/>
  <c r="W608" i="36"/>
  <c r="W612" i="36"/>
  <c r="W616" i="36"/>
  <c r="W620" i="36"/>
  <c r="W624" i="36"/>
  <c r="W628" i="36"/>
  <c r="W629" i="36"/>
  <c r="X657" i="36"/>
  <c r="X689" i="36"/>
  <c r="Y692" i="36"/>
  <c r="X692" i="36"/>
  <c r="Y708" i="36"/>
  <c r="W585" i="36"/>
  <c r="W589" i="36"/>
  <c r="W593" i="36"/>
  <c r="W597" i="36"/>
  <c r="W601" i="36"/>
  <c r="W605" i="36"/>
  <c r="W609" i="36"/>
  <c r="W613" i="36"/>
  <c r="W617" i="36"/>
  <c r="W621" i="36"/>
  <c r="W625" i="36"/>
  <c r="Y653" i="36"/>
  <c r="X653" i="36"/>
  <c r="Y669" i="36"/>
  <c r="Y701" i="36"/>
  <c r="Y704" i="36"/>
  <c r="X704" i="36"/>
  <c r="X733" i="36"/>
  <c r="Y757" i="36"/>
  <c r="X757" i="36"/>
  <c r="Y763" i="36"/>
  <c r="Y777" i="36"/>
  <c r="X777" i="36"/>
  <c r="Y793" i="36"/>
  <c r="X793" i="36"/>
  <c r="Y818" i="36"/>
  <c r="X819" i="36"/>
  <c r="X678" i="36"/>
  <c r="X714" i="36"/>
  <c r="X734" i="36"/>
  <c r="X742" i="36"/>
  <c r="W808" i="36"/>
  <c r="W812" i="36"/>
  <c r="W816" i="36"/>
  <c r="X744" i="36"/>
  <c r="Y751" i="36"/>
  <c r="X776" i="36"/>
  <c r="Y792" i="36"/>
  <c r="W810" i="36"/>
  <c r="W814" i="36"/>
  <c r="X822" i="36"/>
  <c r="I4" i="28"/>
  <c r="AA14" i="28" s="1"/>
  <c r="K4" i="28"/>
  <c r="Y176" i="36" l="1"/>
  <c r="Y510" i="36"/>
  <c r="Y488" i="36"/>
  <c r="Y237" i="36"/>
  <c r="X375" i="36"/>
  <c r="X288" i="36"/>
  <c r="X142" i="36"/>
  <c r="Y90" i="36"/>
  <c r="Y303" i="36"/>
  <c r="Y46" i="36"/>
  <c r="Y712" i="36"/>
  <c r="X697" i="36"/>
  <c r="X642" i="36"/>
  <c r="Y123" i="36"/>
  <c r="Y679" i="36"/>
  <c r="Y739" i="36"/>
  <c r="AH106" i="37"/>
  <c r="AH90" i="37"/>
  <c r="AL118" i="37"/>
  <c r="X92" i="36"/>
  <c r="Y92" i="36"/>
  <c r="Y781" i="36"/>
  <c r="X781" i="36"/>
  <c r="Y440" i="36"/>
  <c r="X440" i="36"/>
  <c r="X528" i="36"/>
  <c r="Y528" i="36"/>
  <c r="Y286" i="36"/>
  <c r="X286" i="36"/>
  <c r="Y748" i="36"/>
  <c r="X748" i="36"/>
  <c r="Y726" i="36"/>
  <c r="X726" i="36"/>
  <c r="Y675" i="36"/>
  <c r="X675" i="36"/>
  <c r="X111" i="36"/>
  <c r="Y111" i="36"/>
  <c r="Y296" i="36"/>
  <c r="X296" i="36"/>
  <c r="X611" i="36"/>
  <c r="Y215" i="36"/>
  <c r="Y711" i="36"/>
  <c r="X756" i="36"/>
  <c r="Y83" i="36"/>
  <c r="X83" i="36"/>
  <c r="Y27" i="36"/>
  <c r="X27" i="36"/>
  <c r="Y740" i="36"/>
  <c r="X571" i="36"/>
  <c r="Y514" i="36"/>
  <c r="X253" i="36"/>
  <c r="Y290" i="36"/>
  <c r="Y338" i="36"/>
  <c r="X226" i="36"/>
  <c r="X573" i="36"/>
  <c r="X186" i="36"/>
  <c r="X308" i="36"/>
  <c r="X185" i="36"/>
  <c r="Y352" i="36"/>
  <c r="X815" i="36"/>
  <c r="Y71" i="36"/>
  <c r="X71" i="36"/>
  <c r="Y42" i="36"/>
  <c r="X42" i="36"/>
  <c r="X703" i="36"/>
  <c r="Y494" i="36"/>
  <c r="X494" i="36"/>
  <c r="Y797" i="36"/>
  <c r="X797" i="36"/>
  <c r="Y654" i="36"/>
  <c r="X654" i="36"/>
  <c r="Y641" i="36"/>
  <c r="X641" i="36"/>
  <c r="Y333" i="36"/>
  <c r="X333" i="36"/>
  <c r="Y392" i="36"/>
  <c r="X392" i="36"/>
  <c r="Y306" i="36"/>
  <c r="X306" i="36"/>
  <c r="Y192" i="36"/>
  <c r="X192" i="36"/>
  <c r="Y473" i="36"/>
  <c r="X473" i="36"/>
  <c r="Y289" i="36"/>
  <c r="X289" i="36"/>
  <c r="Y222" i="36"/>
  <c r="X222" i="36"/>
  <c r="Y269" i="36"/>
  <c r="X269" i="36"/>
  <c r="Y221" i="36"/>
  <c r="X221" i="36"/>
  <c r="X631" i="36"/>
  <c r="Y631" i="36"/>
  <c r="Y564" i="36"/>
  <c r="X564" i="36"/>
  <c r="Y548" i="36"/>
  <c r="X548" i="36"/>
  <c r="Y482" i="36"/>
  <c r="X482" i="36"/>
  <c r="X131" i="36"/>
  <c r="Y131" i="36"/>
  <c r="Y662" i="36"/>
  <c r="X662" i="36"/>
  <c r="Y184" i="36"/>
  <c r="X184" i="36"/>
  <c r="X705" i="36"/>
  <c r="X676" i="36"/>
  <c r="Y753" i="36"/>
  <c r="Y627" i="36"/>
  <c r="X595" i="36"/>
  <c r="X483" i="36"/>
  <c r="Y362" i="36"/>
  <c r="X513" i="36"/>
  <c r="Y195" i="36"/>
  <c r="Y248" i="36"/>
  <c r="Y183" i="36"/>
  <c r="X405" i="36"/>
  <c r="Y405" i="36"/>
  <c r="Y343" i="36"/>
  <c r="Y451" i="36"/>
  <c r="X451" i="36"/>
  <c r="Y480" i="36"/>
  <c r="X549" i="36"/>
  <c r="X301" i="36"/>
  <c r="X698" i="36"/>
  <c r="Y717" i="36"/>
  <c r="X688" i="36"/>
  <c r="X737" i="36"/>
  <c r="X499" i="36"/>
  <c r="X525" i="36"/>
  <c r="Y293" i="36"/>
  <c r="X217" i="36"/>
  <c r="X383" i="36"/>
  <c r="Y572" i="36"/>
  <c r="Y256" i="36"/>
  <c r="X69" i="36"/>
  <c r="Y764" i="36"/>
  <c r="X746" i="36"/>
  <c r="X673" i="36"/>
  <c r="X633" i="36"/>
  <c r="Y561" i="36"/>
  <c r="X454" i="36"/>
  <c r="X468" i="36"/>
  <c r="X246" i="36"/>
  <c r="X668" i="36"/>
  <c r="X637" i="36"/>
  <c r="Y22" i="36"/>
  <c r="Y153" i="36"/>
  <c r="Y58" i="36"/>
  <c r="X267" i="36"/>
  <c r="X544" i="36"/>
  <c r="X427" i="36"/>
  <c r="X249" i="36"/>
  <c r="X182" i="36"/>
  <c r="Y32" i="36"/>
  <c r="Y18" i="36"/>
  <c r="X699" i="36"/>
  <c r="X635" i="36"/>
  <c r="Y771" i="36"/>
  <c r="X380" i="36"/>
  <c r="X700" i="36"/>
  <c r="Y409" i="36"/>
  <c r="X441" i="36"/>
  <c r="Y209" i="36"/>
  <c r="X137" i="36"/>
  <c r="X328" i="36"/>
  <c r="Y212" i="36"/>
  <c r="X396" i="36"/>
  <c r="X768" i="36"/>
  <c r="X721" i="36"/>
  <c r="X693" i="36"/>
  <c r="Y547" i="36"/>
  <c r="X562" i="36"/>
  <c r="X439" i="36"/>
  <c r="X577" i="36"/>
  <c r="Y230" i="36"/>
  <c r="Y320" i="36"/>
  <c r="X130" i="36"/>
  <c r="X171" i="36"/>
  <c r="Y156" i="36"/>
  <c r="X643" i="36"/>
  <c r="Y239" i="36"/>
  <c r="Y148" i="36"/>
  <c r="AN60" i="37"/>
  <c r="AN90" i="37"/>
  <c r="AL82" i="37"/>
  <c r="AN106" i="37"/>
  <c r="AN75" i="37"/>
  <c r="AN63" i="37"/>
  <c r="AH119" i="37"/>
  <c r="AH69" i="37"/>
  <c r="AH56" i="37"/>
  <c r="AL47" i="37"/>
  <c r="AM68" i="37"/>
  <c r="AM94" i="37"/>
  <c r="AN24" i="37"/>
  <c r="AM20" i="37"/>
  <c r="AL20" i="37"/>
  <c r="AN20" i="37"/>
  <c r="AL79" i="37"/>
  <c r="AN100" i="37"/>
  <c r="AH107" i="37"/>
  <c r="AH100" i="37"/>
  <c r="AL107" i="37"/>
  <c r="AM91" i="37"/>
  <c r="AM110" i="37"/>
  <c r="AL75" i="37"/>
  <c r="AL31" i="37"/>
  <c r="AH34" i="37"/>
  <c r="AL68" i="37"/>
  <c r="AM75" i="37"/>
  <c r="AL90" i="37"/>
  <c r="AH95" i="37"/>
  <c r="AM114" i="37"/>
  <c r="AH101" i="37"/>
  <c r="AC24" i="37"/>
  <c r="AL114" i="37"/>
  <c r="AM107" i="37"/>
  <c r="AM106" i="37"/>
  <c r="AH60" i="37"/>
  <c r="AN34" i="37"/>
  <c r="AH82" i="37"/>
  <c r="AL101" i="37"/>
  <c r="AN94" i="37"/>
  <c r="AL50" i="37"/>
  <c r="AH37" i="37"/>
  <c r="AL94" i="37"/>
  <c r="AM65" i="37"/>
  <c r="AM112" i="37"/>
  <c r="AH65" i="37"/>
  <c r="AM101" i="37"/>
  <c r="AM50" i="37"/>
  <c r="AL37" i="37"/>
  <c r="AH97" i="37"/>
  <c r="X760" i="36"/>
  <c r="X738" i="36"/>
  <c r="X666" i="36"/>
  <c r="X720" i="36"/>
  <c r="X656" i="36"/>
  <c r="X648" i="36"/>
  <c r="X638" i="36"/>
  <c r="X761" i="36"/>
  <c r="X745" i="36"/>
  <c r="X603" i="36"/>
  <c r="Y565" i="36"/>
  <c r="Y519" i="36"/>
  <c r="X463" i="36"/>
  <c r="X317" i="36"/>
  <c r="X273" i="36"/>
  <c r="X261" i="36"/>
  <c r="X326" i="36"/>
  <c r="X234" i="36"/>
  <c r="X178" i="36"/>
  <c r="Y103" i="36"/>
  <c r="Y64" i="36"/>
  <c r="X312" i="36"/>
  <c r="Y319" i="36"/>
  <c r="X804" i="36"/>
  <c r="X752" i="36"/>
  <c r="X680" i="36"/>
  <c r="X556" i="36"/>
  <c r="X446" i="36"/>
  <c r="X541" i="36"/>
  <c r="X497" i="36"/>
  <c r="X364" i="36"/>
  <c r="X329" i="36"/>
  <c r="X309" i="36"/>
  <c r="X245" i="36"/>
  <c r="X229" i="36"/>
  <c r="X476" i="36"/>
  <c r="X278" i="36"/>
  <c r="X516" i="36"/>
  <c r="X484" i="36"/>
  <c r="X177" i="36"/>
  <c r="X113" i="36"/>
  <c r="X203" i="36"/>
  <c r="Y107" i="36"/>
  <c r="Y219" i="36"/>
  <c r="X788" i="36"/>
  <c r="X772" i="36"/>
  <c r="X523" i="36"/>
  <c r="X730" i="36"/>
  <c r="X694" i="36"/>
  <c r="X433" i="36"/>
  <c r="Y265" i="36"/>
  <c r="X363" i="36"/>
  <c r="Y24" i="36"/>
  <c r="Y159" i="36"/>
  <c r="Y331" i="36"/>
  <c r="AM118" i="37"/>
  <c r="AM108" i="37"/>
  <c r="AL80" i="37"/>
  <c r="AL103" i="37"/>
  <c r="AM86" i="37"/>
  <c r="AM111" i="37"/>
  <c r="AM103" i="37"/>
  <c r="AN74" i="37"/>
  <c r="AH118" i="37"/>
  <c r="AN86" i="37"/>
  <c r="AN44" i="37"/>
  <c r="AH80" i="37"/>
  <c r="AH86" i="37"/>
  <c r="AM74" i="37"/>
  <c r="AL85" i="37"/>
  <c r="AL38" i="37"/>
  <c r="AN108" i="37"/>
  <c r="AH103" i="37"/>
  <c r="AM51" i="37"/>
  <c r="AN55" i="37"/>
  <c r="AH108" i="37"/>
  <c r="AL26" i="37"/>
  <c r="AN25" i="37"/>
  <c r="AL27" i="37"/>
  <c r="AM25" i="37"/>
  <c r="AL25" i="37"/>
  <c r="AE23" i="37"/>
  <c r="AJ23" i="37"/>
  <c r="AK23" i="37" s="1"/>
  <c r="AE22" i="37"/>
  <c r="AK22" i="37"/>
  <c r="AN66" i="37"/>
  <c r="AH51" i="37"/>
  <c r="AL60" i="37"/>
  <c r="AN62" i="37"/>
  <c r="AN38" i="37"/>
  <c r="AL34" i="37"/>
  <c r="AN37" i="37"/>
  <c r="AL66" i="37"/>
  <c r="AM82" i="37"/>
  <c r="AL100" i="37"/>
  <c r="AN97" i="37"/>
  <c r="AM88" i="37"/>
  <c r="AN51" i="37"/>
  <c r="AM38" i="37"/>
  <c r="AM26" i="37"/>
  <c r="AH88" i="37"/>
  <c r="AH66" i="37"/>
  <c r="AH111" i="37"/>
  <c r="AM104" i="37"/>
  <c r="AL95" i="37"/>
  <c r="AN88" i="37"/>
  <c r="AN114" i="37"/>
  <c r="AL97" i="37"/>
  <c r="AN65" i="37"/>
  <c r="AL111" i="37"/>
  <c r="AN104" i="37"/>
  <c r="AM95" i="37"/>
  <c r="AL49" i="37"/>
  <c r="AH26" i="37"/>
  <c r="AH104" i="37"/>
  <c r="AL74" i="37"/>
  <c r="AH112" i="37"/>
  <c r="AH24" i="37"/>
  <c r="AN109" i="37"/>
  <c r="AN112" i="37"/>
  <c r="AH62" i="37"/>
  <c r="AN49" i="37"/>
  <c r="AN80" i="37"/>
  <c r="AN68" i="37"/>
  <c r="AN71" i="37"/>
  <c r="AN59" i="37"/>
  <c r="AL62" i="37"/>
  <c r="AM49" i="37"/>
  <c r="AH83" i="37"/>
  <c r="AL71" i="37"/>
  <c r="AH91" i="37"/>
  <c r="AM102" i="37"/>
  <c r="AH35" i="37"/>
  <c r="AM41" i="37"/>
  <c r="AH48" i="37"/>
  <c r="AL91" i="37"/>
  <c r="AH116" i="37"/>
  <c r="AH102" i="37"/>
  <c r="AM73" i="37"/>
  <c r="AN83" i="37"/>
  <c r="AL119" i="37"/>
  <c r="AM96" i="37"/>
  <c r="AL73" i="37"/>
  <c r="AN102" i="37"/>
  <c r="AL67" i="37"/>
  <c r="AL35" i="37"/>
  <c r="AH63" i="37"/>
  <c r="AL24" i="37"/>
  <c r="AH96" i="37"/>
  <c r="AN67" i="37"/>
  <c r="AM83" i="37"/>
  <c r="AM116" i="37"/>
  <c r="AN96" i="37"/>
  <c r="AL39" i="37"/>
  <c r="AM31" i="37"/>
  <c r="AM67" i="37"/>
  <c r="AN35" i="37"/>
  <c r="AN73" i="37"/>
  <c r="AM47" i="37"/>
  <c r="AL63" i="37"/>
  <c r="AL54" i="37"/>
  <c r="AN116" i="37"/>
  <c r="AH47" i="37"/>
  <c r="AH31" i="37"/>
  <c r="AM54" i="37"/>
  <c r="X35" i="36"/>
  <c r="X62" i="36"/>
  <c r="X89" i="36"/>
  <c r="Y56" i="36"/>
  <c r="X82" i="36"/>
  <c r="X140" i="36"/>
  <c r="Y43" i="36"/>
  <c r="Y54" i="36"/>
  <c r="Y80" i="36"/>
  <c r="Y48" i="36"/>
  <c r="X124" i="36"/>
  <c r="Y72" i="36"/>
  <c r="Y115" i="36"/>
  <c r="Y775" i="36"/>
  <c r="X461" i="36"/>
  <c r="X791" i="36"/>
  <c r="AM119" i="37"/>
  <c r="AH41" i="37"/>
  <c r="AN28" i="37"/>
  <c r="AN69" i="37"/>
  <c r="AN56" i="37"/>
  <c r="AH53" i="37"/>
  <c r="AH113" i="37"/>
  <c r="AH70" i="37"/>
  <c r="AH93" i="37"/>
  <c r="AN113" i="37"/>
  <c r="AL69" i="37"/>
  <c r="AL113" i="37"/>
  <c r="AN57" i="37"/>
  <c r="AL110" i="37"/>
  <c r="AL42" i="37"/>
  <c r="AL78" i="37"/>
  <c r="AN105" i="37"/>
  <c r="AN92" i="37"/>
  <c r="AM89" i="37"/>
  <c r="AL115" i="37"/>
  <c r="AM42" i="37"/>
  <c r="AL28" i="37"/>
  <c r="AM79" i="37"/>
  <c r="AL52" i="37"/>
  <c r="AM105" i="37"/>
  <c r="AN53" i="37"/>
  <c r="AL45" i="37"/>
  <c r="AL40" i="37"/>
  <c r="AL99" i="37"/>
  <c r="AL81" i="37"/>
  <c r="AN110" i="37"/>
  <c r="AN58" i="37"/>
  <c r="AM36" i="37"/>
  <c r="AL30" i="37"/>
  <c r="AH92" i="37"/>
  <c r="AH84" i="37"/>
  <c r="AL72" i="37"/>
  <c r="AH28" i="37"/>
  <c r="AN89" i="37"/>
  <c r="AN81" i="37"/>
  <c r="AM40" i="37"/>
  <c r="AH61" i="37"/>
  <c r="AH33" i="37"/>
  <c r="AL46" i="37"/>
  <c r="AN76" i="37"/>
  <c r="AL76" i="37"/>
  <c r="AH40" i="37"/>
  <c r="AH87" i="37"/>
  <c r="AH81" i="37"/>
  <c r="AH89" i="37"/>
  <c r="AM92" i="37"/>
  <c r="AM87" i="37"/>
  <c r="AM117" i="37"/>
  <c r="AH76" i="37"/>
  <c r="AM85" i="37"/>
  <c r="AH79" i="37"/>
  <c r="AH71" i="37"/>
  <c r="AN29" i="37"/>
  <c r="AH59" i="37"/>
  <c r="AM43" i="37"/>
  <c r="AM32" i="37"/>
  <c r="AM52" i="37"/>
  <c r="AH55" i="37"/>
  <c r="AH32" i="37"/>
  <c r="AM78" i="37"/>
  <c r="AL70" i="37"/>
  <c r="AH44" i="37"/>
  <c r="AN27" i="37"/>
  <c r="AN77" i="37"/>
  <c r="AL77" i="37"/>
  <c r="AL109" i="37"/>
  <c r="AH105" i="37"/>
  <c r="AM98" i="37"/>
  <c r="AL93" i="37"/>
  <c r="AL56" i="37"/>
  <c r="AL59" i="37"/>
  <c r="AH43" i="37"/>
  <c r="AM39" i="37"/>
  <c r="AN32" i="37"/>
  <c r="AL29" i="37"/>
  <c r="AL53" i="37"/>
  <c r="AN52" i="37"/>
  <c r="AN50" i="37"/>
  <c r="AM24" i="37"/>
  <c r="AL41" i="37"/>
  <c r="AL55" i="37"/>
  <c r="AN54" i="37"/>
  <c r="AN42" i="37"/>
  <c r="AM70" i="37"/>
  <c r="AL44" i="37"/>
  <c r="AM27" i="37"/>
  <c r="AM115" i="37"/>
  <c r="AN78" i="37"/>
  <c r="AH109" i="37"/>
  <c r="AH115" i="37"/>
  <c r="AH77" i="37"/>
  <c r="AN98" i="37"/>
  <c r="AM93" i="37"/>
  <c r="AH85" i="37"/>
  <c r="AL43" i="37"/>
  <c r="AH39" i="37"/>
  <c r="AH29" i="37"/>
  <c r="AH98" i="37"/>
  <c r="X747" i="36"/>
  <c r="X660" i="36"/>
  <c r="X569" i="36"/>
  <c r="X545" i="36"/>
  <c r="Y346" i="36"/>
  <c r="Y421" i="36"/>
  <c r="X344" i="36"/>
  <c r="X202" i="36"/>
  <c r="Y287" i="36"/>
  <c r="X213" i="36"/>
  <c r="X201" i="36"/>
  <c r="X193" i="36"/>
  <c r="X157" i="36"/>
  <c r="X149" i="36"/>
  <c r="X97" i="36"/>
  <c r="X216" i="36"/>
  <c r="Y132" i="36"/>
  <c r="Y63" i="36"/>
  <c r="X718" i="36"/>
  <c r="X690" i="36"/>
  <c r="X640" i="36"/>
  <c r="X472" i="36"/>
  <c r="X431" i="36"/>
  <c r="X479" i="36"/>
  <c r="Y773" i="36"/>
  <c r="X555" i="36"/>
  <c r="X498" i="36"/>
  <c r="X487" i="36"/>
  <c r="Y371" i="36"/>
  <c r="X218" i="36"/>
  <c r="X298" i="36"/>
  <c r="X57" i="36"/>
  <c r="X49" i="36"/>
  <c r="Y268" i="36"/>
  <c r="X121" i="36"/>
  <c r="X93" i="36"/>
  <c r="X251" i="36"/>
  <c r="X235" i="36"/>
  <c r="X180" i="36"/>
  <c r="X795" i="36"/>
  <c r="X779" i="36"/>
  <c r="Y574" i="36"/>
  <c r="X376" i="36"/>
  <c r="Y805" i="36"/>
  <c r="Y736" i="36"/>
  <c r="X800" i="36"/>
  <c r="Y464" i="36"/>
  <c r="X367" i="36"/>
  <c r="X350" i="36"/>
  <c r="Y173" i="36"/>
  <c r="X200" i="36"/>
  <c r="X445" i="36"/>
  <c r="X341" i="36"/>
  <c r="Y820" i="36"/>
  <c r="X710" i="36"/>
  <c r="X686" i="36"/>
  <c r="X789" i="36"/>
  <c r="X765" i="36"/>
  <c r="X749" i="36"/>
  <c r="X672" i="36"/>
  <c r="X696" i="36"/>
  <c r="X649" i="36"/>
  <c r="X531" i="36"/>
  <c r="X512" i="36"/>
  <c r="Y581" i="36"/>
  <c r="X438" i="36"/>
  <c r="X257" i="36"/>
  <c r="X508" i="36"/>
  <c r="X729" i="36"/>
  <c r="X665" i="36"/>
  <c r="X314" i="36"/>
  <c r="X250" i="36"/>
  <c r="X102" i="36"/>
  <c r="X25" i="36"/>
  <c r="X279" i="36"/>
  <c r="X232" i="36"/>
  <c r="Y55" i="36"/>
  <c r="X526" i="36"/>
  <c r="X762" i="36"/>
  <c r="X784" i="36"/>
  <c r="X722" i="36"/>
  <c r="X682" i="36"/>
  <c r="X658" i="36"/>
  <c r="X724" i="36"/>
  <c r="X623" i="36"/>
  <c r="X607" i="36"/>
  <c r="X591" i="36"/>
  <c r="X522" i="36"/>
  <c r="X467" i="36"/>
  <c r="X580" i="36"/>
  <c r="X465" i="36"/>
  <c r="X325" i="36"/>
  <c r="X270" i="36"/>
  <c r="X238" i="36"/>
  <c r="X339" i="36"/>
  <c r="Y258" i="36"/>
  <c r="X194" i="36"/>
  <c r="X17" i="36"/>
  <c r="X91" i="36"/>
  <c r="Y76" i="36"/>
  <c r="Y47" i="36"/>
  <c r="X695" i="36"/>
  <c r="X651" i="36"/>
  <c r="X429" i="36"/>
  <c r="X754" i="36"/>
  <c r="X471" i="36"/>
  <c r="Y233" i="36"/>
  <c r="X85" i="36"/>
  <c r="Y65" i="36"/>
  <c r="X231" i="36"/>
  <c r="Y40" i="36"/>
  <c r="Y204" i="36"/>
  <c r="X715" i="36"/>
  <c r="X443" i="36"/>
  <c r="X19" i="36"/>
  <c r="Y16" i="36"/>
  <c r="X15" i="36"/>
  <c r="AM99" i="37"/>
  <c r="AM84" i="37"/>
  <c r="AH57" i="37"/>
  <c r="AH58" i="37"/>
  <c r="AM48" i="37"/>
  <c r="AL61" i="37"/>
  <c r="AL33" i="37"/>
  <c r="AN45" i="37"/>
  <c r="AM46" i="37"/>
  <c r="AM30" i="37"/>
  <c r="X796" i="36"/>
  <c r="X780" i="36"/>
  <c r="X801" i="36"/>
  <c r="X785" i="36"/>
  <c r="X769" i="36"/>
  <c r="X755" i="36"/>
  <c r="X685" i="36"/>
  <c r="X632" i="36"/>
  <c r="X430" i="36"/>
  <c r="X500" i="36"/>
  <c r="X399" i="36"/>
  <c r="X294" i="36"/>
  <c r="X272" i="36"/>
  <c r="X236" i="36"/>
  <c r="X324" i="36"/>
  <c r="X169" i="36"/>
  <c r="X161" i="36"/>
  <c r="X44" i="36"/>
  <c r="X36" i="36"/>
  <c r="X336" i="36"/>
  <c r="X299" i="36"/>
  <c r="X264" i="36"/>
  <c r="X75" i="36"/>
  <c r="X67" i="36"/>
  <c r="X59" i="36"/>
  <c r="X51" i="36"/>
  <c r="X787" i="36"/>
  <c r="X743" i="36"/>
  <c r="X453" i="36"/>
  <c r="AN72" i="37"/>
  <c r="AN64" i="37"/>
  <c r="AH72" i="37"/>
  <c r="AL48" i="37"/>
  <c r="AN84" i="37"/>
  <c r="AM45" i="37"/>
  <c r="AN30" i="37"/>
  <c r="X507" i="36"/>
  <c r="X551" i="36"/>
  <c r="X356" i="36"/>
  <c r="X457" i="36"/>
  <c r="X81" i="36"/>
  <c r="X29" i="36"/>
  <c r="X21" i="36"/>
  <c r="X147" i="36"/>
  <c r="X109" i="36"/>
  <c r="X101" i="36"/>
  <c r="X196" i="36"/>
  <c r="X136" i="36"/>
  <c r="X128" i="36"/>
  <c r="X31" i="36"/>
  <c r="X459" i="36"/>
  <c r="X799" i="36"/>
  <c r="X707" i="36"/>
  <c r="X576" i="36"/>
  <c r="X647" i="36"/>
  <c r="AL64" i="37"/>
  <c r="AN117" i="37"/>
  <c r="AH117" i="37"/>
  <c r="AL57" i="37"/>
  <c r="AL58" i="37"/>
  <c r="AM61" i="37"/>
  <c r="AN33" i="37"/>
  <c r="AN46" i="37"/>
  <c r="X645" i="36"/>
  <c r="X636" i="36"/>
  <c r="Y741" i="36"/>
  <c r="X515" i="36"/>
  <c r="X466" i="36"/>
  <c r="X518" i="36"/>
  <c r="X495" i="36"/>
  <c r="AH99" i="37"/>
  <c r="AL87" i="37"/>
  <c r="X670" i="36"/>
  <c r="Y677" i="36"/>
  <c r="X806" i="36"/>
  <c r="X361" i="36"/>
  <c r="X263" i="36"/>
  <c r="Y723" i="36"/>
  <c r="X683" i="36"/>
  <c r="AH64" i="37"/>
  <c r="AL36" i="37"/>
  <c r="AH36" i="37"/>
  <c r="AK21" i="37"/>
  <c r="Y687" i="36"/>
  <c r="X687" i="36"/>
  <c r="X821" i="36"/>
  <c r="X520" i="36"/>
  <c r="X337" i="36"/>
  <c r="X307" i="36"/>
  <c r="X174" i="36"/>
  <c r="X154" i="36"/>
  <c r="X146" i="36"/>
  <c r="X94" i="36"/>
  <c r="X86" i="36"/>
  <c r="X45" i="36"/>
  <c r="X37" i="36"/>
  <c r="X311" i="36"/>
  <c r="X60" i="36"/>
  <c r="X52" i="36"/>
  <c r="X26" i="36"/>
  <c r="X280" i="36"/>
  <c r="X30" i="36"/>
  <c r="X639" i="36"/>
  <c r="X759" i="36"/>
  <c r="X674" i="36"/>
  <c r="X447" i="36"/>
  <c r="X354" i="36"/>
  <c r="X342" i="36"/>
  <c r="X334" i="36"/>
  <c r="X210" i="36"/>
  <c r="X166" i="36"/>
  <c r="X141" i="36"/>
  <c r="X133" i="36"/>
  <c r="X68" i="36"/>
  <c r="X220" i="36"/>
  <c r="X70" i="36"/>
  <c r="X66" i="36"/>
  <c r="X706" i="36"/>
  <c r="X684" i="36"/>
  <c r="Y652" i="36"/>
  <c r="X110" i="36"/>
  <c r="X241" i="36"/>
  <c r="X456" i="36"/>
  <c r="X716" i="36"/>
  <c r="X417" i="36"/>
  <c r="X366" i="36"/>
  <c r="X323" i="36"/>
  <c r="X291" i="36"/>
  <c r="X135" i="36"/>
  <c r="X84" i="36"/>
  <c r="X28" i="36"/>
  <c r="X20" i="36"/>
  <c r="X167" i="36"/>
  <c r="X139" i="36"/>
  <c r="X99" i="36"/>
  <c r="X208" i="36"/>
  <c r="X152" i="36"/>
  <c r="X144" i="36"/>
  <c r="X88" i="36"/>
  <c r="X39" i="36"/>
  <c r="X284" i="36"/>
  <c r="X252" i="36"/>
  <c r="X95" i="36"/>
  <c r="X435" i="36"/>
  <c r="X767" i="36"/>
  <c r="Y437" i="36"/>
  <c r="X437" i="36"/>
  <c r="X661" i="36"/>
  <c r="X823" i="36"/>
  <c r="X725" i="36"/>
  <c r="X578" i="36"/>
  <c r="X506" i="36"/>
  <c r="X583" i="36"/>
  <c r="X455" i="36"/>
  <c r="X379" i="36"/>
  <c r="X355" i="36"/>
  <c r="X242" i="36"/>
  <c r="X206" i="36"/>
  <c r="X73" i="36"/>
  <c r="X33" i="36"/>
  <c r="X163" i="36"/>
  <c r="X78" i="36"/>
  <c r="X50" i="36"/>
  <c r="X14" i="36"/>
  <c r="Y719" i="36"/>
  <c r="X719" i="36"/>
  <c r="Y655" i="36"/>
  <c r="X655" i="36"/>
  <c r="X546" i="36"/>
  <c r="X702" i="36"/>
  <c r="Y735" i="36"/>
  <c r="X735" i="36"/>
  <c r="Y671" i="36"/>
  <c r="X671" i="36"/>
  <c r="Y372" i="36"/>
  <c r="X372" i="36"/>
  <c r="X570" i="36"/>
  <c r="X538" i="36"/>
  <c r="X478" i="36"/>
  <c r="X395" i="36"/>
  <c r="X347" i="36"/>
  <c r="Y582" i="36"/>
  <c r="X582" i="36"/>
  <c r="Y335" i="36"/>
  <c r="X335" i="36"/>
  <c r="Y798" i="36"/>
  <c r="X798" i="36"/>
  <c r="Y782" i="36"/>
  <c r="X782" i="36"/>
  <c r="Y368" i="36"/>
  <c r="X368" i="36"/>
  <c r="Y552" i="36"/>
  <c r="X552" i="36"/>
  <c r="Y794" i="36"/>
  <c r="X794" i="36"/>
  <c r="Y349" i="36"/>
  <c r="X349" i="36"/>
  <c r="X490" i="36"/>
  <c r="X713" i="36"/>
  <c r="X650" i="36"/>
  <c r="X345" i="36"/>
  <c r="X681" i="36"/>
  <c r="X413" i="36"/>
  <c r="X170" i="36"/>
  <c r="X162" i="36"/>
  <c r="X138" i="36"/>
  <c r="X106" i="36"/>
  <c r="X98" i="36"/>
  <c r="X207" i="36"/>
  <c r="X143" i="36"/>
  <c r="X276" i="36"/>
  <c r="X244" i="36"/>
  <c r="X205" i="36"/>
  <c r="X151" i="36"/>
  <c r="X87" i="36"/>
  <c r="X315" i="36"/>
  <c r="X211" i="36"/>
  <c r="X155" i="36"/>
  <c r="X817" i="36"/>
  <c r="Y817" i="36"/>
  <c r="Y568" i="36"/>
  <c r="X568" i="36"/>
  <c r="Y388" i="36"/>
  <c r="X388" i="36"/>
  <c r="Y365" i="36"/>
  <c r="X365" i="36"/>
  <c r="Y802" i="36"/>
  <c r="X802" i="36"/>
  <c r="Y786" i="36"/>
  <c r="X786" i="36"/>
  <c r="Y542" i="36"/>
  <c r="X542" i="36"/>
  <c r="Y384" i="36"/>
  <c r="X384" i="36"/>
  <c r="Y359" i="36"/>
  <c r="X359" i="36"/>
  <c r="Y534" i="36"/>
  <c r="X534" i="36"/>
  <c r="Y536" i="36"/>
  <c r="X536" i="36"/>
  <c r="Y778" i="36"/>
  <c r="X778" i="36"/>
  <c r="Y566" i="36"/>
  <c r="X566" i="36"/>
  <c r="X809" i="36"/>
  <c r="Y809" i="36"/>
  <c r="Y550" i="36"/>
  <c r="X550" i="36"/>
  <c r="Y790" i="36"/>
  <c r="X790" i="36"/>
  <c r="Y774" i="36"/>
  <c r="X774" i="36"/>
  <c r="Y400" i="36"/>
  <c r="X400" i="36"/>
  <c r="Y357" i="36"/>
  <c r="X357" i="36"/>
  <c r="Y584" i="36"/>
  <c r="X584" i="36"/>
  <c r="Y351" i="36"/>
  <c r="X351" i="36"/>
  <c r="X810" i="36"/>
  <c r="Y810" i="36"/>
  <c r="X812" i="36"/>
  <c r="Y812" i="36"/>
  <c r="Y586" i="36"/>
  <c r="X586" i="36"/>
  <c r="Y434" i="36"/>
  <c r="X434" i="36"/>
  <c r="Y460" i="36"/>
  <c r="X460" i="36"/>
  <c r="Y428" i="36"/>
  <c r="X428" i="36"/>
  <c r="Y373" i="36"/>
  <c r="X373" i="36"/>
  <c r="Y422" i="36"/>
  <c r="X422" i="36"/>
  <c r="Y390" i="36"/>
  <c r="X390" i="36"/>
  <c r="Y374" i="36"/>
  <c r="X374" i="36"/>
  <c r="X5" i="36"/>
  <c r="X808" i="36"/>
  <c r="Y808" i="36"/>
  <c r="Y625" i="36"/>
  <c r="X625" i="36"/>
  <c r="Y593" i="36"/>
  <c r="X593" i="36"/>
  <c r="Y604" i="36"/>
  <c r="X604" i="36"/>
  <c r="Y614" i="36"/>
  <c r="X614" i="36"/>
  <c r="Y501" i="36"/>
  <c r="X501" i="36"/>
  <c r="Y401" i="36"/>
  <c r="X401" i="36"/>
  <c r="Y369" i="36"/>
  <c r="X369" i="36"/>
  <c r="Y418" i="36"/>
  <c r="X418" i="36"/>
  <c r="Y386" i="36"/>
  <c r="X386" i="36"/>
  <c r="Y411" i="36"/>
  <c r="X411" i="36"/>
  <c r="Y420" i="36"/>
  <c r="X420" i="36"/>
  <c r="X3" i="36"/>
  <c r="Y621" i="36"/>
  <c r="X621" i="36"/>
  <c r="Y605" i="36"/>
  <c r="X605" i="36"/>
  <c r="Y589" i="36"/>
  <c r="X589" i="36"/>
  <c r="Y629" i="36"/>
  <c r="X629" i="36"/>
  <c r="Y616" i="36"/>
  <c r="X616" i="36"/>
  <c r="Y600" i="36"/>
  <c r="X600" i="36"/>
  <c r="Y626" i="36"/>
  <c r="X626" i="36"/>
  <c r="Y610" i="36"/>
  <c r="X610" i="36"/>
  <c r="Y594" i="36"/>
  <c r="X594" i="36"/>
  <c r="Y450" i="36"/>
  <c r="X450" i="36"/>
  <c r="Y509" i="36"/>
  <c r="X509" i="36"/>
  <c r="Y477" i="36"/>
  <c r="X477" i="36"/>
  <c r="Y452" i="36"/>
  <c r="X452" i="36"/>
  <c r="Y436" i="36"/>
  <c r="X436" i="36"/>
  <c r="Y397" i="36"/>
  <c r="X397" i="36"/>
  <c r="Y381" i="36"/>
  <c r="X381" i="36"/>
  <c r="Y414" i="36"/>
  <c r="X414" i="36"/>
  <c r="Y398" i="36"/>
  <c r="X398" i="36"/>
  <c r="Y382" i="36"/>
  <c r="X382" i="36"/>
  <c r="Y407" i="36"/>
  <c r="X407" i="36"/>
  <c r="Y424" i="36"/>
  <c r="X424" i="36"/>
  <c r="Y416" i="36"/>
  <c r="X416" i="36"/>
  <c r="X6" i="36"/>
  <c r="W9" i="36"/>
  <c r="W18" i="34" s="1"/>
  <c r="Y613" i="36"/>
  <c r="X613" i="36"/>
  <c r="Y597" i="36"/>
  <c r="X597" i="36"/>
  <c r="Y624" i="36"/>
  <c r="X624" i="36"/>
  <c r="Y608" i="36"/>
  <c r="X608" i="36"/>
  <c r="Y592" i="36"/>
  <c r="X592" i="36"/>
  <c r="Y618" i="36"/>
  <c r="X618" i="36"/>
  <c r="Y602" i="36"/>
  <c r="X602" i="36"/>
  <c r="Y493" i="36"/>
  <c r="X493" i="36"/>
  <c r="Y444" i="36"/>
  <c r="X444" i="36"/>
  <c r="Y389" i="36"/>
  <c r="X389" i="36"/>
  <c r="Y406" i="36"/>
  <c r="X406" i="36"/>
  <c r="Y415" i="36"/>
  <c r="X415" i="36"/>
  <c r="Y408" i="36"/>
  <c r="X408" i="36"/>
  <c r="X4" i="36"/>
  <c r="Y609" i="36"/>
  <c r="X609" i="36"/>
  <c r="Y620" i="36"/>
  <c r="X620" i="36"/>
  <c r="Y588" i="36"/>
  <c r="X588" i="36"/>
  <c r="Y598" i="36"/>
  <c r="X598" i="36"/>
  <c r="Y458" i="36"/>
  <c r="X458" i="36"/>
  <c r="Y469" i="36"/>
  <c r="X469" i="36"/>
  <c r="Y385" i="36"/>
  <c r="X385" i="36"/>
  <c r="Y426" i="36"/>
  <c r="X426" i="36"/>
  <c r="Y402" i="36"/>
  <c r="X402" i="36"/>
  <c r="Y370" i="36"/>
  <c r="X370" i="36"/>
  <c r="Y404" i="36"/>
  <c r="X404" i="36"/>
  <c r="W4" i="36"/>
  <c r="X814" i="36"/>
  <c r="Y814" i="36"/>
  <c r="X816" i="36"/>
  <c r="Y816" i="36"/>
  <c r="Y617" i="36"/>
  <c r="X617" i="36"/>
  <c r="Y601" i="36"/>
  <c r="X601" i="36"/>
  <c r="Y585" i="36"/>
  <c r="X585" i="36"/>
  <c r="Y628" i="36"/>
  <c r="X628" i="36"/>
  <c r="Y612" i="36"/>
  <c r="X612" i="36"/>
  <c r="Y596" i="36"/>
  <c r="X596" i="36"/>
  <c r="Y622" i="36"/>
  <c r="X622" i="36"/>
  <c r="Y606" i="36"/>
  <c r="X606" i="36"/>
  <c r="Y590" i="36"/>
  <c r="X590" i="36"/>
  <c r="Y442" i="36"/>
  <c r="X442" i="36"/>
  <c r="Y517" i="36"/>
  <c r="X517" i="36"/>
  <c r="Y485" i="36"/>
  <c r="X485" i="36"/>
  <c r="Y393" i="36"/>
  <c r="X393" i="36"/>
  <c r="Y377" i="36"/>
  <c r="X377" i="36"/>
  <c r="Y410" i="36"/>
  <c r="X410" i="36"/>
  <c r="Y394" i="36"/>
  <c r="X394" i="36"/>
  <c r="Y378" i="36"/>
  <c r="X378" i="36"/>
  <c r="Y419" i="36"/>
  <c r="X419" i="36"/>
  <c r="Y403" i="36"/>
  <c r="X403" i="36"/>
  <c r="Y412" i="36"/>
  <c r="X412" i="36"/>
  <c r="W6" i="36"/>
  <c r="W5" i="36"/>
  <c r="W3" i="36"/>
  <c r="AC23" i="37" l="1"/>
  <c r="AF23" i="37"/>
  <c r="AC22" i="37"/>
  <c r="AF22" i="37"/>
  <c r="AC21" i="37"/>
  <c r="AF21" i="37"/>
  <c r="X7" i="36"/>
  <c r="W7" i="36"/>
  <c r="AN23" i="37" l="1"/>
  <c r="AH23" i="37"/>
  <c r="AL23" i="37"/>
  <c r="AM23" i="37"/>
  <c r="AH22" i="37"/>
  <c r="AM22" i="37"/>
  <c r="AN22" i="37"/>
  <c r="AL22" i="37"/>
  <c r="AL21" i="37"/>
  <c r="AM21" i="37"/>
  <c r="AH21" i="37"/>
  <c r="AN21" i="37"/>
  <c r="AC25" i="29"/>
  <c r="AC26" i="29"/>
  <c r="AC29" i="29"/>
  <c r="AC30" i="29"/>
  <c r="AC33" i="29"/>
  <c r="AC34" i="29"/>
  <c r="AC37" i="29"/>
  <c r="AC38" i="29"/>
  <c r="AC41" i="29"/>
  <c r="AC42" i="29"/>
  <c r="AC45" i="29"/>
  <c r="AC46" i="29"/>
  <c r="AC49" i="29"/>
  <c r="AC50" i="29"/>
  <c r="AC53" i="29"/>
  <c r="AC54" i="29"/>
  <c r="AC57" i="29"/>
  <c r="AC58" i="29"/>
  <c r="AC61" i="29"/>
  <c r="AC62" i="29"/>
  <c r="AC65" i="29"/>
  <c r="AC66" i="29"/>
  <c r="AC69" i="29"/>
  <c r="AC70" i="29"/>
  <c r="AC73" i="29"/>
  <c r="AC74" i="29"/>
  <c r="AC77" i="29"/>
  <c r="AC78" i="29"/>
  <c r="AC81" i="29"/>
  <c r="AC82" i="29"/>
  <c r="AC85" i="29"/>
  <c r="AC86" i="29"/>
  <c r="AC89" i="29"/>
  <c r="AC90" i="29"/>
  <c r="AC93" i="29"/>
  <c r="AC94" i="29"/>
  <c r="AC97" i="29"/>
  <c r="AC98" i="29"/>
  <c r="AC101" i="29"/>
  <c r="AC102" i="29"/>
  <c r="AC105" i="29"/>
  <c r="AC106" i="29"/>
  <c r="AC109" i="29"/>
  <c r="AC110" i="29"/>
  <c r="AC113" i="29"/>
  <c r="AC114" i="29"/>
  <c r="AC117" i="29"/>
  <c r="AC118" i="29"/>
  <c r="U25" i="29"/>
  <c r="U26" i="29"/>
  <c r="AF26" i="29" s="1"/>
  <c r="AH26" i="29" s="1"/>
  <c r="U27" i="29"/>
  <c r="U28" i="29"/>
  <c r="AF28" i="29" s="1"/>
  <c r="AH28" i="29" s="1"/>
  <c r="U29" i="29"/>
  <c r="AF29" i="29" s="1"/>
  <c r="AH29" i="29" s="1"/>
  <c r="U30" i="29"/>
  <c r="AF30" i="29" s="1"/>
  <c r="AH30" i="29" s="1"/>
  <c r="U31" i="29"/>
  <c r="U32" i="29"/>
  <c r="AF32" i="29" s="1"/>
  <c r="AH32" i="29" s="1"/>
  <c r="U33" i="29"/>
  <c r="AF33" i="29" s="1"/>
  <c r="AH33" i="29" s="1"/>
  <c r="U34" i="29"/>
  <c r="AF34" i="29" s="1"/>
  <c r="AH34" i="29" s="1"/>
  <c r="U35" i="29"/>
  <c r="U36" i="29"/>
  <c r="AF36" i="29" s="1"/>
  <c r="AH36" i="29" s="1"/>
  <c r="U37" i="29"/>
  <c r="AF37" i="29" s="1"/>
  <c r="AH37" i="29" s="1"/>
  <c r="U38" i="29"/>
  <c r="AF38" i="29" s="1"/>
  <c r="AH38" i="29" s="1"/>
  <c r="U39" i="29"/>
  <c r="U40" i="29"/>
  <c r="AF40" i="29" s="1"/>
  <c r="AH40" i="29" s="1"/>
  <c r="U41" i="29"/>
  <c r="AF41" i="29" s="1"/>
  <c r="AH41" i="29" s="1"/>
  <c r="U42" i="29"/>
  <c r="AF42" i="29" s="1"/>
  <c r="AH42" i="29" s="1"/>
  <c r="U43" i="29"/>
  <c r="U44" i="29"/>
  <c r="AF44" i="29" s="1"/>
  <c r="AH44" i="29" s="1"/>
  <c r="U45" i="29"/>
  <c r="AF45" i="29" s="1"/>
  <c r="AH45" i="29" s="1"/>
  <c r="U46" i="29"/>
  <c r="AF46" i="29" s="1"/>
  <c r="AH46" i="29" s="1"/>
  <c r="U47" i="29"/>
  <c r="U48" i="29"/>
  <c r="AF48" i="29" s="1"/>
  <c r="AH48" i="29" s="1"/>
  <c r="U49" i="29"/>
  <c r="AF49" i="29" s="1"/>
  <c r="AH49" i="29" s="1"/>
  <c r="U50" i="29"/>
  <c r="AF50" i="29" s="1"/>
  <c r="AH50" i="29" s="1"/>
  <c r="U51" i="29"/>
  <c r="U52" i="29"/>
  <c r="AF52" i="29" s="1"/>
  <c r="AH52" i="29" s="1"/>
  <c r="U53" i="29"/>
  <c r="AF53" i="29" s="1"/>
  <c r="AH53" i="29" s="1"/>
  <c r="U54" i="29"/>
  <c r="AF54" i="29" s="1"/>
  <c r="AH54" i="29" s="1"/>
  <c r="U55" i="29"/>
  <c r="U56" i="29"/>
  <c r="AF56" i="29" s="1"/>
  <c r="AH56" i="29" s="1"/>
  <c r="U57" i="29"/>
  <c r="AF57" i="29" s="1"/>
  <c r="AH57" i="29" s="1"/>
  <c r="U58" i="29"/>
  <c r="AF58" i="29" s="1"/>
  <c r="AH58" i="29" s="1"/>
  <c r="U59" i="29"/>
  <c r="U60" i="29"/>
  <c r="AF60" i="29" s="1"/>
  <c r="AH60" i="29" s="1"/>
  <c r="U61" i="29"/>
  <c r="AF61" i="29" s="1"/>
  <c r="AH61" i="29" s="1"/>
  <c r="U62" i="29"/>
  <c r="AF62" i="29" s="1"/>
  <c r="AH62" i="29" s="1"/>
  <c r="U63" i="29"/>
  <c r="U64" i="29"/>
  <c r="AF64" i="29" s="1"/>
  <c r="AH64" i="29" s="1"/>
  <c r="U65" i="29"/>
  <c r="AF65" i="29" s="1"/>
  <c r="AH65" i="29" s="1"/>
  <c r="U66" i="29"/>
  <c r="AF66" i="29" s="1"/>
  <c r="AH66" i="29" s="1"/>
  <c r="U67" i="29"/>
  <c r="U68" i="29"/>
  <c r="AF68" i="29" s="1"/>
  <c r="AH68" i="29" s="1"/>
  <c r="U69" i="29"/>
  <c r="AF69" i="29" s="1"/>
  <c r="AH69" i="29" s="1"/>
  <c r="U70" i="29"/>
  <c r="AF70" i="29" s="1"/>
  <c r="AH70" i="29" s="1"/>
  <c r="U71" i="29"/>
  <c r="U72" i="29"/>
  <c r="AF72" i="29" s="1"/>
  <c r="AH72" i="29" s="1"/>
  <c r="U73" i="29"/>
  <c r="AF73" i="29" s="1"/>
  <c r="AH73" i="29" s="1"/>
  <c r="U74" i="29"/>
  <c r="AF74" i="29" s="1"/>
  <c r="AH74" i="29" s="1"/>
  <c r="U75" i="29"/>
  <c r="U76" i="29"/>
  <c r="AF76" i="29" s="1"/>
  <c r="AH76" i="29" s="1"/>
  <c r="U77" i="29"/>
  <c r="AF77" i="29" s="1"/>
  <c r="AH77" i="29" s="1"/>
  <c r="U78" i="29"/>
  <c r="AF78" i="29" s="1"/>
  <c r="AH78" i="29" s="1"/>
  <c r="U79" i="29"/>
  <c r="U80" i="29"/>
  <c r="AF80" i="29" s="1"/>
  <c r="AH80" i="29" s="1"/>
  <c r="U81" i="29"/>
  <c r="AF81" i="29" s="1"/>
  <c r="AH81" i="29" s="1"/>
  <c r="U82" i="29"/>
  <c r="AF82" i="29" s="1"/>
  <c r="AH82" i="29" s="1"/>
  <c r="U83" i="29"/>
  <c r="U84" i="29"/>
  <c r="AF84" i="29" s="1"/>
  <c r="AH84" i="29" s="1"/>
  <c r="U85" i="29"/>
  <c r="AF85" i="29" s="1"/>
  <c r="AH85" i="29" s="1"/>
  <c r="U86" i="29"/>
  <c r="AF86" i="29" s="1"/>
  <c r="AH86" i="29" s="1"/>
  <c r="U87" i="29"/>
  <c r="U88" i="29"/>
  <c r="U89" i="29"/>
  <c r="AF89" i="29" s="1"/>
  <c r="AH89" i="29" s="1"/>
  <c r="U90" i="29"/>
  <c r="AF90" i="29" s="1"/>
  <c r="AH90" i="29" s="1"/>
  <c r="U91" i="29"/>
  <c r="U92" i="29"/>
  <c r="U93" i="29"/>
  <c r="AF93" i="29" s="1"/>
  <c r="AH93" i="29" s="1"/>
  <c r="U94" i="29"/>
  <c r="AF94" i="29" s="1"/>
  <c r="AH94" i="29" s="1"/>
  <c r="U95" i="29"/>
  <c r="U96" i="29"/>
  <c r="U97" i="29"/>
  <c r="AF97" i="29" s="1"/>
  <c r="AH97" i="29" s="1"/>
  <c r="U98" i="29"/>
  <c r="AF98" i="29" s="1"/>
  <c r="AH98" i="29" s="1"/>
  <c r="U99" i="29"/>
  <c r="U100" i="29"/>
  <c r="U101" i="29"/>
  <c r="AF101" i="29" s="1"/>
  <c r="AH101" i="29" s="1"/>
  <c r="U102" i="29"/>
  <c r="AF102" i="29" s="1"/>
  <c r="AH102" i="29" s="1"/>
  <c r="U103" i="29"/>
  <c r="U104" i="29"/>
  <c r="U105" i="29"/>
  <c r="AF105" i="29" s="1"/>
  <c r="AH105" i="29" s="1"/>
  <c r="U106" i="29"/>
  <c r="AF106" i="29" s="1"/>
  <c r="AH106" i="29" s="1"/>
  <c r="U107" i="29"/>
  <c r="U108" i="29"/>
  <c r="U109" i="29"/>
  <c r="AF109" i="29" s="1"/>
  <c r="AH109" i="29" s="1"/>
  <c r="U110" i="29"/>
  <c r="AF110" i="29" s="1"/>
  <c r="AH110" i="29" s="1"/>
  <c r="U111" i="29"/>
  <c r="U112" i="29"/>
  <c r="U113" i="29"/>
  <c r="AF113" i="29" s="1"/>
  <c r="AH113" i="29" s="1"/>
  <c r="U114" i="29"/>
  <c r="AF114" i="29" s="1"/>
  <c r="AH114" i="29" s="1"/>
  <c r="U115" i="29"/>
  <c r="U116" i="29"/>
  <c r="U117" i="29"/>
  <c r="AF117" i="29" s="1"/>
  <c r="AH117" i="29" s="1"/>
  <c r="U118" i="29"/>
  <c r="AF118" i="29" s="1"/>
  <c r="AH118" i="29" s="1"/>
  <c r="U119" i="29"/>
  <c r="V15" i="28"/>
  <c r="V16" i="28"/>
  <c r="V17" i="28"/>
  <c r="V18" i="28"/>
  <c r="V19" i="28"/>
  <c r="V20" i="28"/>
  <c r="V21" i="28"/>
  <c r="V22" i="28"/>
  <c r="V23" i="28"/>
  <c r="V24" i="28"/>
  <c r="V25" i="28"/>
  <c r="V26" i="28"/>
  <c r="V27" i="28"/>
  <c r="V28" i="28"/>
  <c r="V29" i="28"/>
  <c r="V30" i="28"/>
  <c r="V31" i="28"/>
  <c r="V32" i="28"/>
  <c r="V33" i="28"/>
  <c r="V34" i="28"/>
  <c r="V35" i="28"/>
  <c r="V36" i="28"/>
  <c r="V37" i="28"/>
  <c r="V38" i="28"/>
  <c r="V39" i="28"/>
  <c r="V40" i="28"/>
  <c r="V41" i="28"/>
  <c r="V42" i="28"/>
  <c r="V43" i="28"/>
  <c r="V44" i="28"/>
  <c r="V45" i="28"/>
  <c r="V46" i="28"/>
  <c r="V47" i="28"/>
  <c r="V48" i="28"/>
  <c r="V49" i="28"/>
  <c r="V50" i="28"/>
  <c r="V51" i="28"/>
  <c r="V52" i="28"/>
  <c r="V53" i="28"/>
  <c r="V54" i="28"/>
  <c r="V55" i="28"/>
  <c r="V56" i="28"/>
  <c r="V57" i="28"/>
  <c r="V58" i="28"/>
  <c r="V59" i="28"/>
  <c r="V60" i="28"/>
  <c r="V61" i="28"/>
  <c r="V62" i="28"/>
  <c r="V63" i="28"/>
  <c r="V64" i="28"/>
  <c r="V65" i="28"/>
  <c r="V66" i="28"/>
  <c r="V67" i="28"/>
  <c r="V68" i="28"/>
  <c r="V69" i="28"/>
  <c r="V70" i="28"/>
  <c r="V71" i="28"/>
  <c r="V72" i="28"/>
  <c r="V73" i="28"/>
  <c r="V74" i="28"/>
  <c r="V75" i="28"/>
  <c r="V76" i="28"/>
  <c r="V77" i="28"/>
  <c r="V78" i="28"/>
  <c r="V79" i="28"/>
  <c r="V80" i="28"/>
  <c r="V81" i="28"/>
  <c r="V82" i="28"/>
  <c r="V83" i="28"/>
  <c r="V84" i="28"/>
  <c r="V85" i="28"/>
  <c r="V86" i="28"/>
  <c r="V87" i="28"/>
  <c r="V88" i="28"/>
  <c r="V89" i="28"/>
  <c r="V90" i="28"/>
  <c r="V91" i="28"/>
  <c r="V92" i="28"/>
  <c r="V93" i="28"/>
  <c r="V94" i="28"/>
  <c r="V95" i="28"/>
  <c r="V96" i="28"/>
  <c r="V97" i="28"/>
  <c r="V98" i="28"/>
  <c r="V99" i="28"/>
  <c r="V100" i="28"/>
  <c r="V101" i="28"/>
  <c r="V102" i="28"/>
  <c r="V103" i="28"/>
  <c r="V104" i="28"/>
  <c r="V105" i="28"/>
  <c r="V106" i="28"/>
  <c r="V107" i="28"/>
  <c r="V108" i="28"/>
  <c r="V109" i="28"/>
  <c r="V110" i="28"/>
  <c r="V111" i="28"/>
  <c r="V112" i="28"/>
  <c r="V113" i="28"/>
  <c r="V114" i="28"/>
  <c r="V115" i="28"/>
  <c r="V116" i="28"/>
  <c r="V117" i="28"/>
  <c r="V118" i="28"/>
  <c r="V119" i="28"/>
  <c r="V120" i="28"/>
  <c r="V121" i="28"/>
  <c r="V122" i="28"/>
  <c r="V123" i="28"/>
  <c r="V124" i="28"/>
  <c r="V125" i="28"/>
  <c r="V126" i="28"/>
  <c r="V127" i="28"/>
  <c r="V128" i="28"/>
  <c r="V129" i="28"/>
  <c r="V130" i="28"/>
  <c r="V131" i="28"/>
  <c r="V132" i="28"/>
  <c r="V133" i="28"/>
  <c r="V134" i="28"/>
  <c r="V135" i="28"/>
  <c r="V136" i="28"/>
  <c r="V137" i="28"/>
  <c r="V138" i="28"/>
  <c r="V139" i="28"/>
  <c r="V140" i="28"/>
  <c r="V141" i="28"/>
  <c r="V142" i="28"/>
  <c r="V143" i="28"/>
  <c r="V144" i="28"/>
  <c r="V145" i="28"/>
  <c r="V146" i="28"/>
  <c r="V147" i="28"/>
  <c r="V148" i="28"/>
  <c r="V149" i="28"/>
  <c r="V150" i="28"/>
  <c r="V151" i="28"/>
  <c r="V152" i="28"/>
  <c r="V153" i="28"/>
  <c r="V154" i="28"/>
  <c r="V155" i="28"/>
  <c r="V156" i="28"/>
  <c r="V157" i="28"/>
  <c r="V158" i="28"/>
  <c r="V159" i="28"/>
  <c r="V160" i="28"/>
  <c r="V161" i="28"/>
  <c r="V162" i="28"/>
  <c r="V163" i="28"/>
  <c r="V164" i="28"/>
  <c r="V165" i="28"/>
  <c r="V166" i="28"/>
  <c r="V167" i="28"/>
  <c r="V168" i="28"/>
  <c r="V169" i="28"/>
  <c r="V170" i="28"/>
  <c r="V171" i="28"/>
  <c r="V172" i="28"/>
  <c r="V173" i="28"/>
  <c r="V174" i="28"/>
  <c r="V175" i="28"/>
  <c r="V176" i="28"/>
  <c r="V177" i="28"/>
  <c r="V178" i="28"/>
  <c r="V179" i="28"/>
  <c r="V180" i="28"/>
  <c r="V181" i="28"/>
  <c r="V182" i="28"/>
  <c r="V183" i="28"/>
  <c r="V184" i="28"/>
  <c r="V185" i="28"/>
  <c r="V186" i="28"/>
  <c r="V187" i="28"/>
  <c r="V188" i="28"/>
  <c r="V189" i="28"/>
  <c r="V190" i="28"/>
  <c r="V191" i="28"/>
  <c r="V192" i="28"/>
  <c r="V193" i="28"/>
  <c r="V194" i="28"/>
  <c r="V195" i="28"/>
  <c r="V196" i="28"/>
  <c r="V197" i="28"/>
  <c r="V198" i="28"/>
  <c r="V199" i="28"/>
  <c r="V200" i="28"/>
  <c r="V201" i="28"/>
  <c r="V202" i="28"/>
  <c r="V203" i="28"/>
  <c r="V204" i="28"/>
  <c r="V205" i="28"/>
  <c r="V206" i="28"/>
  <c r="V207" i="28"/>
  <c r="V208" i="28"/>
  <c r="V209" i="28"/>
  <c r="V210" i="28"/>
  <c r="V211" i="28"/>
  <c r="V212" i="28"/>
  <c r="V213" i="28"/>
  <c r="V214" i="28"/>
  <c r="V215" i="28"/>
  <c r="V216" i="28"/>
  <c r="V217" i="28"/>
  <c r="V218" i="28"/>
  <c r="V219" i="28"/>
  <c r="V220" i="28"/>
  <c r="V221" i="28"/>
  <c r="V222" i="28"/>
  <c r="V223" i="28"/>
  <c r="V224" i="28"/>
  <c r="V225" i="28"/>
  <c r="V226" i="28"/>
  <c r="V227" i="28"/>
  <c r="V228" i="28"/>
  <c r="V229" i="28"/>
  <c r="V230" i="28"/>
  <c r="V231" i="28"/>
  <c r="V232" i="28"/>
  <c r="V233" i="28"/>
  <c r="V234" i="28"/>
  <c r="V235" i="28"/>
  <c r="V236" i="28"/>
  <c r="V237" i="28"/>
  <c r="V238" i="28"/>
  <c r="V239" i="28"/>
  <c r="V240" i="28"/>
  <c r="V241" i="28"/>
  <c r="V242" i="28"/>
  <c r="V243" i="28"/>
  <c r="V244" i="28"/>
  <c r="V245" i="28"/>
  <c r="V246" i="28"/>
  <c r="V247" i="28"/>
  <c r="V248" i="28"/>
  <c r="V249" i="28"/>
  <c r="V250" i="28"/>
  <c r="V251" i="28"/>
  <c r="V252" i="28"/>
  <c r="V253" i="28"/>
  <c r="V254" i="28"/>
  <c r="V255" i="28"/>
  <c r="V256" i="28"/>
  <c r="V257" i="28"/>
  <c r="V258" i="28"/>
  <c r="V259" i="28"/>
  <c r="V260" i="28"/>
  <c r="V261" i="28"/>
  <c r="V262" i="28"/>
  <c r="V263" i="28"/>
  <c r="V264" i="28"/>
  <c r="V265" i="28"/>
  <c r="V266" i="28"/>
  <c r="V267" i="28"/>
  <c r="V268" i="28"/>
  <c r="V269" i="28"/>
  <c r="V270" i="28"/>
  <c r="V271" i="28"/>
  <c r="V272" i="28"/>
  <c r="V273" i="28"/>
  <c r="V274" i="28"/>
  <c r="V275" i="28"/>
  <c r="V276" i="28"/>
  <c r="V277" i="28"/>
  <c r="V278" i="28"/>
  <c r="V279" i="28"/>
  <c r="V280" i="28"/>
  <c r="V281" i="28"/>
  <c r="V282" i="28"/>
  <c r="V283" i="28"/>
  <c r="V284" i="28"/>
  <c r="V285" i="28"/>
  <c r="V286" i="28"/>
  <c r="V287" i="28"/>
  <c r="V288" i="28"/>
  <c r="V289" i="28"/>
  <c r="V290" i="28"/>
  <c r="V291" i="28"/>
  <c r="V292" i="28"/>
  <c r="V293" i="28"/>
  <c r="V294" i="28"/>
  <c r="V295" i="28"/>
  <c r="V296" i="28"/>
  <c r="V297" i="28"/>
  <c r="V298" i="28"/>
  <c r="V299" i="28"/>
  <c r="V300" i="28"/>
  <c r="V301" i="28"/>
  <c r="V302" i="28"/>
  <c r="V303" i="28"/>
  <c r="V304" i="28"/>
  <c r="V305" i="28"/>
  <c r="V306" i="28"/>
  <c r="V307" i="28"/>
  <c r="V308" i="28"/>
  <c r="V309" i="28"/>
  <c r="V310" i="28"/>
  <c r="V311" i="28"/>
  <c r="V312" i="28"/>
  <c r="V313" i="28"/>
  <c r="V314" i="28"/>
  <c r="V315" i="28"/>
  <c r="V316" i="28"/>
  <c r="V317" i="28"/>
  <c r="V318" i="28"/>
  <c r="V319" i="28"/>
  <c r="V320" i="28"/>
  <c r="V321" i="28"/>
  <c r="V322" i="28"/>
  <c r="V323" i="28"/>
  <c r="V324" i="28"/>
  <c r="V325" i="28"/>
  <c r="V326" i="28"/>
  <c r="V327" i="28"/>
  <c r="V328" i="28"/>
  <c r="V329" i="28"/>
  <c r="V330" i="28"/>
  <c r="V331" i="28"/>
  <c r="V332" i="28"/>
  <c r="V333" i="28"/>
  <c r="V334" i="28"/>
  <c r="V335" i="28"/>
  <c r="V336" i="28"/>
  <c r="V337" i="28"/>
  <c r="V338" i="28"/>
  <c r="V339" i="28"/>
  <c r="V340" i="28"/>
  <c r="V341" i="28"/>
  <c r="V342" i="28"/>
  <c r="V343" i="28"/>
  <c r="V344" i="28"/>
  <c r="V345" i="28"/>
  <c r="V346" i="28"/>
  <c r="V347" i="28"/>
  <c r="V348" i="28"/>
  <c r="V349" i="28"/>
  <c r="V350" i="28"/>
  <c r="V351" i="28"/>
  <c r="V352" i="28"/>
  <c r="V353" i="28"/>
  <c r="V354" i="28"/>
  <c r="V355" i="28"/>
  <c r="V356" i="28"/>
  <c r="V357" i="28"/>
  <c r="V358" i="28"/>
  <c r="V359" i="28"/>
  <c r="V360" i="28"/>
  <c r="V361" i="28"/>
  <c r="V362" i="28"/>
  <c r="V363" i="28"/>
  <c r="V364" i="28"/>
  <c r="V365" i="28"/>
  <c r="V366" i="28"/>
  <c r="V367" i="28"/>
  <c r="V368" i="28"/>
  <c r="V369" i="28"/>
  <c r="V370" i="28"/>
  <c r="V371" i="28"/>
  <c r="V372" i="28"/>
  <c r="V373" i="28"/>
  <c r="V374" i="28"/>
  <c r="V375" i="28"/>
  <c r="V376" i="28"/>
  <c r="V377" i="28"/>
  <c r="V378" i="28"/>
  <c r="V379" i="28"/>
  <c r="V380" i="28"/>
  <c r="V381" i="28"/>
  <c r="V382" i="28"/>
  <c r="V383" i="28"/>
  <c r="V384" i="28"/>
  <c r="V385" i="28"/>
  <c r="V386" i="28"/>
  <c r="V387" i="28"/>
  <c r="V388" i="28"/>
  <c r="V389" i="28"/>
  <c r="V390" i="28"/>
  <c r="V391" i="28"/>
  <c r="V392" i="28"/>
  <c r="V393" i="28"/>
  <c r="V394" i="28"/>
  <c r="V395" i="28"/>
  <c r="V396" i="28"/>
  <c r="V397" i="28"/>
  <c r="V398" i="28"/>
  <c r="V399" i="28"/>
  <c r="V400" i="28"/>
  <c r="V401" i="28"/>
  <c r="V402" i="28"/>
  <c r="V403" i="28"/>
  <c r="V404" i="28"/>
  <c r="V405" i="28"/>
  <c r="V406" i="28"/>
  <c r="V407" i="28"/>
  <c r="V408" i="28"/>
  <c r="V409" i="28"/>
  <c r="V410" i="28"/>
  <c r="V411" i="28"/>
  <c r="V412" i="28"/>
  <c r="V413" i="28"/>
  <c r="V414" i="28"/>
  <c r="V415" i="28"/>
  <c r="V416" i="28"/>
  <c r="V417" i="28"/>
  <c r="V418" i="28"/>
  <c r="V419" i="28"/>
  <c r="V420" i="28"/>
  <c r="V421" i="28"/>
  <c r="V422" i="28"/>
  <c r="V423" i="28"/>
  <c r="V424" i="28"/>
  <c r="V425" i="28"/>
  <c r="V426" i="28"/>
  <c r="V427" i="28"/>
  <c r="V428" i="28"/>
  <c r="V429" i="28"/>
  <c r="V430" i="28"/>
  <c r="V431" i="28"/>
  <c r="V432" i="28"/>
  <c r="V433" i="28"/>
  <c r="V434" i="28"/>
  <c r="V435" i="28"/>
  <c r="V436" i="28"/>
  <c r="V437" i="28"/>
  <c r="V438" i="28"/>
  <c r="V439" i="28"/>
  <c r="V440" i="28"/>
  <c r="V441" i="28"/>
  <c r="V442" i="28"/>
  <c r="V443" i="28"/>
  <c r="V444" i="28"/>
  <c r="V445" i="28"/>
  <c r="V446" i="28"/>
  <c r="V447" i="28"/>
  <c r="V448" i="28"/>
  <c r="V449" i="28"/>
  <c r="V450" i="28"/>
  <c r="V451" i="28"/>
  <c r="V452" i="28"/>
  <c r="V453" i="28"/>
  <c r="V454" i="28"/>
  <c r="V455" i="28"/>
  <c r="V456" i="28"/>
  <c r="V457" i="28"/>
  <c r="V458" i="28"/>
  <c r="V459" i="28"/>
  <c r="V460" i="28"/>
  <c r="V461" i="28"/>
  <c r="V462" i="28"/>
  <c r="V463" i="28"/>
  <c r="V464" i="28"/>
  <c r="V465" i="28"/>
  <c r="V466" i="28"/>
  <c r="V467" i="28"/>
  <c r="V468" i="28"/>
  <c r="V469" i="28"/>
  <c r="V470" i="28"/>
  <c r="V471" i="28"/>
  <c r="V472" i="28"/>
  <c r="V473" i="28"/>
  <c r="V474" i="28"/>
  <c r="V475" i="28"/>
  <c r="V476" i="28"/>
  <c r="V477" i="28"/>
  <c r="V478" i="28"/>
  <c r="V479" i="28"/>
  <c r="V480" i="28"/>
  <c r="V481" i="28"/>
  <c r="V482" i="28"/>
  <c r="V483" i="28"/>
  <c r="V484" i="28"/>
  <c r="V485" i="28"/>
  <c r="V486" i="28"/>
  <c r="V487" i="28"/>
  <c r="V488" i="28"/>
  <c r="V489" i="28"/>
  <c r="V490" i="28"/>
  <c r="V491" i="28"/>
  <c r="V492" i="28"/>
  <c r="V493" i="28"/>
  <c r="V494" i="28"/>
  <c r="V495" i="28"/>
  <c r="V496" i="28"/>
  <c r="V497" i="28"/>
  <c r="V498" i="28"/>
  <c r="V499" i="28"/>
  <c r="V500" i="28"/>
  <c r="V501" i="28"/>
  <c r="V502" i="28"/>
  <c r="V503" i="28"/>
  <c r="V504" i="28"/>
  <c r="V505" i="28"/>
  <c r="V506" i="28"/>
  <c r="V507" i="28"/>
  <c r="V508" i="28"/>
  <c r="V509" i="28"/>
  <c r="V510" i="28"/>
  <c r="V511" i="28"/>
  <c r="V512" i="28"/>
  <c r="V513" i="28"/>
  <c r="V514" i="28"/>
  <c r="V515" i="28"/>
  <c r="V516" i="28"/>
  <c r="V517" i="28"/>
  <c r="V518" i="28"/>
  <c r="V519" i="28"/>
  <c r="V520" i="28"/>
  <c r="V521" i="28"/>
  <c r="V522" i="28"/>
  <c r="V523" i="28"/>
  <c r="V524" i="28"/>
  <c r="V525" i="28"/>
  <c r="V526" i="28"/>
  <c r="V527" i="28"/>
  <c r="V528" i="28"/>
  <c r="V529" i="28"/>
  <c r="V530" i="28"/>
  <c r="V531" i="28"/>
  <c r="V532" i="28"/>
  <c r="V533" i="28"/>
  <c r="V534" i="28"/>
  <c r="V535" i="28"/>
  <c r="V536" i="28"/>
  <c r="V537" i="28"/>
  <c r="V538" i="28"/>
  <c r="V539" i="28"/>
  <c r="V540" i="28"/>
  <c r="V541" i="28"/>
  <c r="V542" i="28"/>
  <c r="V543" i="28"/>
  <c r="V544" i="28"/>
  <c r="V545" i="28"/>
  <c r="V546" i="28"/>
  <c r="V547" i="28"/>
  <c r="V548" i="28"/>
  <c r="V549" i="28"/>
  <c r="V550" i="28"/>
  <c r="V551" i="28"/>
  <c r="V552" i="28"/>
  <c r="V553" i="28"/>
  <c r="V554" i="28"/>
  <c r="V555" i="28"/>
  <c r="V556" i="28"/>
  <c r="V557" i="28"/>
  <c r="V558" i="28"/>
  <c r="V559" i="28"/>
  <c r="V560" i="28"/>
  <c r="V561" i="28"/>
  <c r="V562" i="28"/>
  <c r="V563" i="28"/>
  <c r="V564" i="28"/>
  <c r="V565" i="28"/>
  <c r="V566" i="28"/>
  <c r="V567" i="28"/>
  <c r="V568" i="28"/>
  <c r="V569" i="28"/>
  <c r="V570" i="28"/>
  <c r="V571" i="28"/>
  <c r="V572" i="28"/>
  <c r="V573" i="28"/>
  <c r="V574" i="28"/>
  <c r="V575" i="28"/>
  <c r="V576" i="28"/>
  <c r="V577" i="28"/>
  <c r="V578" i="28"/>
  <c r="V579" i="28"/>
  <c r="V580" i="28"/>
  <c r="V581" i="28"/>
  <c r="V582" i="28"/>
  <c r="V583" i="28"/>
  <c r="V584" i="28"/>
  <c r="V585" i="28"/>
  <c r="V586" i="28"/>
  <c r="V587" i="28"/>
  <c r="V588" i="28"/>
  <c r="V589" i="28"/>
  <c r="V590" i="28"/>
  <c r="V591" i="28"/>
  <c r="V592" i="28"/>
  <c r="V593" i="28"/>
  <c r="V594" i="28"/>
  <c r="V595" i="28"/>
  <c r="V596" i="28"/>
  <c r="V597" i="28"/>
  <c r="V598" i="28"/>
  <c r="V599" i="28"/>
  <c r="V600" i="28"/>
  <c r="V601" i="28"/>
  <c r="V602" i="28"/>
  <c r="V603" i="28"/>
  <c r="V604" i="28"/>
  <c r="V605" i="28"/>
  <c r="V606" i="28"/>
  <c r="V607" i="28"/>
  <c r="V608" i="28"/>
  <c r="V609" i="28"/>
  <c r="V610" i="28"/>
  <c r="V611" i="28"/>
  <c r="V612" i="28"/>
  <c r="V613" i="28"/>
  <c r="V614" i="28"/>
  <c r="V615" i="28"/>
  <c r="V616" i="28"/>
  <c r="V617" i="28"/>
  <c r="V618" i="28"/>
  <c r="V619" i="28"/>
  <c r="V620" i="28"/>
  <c r="V621" i="28"/>
  <c r="V622" i="28"/>
  <c r="V623" i="28"/>
  <c r="V624" i="28"/>
  <c r="V625" i="28"/>
  <c r="V626" i="28"/>
  <c r="V627" i="28"/>
  <c r="V628" i="28"/>
  <c r="V629" i="28"/>
  <c r="V630" i="28"/>
  <c r="V631" i="28"/>
  <c r="V632" i="28"/>
  <c r="V633" i="28"/>
  <c r="V634" i="28"/>
  <c r="V635" i="28"/>
  <c r="V636" i="28"/>
  <c r="V637" i="28"/>
  <c r="V638" i="28"/>
  <c r="V639" i="28"/>
  <c r="V640" i="28"/>
  <c r="V641" i="28"/>
  <c r="V642" i="28"/>
  <c r="V643" i="28"/>
  <c r="V644" i="28"/>
  <c r="V645" i="28"/>
  <c r="V646" i="28"/>
  <c r="V647" i="28"/>
  <c r="V648" i="28"/>
  <c r="V649" i="28"/>
  <c r="V650" i="28"/>
  <c r="V651" i="28"/>
  <c r="V652" i="28"/>
  <c r="V653" i="28"/>
  <c r="V654" i="28"/>
  <c r="V655" i="28"/>
  <c r="V656" i="28"/>
  <c r="V657" i="28"/>
  <c r="V658" i="28"/>
  <c r="V659" i="28"/>
  <c r="V660" i="28"/>
  <c r="V661" i="28"/>
  <c r="V662" i="28"/>
  <c r="V663" i="28"/>
  <c r="V664" i="28"/>
  <c r="V665" i="28"/>
  <c r="V666" i="28"/>
  <c r="V667" i="28"/>
  <c r="V668" i="28"/>
  <c r="V669" i="28"/>
  <c r="V670" i="28"/>
  <c r="V671" i="28"/>
  <c r="V672" i="28"/>
  <c r="V673" i="28"/>
  <c r="V674" i="28"/>
  <c r="V675" i="28"/>
  <c r="V676" i="28"/>
  <c r="V677" i="28"/>
  <c r="V678" i="28"/>
  <c r="V679" i="28"/>
  <c r="V680" i="28"/>
  <c r="V681" i="28"/>
  <c r="V682" i="28"/>
  <c r="V683" i="28"/>
  <c r="V684" i="28"/>
  <c r="V685" i="28"/>
  <c r="V686" i="28"/>
  <c r="V687" i="28"/>
  <c r="V688" i="28"/>
  <c r="V689" i="28"/>
  <c r="V690" i="28"/>
  <c r="V691" i="28"/>
  <c r="V692" i="28"/>
  <c r="V693" i="28"/>
  <c r="V694" i="28"/>
  <c r="V695" i="28"/>
  <c r="V696" i="28"/>
  <c r="V697" i="28"/>
  <c r="V698" i="28"/>
  <c r="V699" i="28"/>
  <c r="V700" i="28"/>
  <c r="V701" i="28"/>
  <c r="V702" i="28"/>
  <c r="V703" i="28"/>
  <c r="V704" i="28"/>
  <c r="V705" i="28"/>
  <c r="V706" i="28"/>
  <c r="V707" i="28"/>
  <c r="V708" i="28"/>
  <c r="V709" i="28"/>
  <c r="V710" i="28"/>
  <c r="V711" i="28"/>
  <c r="V712" i="28"/>
  <c r="V713" i="28"/>
  <c r="V714" i="28"/>
  <c r="V715" i="28"/>
  <c r="V716" i="28"/>
  <c r="V717" i="28"/>
  <c r="V718" i="28"/>
  <c r="V719" i="28"/>
  <c r="V720" i="28"/>
  <c r="V721" i="28"/>
  <c r="V722" i="28"/>
  <c r="V723" i="28"/>
  <c r="V724" i="28"/>
  <c r="V725" i="28"/>
  <c r="V726" i="28"/>
  <c r="V727" i="28"/>
  <c r="V728" i="28"/>
  <c r="V729" i="28"/>
  <c r="V730" i="28"/>
  <c r="V731" i="28"/>
  <c r="V732" i="28"/>
  <c r="V733" i="28"/>
  <c r="V734" i="28"/>
  <c r="V735" i="28"/>
  <c r="V736" i="28"/>
  <c r="V737" i="28"/>
  <c r="V738" i="28"/>
  <c r="V739" i="28"/>
  <c r="V740" i="28"/>
  <c r="V741" i="28"/>
  <c r="V742" i="28"/>
  <c r="V743" i="28"/>
  <c r="V744" i="28"/>
  <c r="V745" i="28"/>
  <c r="V746" i="28"/>
  <c r="V747" i="28"/>
  <c r="V748" i="28"/>
  <c r="V749" i="28"/>
  <c r="V750" i="28"/>
  <c r="V751" i="28"/>
  <c r="V752" i="28"/>
  <c r="V753" i="28"/>
  <c r="V754" i="28"/>
  <c r="V755" i="28"/>
  <c r="V756" i="28"/>
  <c r="V757" i="28"/>
  <c r="V758" i="28"/>
  <c r="V759" i="28"/>
  <c r="V760" i="28"/>
  <c r="V761" i="28"/>
  <c r="V762" i="28"/>
  <c r="V763" i="28"/>
  <c r="V764" i="28"/>
  <c r="V765" i="28"/>
  <c r="V766" i="28"/>
  <c r="V767" i="28"/>
  <c r="V768" i="28"/>
  <c r="V769" i="28"/>
  <c r="V770" i="28"/>
  <c r="V771" i="28"/>
  <c r="V772" i="28"/>
  <c r="V773" i="28"/>
  <c r="V774" i="28"/>
  <c r="V775" i="28"/>
  <c r="V776" i="28"/>
  <c r="V777" i="28"/>
  <c r="V778" i="28"/>
  <c r="V779" i="28"/>
  <c r="V780" i="28"/>
  <c r="V781" i="28"/>
  <c r="V782" i="28"/>
  <c r="V783" i="28"/>
  <c r="V784" i="28"/>
  <c r="V785" i="28"/>
  <c r="V786" i="28"/>
  <c r="V787" i="28"/>
  <c r="V788" i="28"/>
  <c r="V789" i="28"/>
  <c r="V790" i="28"/>
  <c r="V791" i="28"/>
  <c r="V792" i="28"/>
  <c r="V793" i="28"/>
  <c r="V794" i="28"/>
  <c r="V795" i="28"/>
  <c r="V796" i="28"/>
  <c r="V797" i="28"/>
  <c r="V798" i="28"/>
  <c r="V799" i="28"/>
  <c r="V800" i="28"/>
  <c r="V801" i="28"/>
  <c r="V802" i="28"/>
  <c r="V803" i="28"/>
  <c r="V804" i="28"/>
  <c r="V805" i="28"/>
  <c r="V806" i="28"/>
  <c r="V807" i="28"/>
  <c r="V808" i="28"/>
  <c r="V809" i="28"/>
  <c r="V810" i="28"/>
  <c r="V811" i="28"/>
  <c r="V812" i="28"/>
  <c r="V813" i="28"/>
  <c r="V814" i="28"/>
  <c r="V815" i="28"/>
  <c r="V816" i="28"/>
  <c r="V817" i="28"/>
  <c r="V818" i="28"/>
  <c r="V819" i="28"/>
  <c r="V820" i="28"/>
  <c r="V821" i="28"/>
  <c r="V822" i="28"/>
  <c r="V823" i="28"/>
  <c r="U15" i="28"/>
  <c r="U16" i="28"/>
  <c r="U17" i="28"/>
  <c r="U18" i="28"/>
  <c r="U19" i="28"/>
  <c r="U20" i="28"/>
  <c r="U21" i="28"/>
  <c r="U22" i="28"/>
  <c r="U23" i="28"/>
  <c r="U24" i="28"/>
  <c r="U25" i="28"/>
  <c r="U26" i="28"/>
  <c r="U27" i="28"/>
  <c r="U28" i="28"/>
  <c r="U29" i="28"/>
  <c r="U30" i="28"/>
  <c r="U31" i="28"/>
  <c r="U32" i="28"/>
  <c r="U33" i="28"/>
  <c r="U34" i="28"/>
  <c r="U35" i="28"/>
  <c r="U36" i="28"/>
  <c r="U37" i="28"/>
  <c r="U38" i="28"/>
  <c r="U39" i="28"/>
  <c r="U40" i="28"/>
  <c r="U41" i="28"/>
  <c r="U42" i="28"/>
  <c r="U43" i="28"/>
  <c r="U44" i="28"/>
  <c r="U45" i="28"/>
  <c r="U46" i="28"/>
  <c r="U47" i="28"/>
  <c r="U48" i="28"/>
  <c r="U49" i="28"/>
  <c r="U50" i="28"/>
  <c r="U51" i="28"/>
  <c r="U52" i="28"/>
  <c r="U53" i="28"/>
  <c r="U54" i="28"/>
  <c r="U55" i="28"/>
  <c r="U56" i="28"/>
  <c r="U57" i="28"/>
  <c r="U58" i="28"/>
  <c r="U59" i="28"/>
  <c r="U60" i="28"/>
  <c r="U61" i="28"/>
  <c r="U62" i="28"/>
  <c r="U63" i="28"/>
  <c r="U64" i="28"/>
  <c r="U65" i="28"/>
  <c r="U66" i="28"/>
  <c r="U67" i="28"/>
  <c r="U68" i="28"/>
  <c r="U69" i="28"/>
  <c r="U70" i="28"/>
  <c r="U71" i="28"/>
  <c r="U72" i="28"/>
  <c r="U73" i="28"/>
  <c r="U74" i="28"/>
  <c r="U75" i="28"/>
  <c r="U76" i="28"/>
  <c r="U77" i="28"/>
  <c r="U78" i="28"/>
  <c r="U79" i="28"/>
  <c r="U80" i="28"/>
  <c r="U81" i="28"/>
  <c r="U82" i="28"/>
  <c r="U83" i="28"/>
  <c r="U84" i="28"/>
  <c r="U85" i="28"/>
  <c r="U86" i="28"/>
  <c r="U87" i="28"/>
  <c r="U88" i="28"/>
  <c r="U89" i="28"/>
  <c r="U90" i="28"/>
  <c r="U91" i="28"/>
  <c r="U92" i="28"/>
  <c r="U93" i="28"/>
  <c r="U94" i="28"/>
  <c r="U95" i="28"/>
  <c r="U96" i="28"/>
  <c r="U97" i="28"/>
  <c r="U98" i="28"/>
  <c r="U99" i="28"/>
  <c r="U100" i="28"/>
  <c r="U101" i="28"/>
  <c r="U102" i="28"/>
  <c r="U103" i="28"/>
  <c r="U104" i="28"/>
  <c r="U105" i="28"/>
  <c r="U106" i="28"/>
  <c r="U107" i="28"/>
  <c r="U108" i="28"/>
  <c r="U109" i="28"/>
  <c r="U110" i="28"/>
  <c r="U111" i="28"/>
  <c r="U112" i="28"/>
  <c r="U113" i="28"/>
  <c r="U114" i="28"/>
  <c r="U115" i="28"/>
  <c r="U116" i="28"/>
  <c r="U117" i="28"/>
  <c r="U118" i="28"/>
  <c r="U119" i="28"/>
  <c r="U120" i="28"/>
  <c r="U121" i="28"/>
  <c r="U122" i="28"/>
  <c r="U123" i="28"/>
  <c r="U124" i="28"/>
  <c r="U125" i="28"/>
  <c r="U126" i="28"/>
  <c r="U127" i="28"/>
  <c r="U128" i="28"/>
  <c r="U129" i="28"/>
  <c r="U130" i="28"/>
  <c r="U131" i="28"/>
  <c r="U132" i="28"/>
  <c r="U133" i="28"/>
  <c r="U134" i="28"/>
  <c r="U135" i="28"/>
  <c r="U136" i="28"/>
  <c r="U137" i="28"/>
  <c r="U138" i="28"/>
  <c r="U139" i="28"/>
  <c r="U140" i="28"/>
  <c r="U141" i="28"/>
  <c r="U142" i="28"/>
  <c r="U143" i="28"/>
  <c r="U144" i="28"/>
  <c r="U145" i="28"/>
  <c r="U146" i="28"/>
  <c r="U147" i="28"/>
  <c r="U148" i="28"/>
  <c r="U149" i="28"/>
  <c r="U150" i="28"/>
  <c r="U151" i="28"/>
  <c r="U152" i="28"/>
  <c r="U153" i="28"/>
  <c r="U154" i="28"/>
  <c r="U155" i="28"/>
  <c r="U156" i="28"/>
  <c r="U157" i="28"/>
  <c r="U158" i="28"/>
  <c r="U159" i="28"/>
  <c r="U160" i="28"/>
  <c r="U161" i="28"/>
  <c r="U162" i="28"/>
  <c r="U163" i="28"/>
  <c r="U164" i="28"/>
  <c r="U165" i="28"/>
  <c r="U166" i="28"/>
  <c r="U167" i="28"/>
  <c r="U168" i="28"/>
  <c r="U169" i="28"/>
  <c r="U170" i="28"/>
  <c r="U171" i="28"/>
  <c r="U172" i="28"/>
  <c r="U173" i="28"/>
  <c r="U174" i="28"/>
  <c r="U175" i="28"/>
  <c r="U176" i="28"/>
  <c r="U177" i="28"/>
  <c r="U178" i="28"/>
  <c r="U179" i="28"/>
  <c r="U180" i="28"/>
  <c r="U181" i="28"/>
  <c r="U182" i="28"/>
  <c r="U183" i="28"/>
  <c r="U184" i="28"/>
  <c r="U185" i="28"/>
  <c r="U186" i="28"/>
  <c r="U187" i="28"/>
  <c r="U188" i="28"/>
  <c r="U189" i="28"/>
  <c r="U190" i="28"/>
  <c r="U191" i="28"/>
  <c r="U192" i="28"/>
  <c r="U193" i="28"/>
  <c r="U194" i="28"/>
  <c r="U195" i="28"/>
  <c r="U196" i="28"/>
  <c r="U197" i="28"/>
  <c r="U198" i="28"/>
  <c r="U199" i="28"/>
  <c r="U200" i="28"/>
  <c r="U201" i="28"/>
  <c r="U202" i="28"/>
  <c r="U203" i="28"/>
  <c r="U204" i="28"/>
  <c r="U205" i="28"/>
  <c r="U206" i="28"/>
  <c r="U207" i="28"/>
  <c r="U208" i="28"/>
  <c r="U209" i="28"/>
  <c r="U210" i="28"/>
  <c r="U211" i="28"/>
  <c r="U212" i="28"/>
  <c r="U213" i="28"/>
  <c r="U214" i="28"/>
  <c r="U215" i="28"/>
  <c r="U216" i="28"/>
  <c r="U217" i="28"/>
  <c r="U218" i="28"/>
  <c r="U219" i="28"/>
  <c r="U220" i="28"/>
  <c r="U221" i="28"/>
  <c r="U222" i="28"/>
  <c r="U223" i="28"/>
  <c r="U224" i="28"/>
  <c r="U225" i="28"/>
  <c r="U226" i="28"/>
  <c r="U227" i="28"/>
  <c r="U228" i="28"/>
  <c r="U229" i="28"/>
  <c r="U230" i="28"/>
  <c r="U231" i="28"/>
  <c r="U232" i="28"/>
  <c r="U233" i="28"/>
  <c r="U234" i="28"/>
  <c r="U235" i="28"/>
  <c r="U236" i="28"/>
  <c r="U237" i="28"/>
  <c r="U238" i="28"/>
  <c r="U239" i="28"/>
  <c r="U240" i="28"/>
  <c r="U241" i="28"/>
  <c r="U242" i="28"/>
  <c r="U243" i="28"/>
  <c r="U244" i="28"/>
  <c r="U245" i="28"/>
  <c r="U246" i="28"/>
  <c r="U247" i="28"/>
  <c r="U248" i="28"/>
  <c r="U249" i="28"/>
  <c r="U250" i="28"/>
  <c r="U251" i="28"/>
  <c r="U252" i="28"/>
  <c r="U253" i="28"/>
  <c r="U254" i="28"/>
  <c r="U255" i="28"/>
  <c r="U256" i="28"/>
  <c r="U257" i="28"/>
  <c r="U258" i="28"/>
  <c r="U259" i="28"/>
  <c r="U260" i="28"/>
  <c r="U261" i="28"/>
  <c r="U262" i="28"/>
  <c r="U263" i="28"/>
  <c r="U264" i="28"/>
  <c r="U265" i="28"/>
  <c r="U266" i="28"/>
  <c r="U267" i="28"/>
  <c r="U268" i="28"/>
  <c r="U269" i="28"/>
  <c r="U270" i="28"/>
  <c r="U271" i="28"/>
  <c r="U272" i="28"/>
  <c r="U273" i="28"/>
  <c r="U274" i="28"/>
  <c r="U275" i="28"/>
  <c r="U276" i="28"/>
  <c r="U277" i="28"/>
  <c r="U278" i="28"/>
  <c r="U279" i="28"/>
  <c r="U280" i="28"/>
  <c r="U281" i="28"/>
  <c r="U282" i="28"/>
  <c r="U283" i="28"/>
  <c r="U284" i="28"/>
  <c r="U285" i="28"/>
  <c r="U286" i="28"/>
  <c r="U287" i="28"/>
  <c r="U288" i="28"/>
  <c r="U289" i="28"/>
  <c r="U290" i="28"/>
  <c r="U291" i="28"/>
  <c r="U292" i="28"/>
  <c r="U293" i="28"/>
  <c r="U294" i="28"/>
  <c r="U295" i="28"/>
  <c r="U296" i="28"/>
  <c r="U297" i="28"/>
  <c r="U298" i="28"/>
  <c r="U299" i="28"/>
  <c r="U300" i="28"/>
  <c r="U301" i="28"/>
  <c r="U302" i="28"/>
  <c r="U303" i="28"/>
  <c r="U304" i="28"/>
  <c r="U305" i="28"/>
  <c r="U306" i="28"/>
  <c r="U307" i="28"/>
  <c r="U308" i="28"/>
  <c r="U309" i="28"/>
  <c r="U310" i="28"/>
  <c r="U311" i="28"/>
  <c r="U312" i="28"/>
  <c r="U313" i="28"/>
  <c r="U314" i="28"/>
  <c r="U315" i="28"/>
  <c r="U316" i="28"/>
  <c r="U317" i="28"/>
  <c r="U318" i="28"/>
  <c r="U319" i="28"/>
  <c r="U320" i="28"/>
  <c r="U321" i="28"/>
  <c r="U322" i="28"/>
  <c r="U323" i="28"/>
  <c r="U324" i="28"/>
  <c r="U325" i="28"/>
  <c r="U326" i="28"/>
  <c r="U327" i="28"/>
  <c r="U328" i="28"/>
  <c r="U329" i="28"/>
  <c r="U330" i="28"/>
  <c r="U331" i="28"/>
  <c r="U332" i="28"/>
  <c r="U333" i="28"/>
  <c r="U334" i="28"/>
  <c r="U335" i="28"/>
  <c r="U336" i="28"/>
  <c r="U337" i="28"/>
  <c r="U338" i="28"/>
  <c r="U339" i="28"/>
  <c r="U340" i="28"/>
  <c r="U341" i="28"/>
  <c r="U342" i="28"/>
  <c r="U343" i="28"/>
  <c r="U344" i="28"/>
  <c r="U345" i="28"/>
  <c r="U346" i="28"/>
  <c r="U347" i="28"/>
  <c r="U348" i="28"/>
  <c r="U349" i="28"/>
  <c r="U350" i="28"/>
  <c r="U351" i="28"/>
  <c r="U352" i="28"/>
  <c r="U353" i="28"/>
  <c r="U354" i="28"/>
  <c r="U355" i="28"/>
  <c r="U356" i="28"/>
  <c r="U357" i="28"/>
  <c r="U358" i="28"/>
  <c r="U359" i="28"/>
  <c r="U360" i="28"/>
  <c r="U361" i="28"/>
  <c r="U362" i="28"/>
  <c r="U363" i="28"/>
  <c r="U364" i="28"/>
  <c r="U365" i="28"/>
  <c r="U366" i="28"/>
  <c r="U367" i="28"/>
  <c r="U368" i="28"/>
  <c r="U369" i="28"/>
  <c r="U370" i="28"/>
  <c r="U371" i="28"/>
  <c r="U372" i="28"/>
  <c r="U373" i="28"/>
  <c r="U374" i="28"/>
  <c r="U375" i="28"/>
  <c r="U376" i="28"/>
  <c r="U377" i="28"/>
  <c r="U378" i="28"/>
  <c r="U379" i="28"/>
  <c r="U380" i="28"/>
  <c r="U381" i="28"/>
  <c r="U382" i="28"/>
  <c r="U383" i="28"/>
  <c r="U384" i="28"/>
  <c r="U385" i="28"/>
  <c r="U386" i="28"/>
  <c r="U387" i="28"/>
  <c r="U388" i="28"/>
  <c r="U389" i="28"/>
  <c r="U390" i="28"/>
  <c r="U391" i="28"/>
  <c r="U392" i="28"/>
  <c r="U393" i="28"/>
  <c r="U394" i="28"/>
  <c r="U395" i="28"/>
  <c r="U396" i="28"/>
  <c r="U397" i="28"/>
  <c r="U398" i="28"/>
  <c r="U399" i="28"/>
  <c r="U400" i="28"/>
  <c r="U401" i="28"/>
  <c r="U402" i="28"/>
  <c r="U403" i="28"/>
  <c r="U404" i="28"/>
  <c r="U405" i="28"/>
  <c r="U406" i="28"/>
  <c r="U407" i="28"/>
  <c r="U408" i="28"/>
  <c r="U409" i="28"/>
  <c r="U410" i="28"/>
  <c r="U411" i="28"/>
  <c r="U412" i="28"/>
  <c r="U413" i="28"/>
  <c r="U414" i="28"/>
  <c r="U415" i="28"/>
  <c r="U416" i="28"/>
  <c r="U417" i="28"/>
  <c r="U418" i="28"/>
  <c r="U419" i="28"/>
  <c r="U420" i="28"/>
  <c r="U421" i="28"/>
  <c r="U422" i="28"/>
  <c r="U423" i="28"/>
  <c r="U424" i="28"/>
  <c r="U425" i="28"/>
  <c r="U426" i="28"/>
  <c r="U427" i="28"/>
  <c r="U428" i="28"/>
  <c r="U429" i="28"/>
  <c r="U430" i="28"/>
  <c r="U431" i="28"/>
  <c r="U432" i="28"/>
  <c r="U433" i="28"/>
  <c r="U434" i="28"/>
  <c r="U435" i="28"/>
  <c r="U436" i="28"/>
  <c r="U437" i="28"/>
  <c r="U438" i="28"/>
  <c r="U439" i="28"/>
  <c r="U440" i="28"/>
  <c r="U441" i="28"/>
  <c r="U442" i="28"/>
  <c r="U443" i="28"/>
  <c r="U444" i="28"/>
  <c r="U445" i="28"/>
  <c r="U446" i="28"/>
  <c r="U447" i="28"/>
  <c r="U448" i="28"/>
  <c r="U449" i="28"/>
  <c r="U450" i="28"/>
  <c r="U451" i="28"/>
  <c r="U452" i="28"/>
  <c r="U453" i="28"/>
  <c r="U454" i="28"/>
  <c r="U455" i="28"/>
  <c r="U456" i="28"/>
  <c r="U457" i="28"/>
  <c r="U458" i="28"/>
  <c r="U459" i="28"/>
  <c r="U460" i="28"/>
  <c r="U461" i="28"/>
  <c r="U462" i="28"/>
  <c r="U463" i="28"/>
  <c r="U464" i="28"/>
  <c r="U465" i="28"/>
  <c r="U466" i="28"/>
  <c r="U467" i="28"/>
  <c r="U468" i="28"/>
  <c r="U469" i="28"/>
  <c r="U470" i="28"/>
  <c r="U471" i="28"/>
  <c r="U472" i="28"/>
  <c r="U473" i="28"/>
  <c r="U474" i="28"/>
  <c r="U475" i="28"/>
  <c r="U476" i="28"/>
  <c r="U477" i="28"/>
  <c r="U478" i="28"/>
  <c r="U479" i="28"/>
  <c r="U480" i="28"/>
  <c r="U481" i="28"/>
  <c r="U482" i="28"/>
  <c r="U483" i="28"/>
  <c r="U484" i="28"/>
  <c r="U485" i="28"/>
  <c r="U486" i="28"/>
  <c r="U487" i="28"/>
  <c r="U488" i="28"/>
  <c r="U489" i="28"/>
  <c r="U490" i="28"/>
  <c r="U491" i="28"/>
  <c r="U492" i="28"/>
  <c r="U493" i="28"/>
  <c r="U494" i="28"/>
  <c r="U495" i="28"/>
  <c r="U496" i="28"/>
  <c r="U497" i="28"/>
  <c r="U498" i="28"/>
  <c r="U499" i="28"/>
  <c r="U500" i="28"/>
  <c r="U501" i="28"/>
  <c r="U502" i="28"/>
  <c r="U503" i="28"/>
  <c r="U504" i="28"/>
  <c r="U505" i="28"/>
  <c r="U506" i="28"/>
  <c r="U507" i="28"/>
  <c r="U508" i="28"/>
  <c r="U509" i="28"/>
  <c r="U510" i="28"/>
  <c r="U511" i="28"/>
  <c r="U512" i="28"/>
  <c r="U513" i="28"/>
  <c r="U514" i="28"/>
  <c r="U515" i="28"/>
  <c r="U516" i="28"/>
  <c r="U517" i="28"/>
  <c r="U518" i="28"/>
  <c r="U519" i="28"/>
  <c r="U520" i="28"/>
  <c r="U521" i="28"/>
  <c r="U522" i="28"/>
  <c r="U523" i="28"/>
  <c r="U524" i="28"/>
  <c r="U525" i="28"/>
  <c r="U526" i="28"/>
  <c r="U527" i="28"/>
  <c r="U528" i="28"/>
  <c r="U529" i="28"/>
  <c r="U530" i="28"/>
  <c r="U531" i="28"/>
  <c r="U532" i="28"/>
  <c r="U533" i="28"/>
  <c r="U534" i="28"/>
  <c r="U535" i="28"/>
  <c r="U536" i="28"/>
  <c r="U537" i="28"/>
  <c r="U538" i="28"/>
  <c r="U539" i="28"/>
  <c r="U540" i="28"/>
  <c r="U541" i="28"/>
  <c r="U542" i="28"/>
  <c r="U543" i="28"/>
  <c r="U544" i="28"/>
  <c r="U545" i="28"/>
  <c r="U546" i="28"/>
  <c r="U547" i="28"/>
  <c r="U548" i="28"/>
  <c r="U549" i="28"/>
  <c r="U550" i="28"/>
  <c r="U551" i="28"/>
  <c r="U552" i="28"/>
  <c r="U553" i="28"/>
  <c r="U554" i="28"/>
  <c r="U555" i="28"/>
  <c r="U556" i="28"/>
  <c r="U557" i="28"/>
  <c r="U558" i="28"/>
  <c r="U559" i="28"/>
  <c r="U560" i="28"/>
  <c r="U561" i="28"/>
  <c r="U562" i="28"/>
  <c r="U563" i="28"/>
  <c r="U564" i="28"/>
  <c r="U565" i="28"/>
  <c r="U566" i="28"/>
  <c r="U567" i="28"/>
  <c r="U568" i="28"/>
  <c r="U569" i="28"/>
  <c r="U570" i="28"/>
  <c r="U571" i="28"/>
  <c r="U572" i="28"/>
  <c r="U573" i="28"/>
  <c r="U574" i="28"/>
  <c r="U575" i="28"/>
  <c r="U576" i="28"/>
  <c r="U577" i="28"/>
  <c r="U578" i="28"/>
  <c r="U579" i="28"/>
  <c r="U580" i="28"/>
  <c r="U581" i="28"/>
  <c r="U582" i="28"/>
  <c r="U583" i="28"/>
  <c r="U584" i="28"/>
  <c r="U585" i="28"/>
  <c r="U586" i="28"/>
  <c r="U587" i="28"/>
  <c r="U588" i="28"/>
  <c r="U589" i="28"/>
  <c r="U590" i="28"/>
  <c r="U591" i="28"/>
  <c r="U592" i="28"/>
  <c r="U593" i="28"/>
  <c r="U594" i="28"/>
  <c r="U595" i="28"/>
  <c r="U596" i="28"/>
  <c r="U597" i="28"/>
  <c r="U598" i="28"/>
  <c r="U599" i="28"/>
  <c r="U600" i="28"/>
  <c r="U601" i="28"/>
  <c r="U602" i="28"/>
  <c r="U603" i="28"/>
  <c r="U604" i="28"/>
  <c r="U605" i="28"/>
  <c r="U606" i="28"/>
  <c r="U607" i="28"/>
  <c r="U608" i="28"/>
  <c r="U609" i="28"/>
  <c r="U610" i="28"/>
  <c r="U611" i="28"/>
  <c r="U612" i="28"/>
  <c r="U613" i="28"/>
  <c r="U614" i="28"/>
  <c r="U615" i="28"/>
  <c r="U616" i="28"/>
  <c r="U617" i="28"/>
  <c r="U618" i="28"/>
  <c r="U619" i="28"/>
  <c r="U620" i="28"/>
  <c r="U621" i="28"/>
  <c r="U622" i="28"/>
  <c r="U623" i="28"/>
  <c r="U624" i="28"/>
  <c r="U625" i="28"/>
  <c r="U626" i="28"/>
  <c r="U627" i="28"/>
  <c r="U628" i="28"/>
  <c r="U629" i="28"/>
  <c r="U630" i="28"/>
  <c r="U631" i="28"/>
  <c r="U632" i="28"/>
  <c r="U633" i="28"/>
  <c r="U634" i="28"/>
  <c r="U635" i="28"/>
  <c r="U636" i="28"/>
  <c r="U637" i="28"/>
  <c r="U638" i="28"/>
  <c r="U639" i="28"/>
  <c r="U640" i="28"/>
  <c r="U641" i="28"/>
  <c r="U642" i="28"/>
  <c r="U643" i="28"/>
  <c r="U644" i="28"/>
  <c r="U645" i="28"/>
  <c r="U646" i="28"/>
  <c r="U647" i="28"/>
  <c r="U648" i="28"/>
  <c r="U649" i="28"/>
  <c r="U650" i="28"/>
  <c r="U651" i="28"/>
  <c r="U652" i="28"/>
  <c r="U653" i="28"/>
  <c r="U654" i="28"/>
  <c r="U655" i="28"/>
  <c r="U656" i="28"/>
  <c r="U657" i="28"/>
  <c r="U658" i="28"/>
  <c r="U659" i="28"/>
  <c r="U660" i="28"/>
  <c r="U661" i="28"/>
  <c r="U662" i="28"/>
  <c r="U663" i="28"/>
  <c r="U664" i="28"/>
  <c r="U665" i="28"/>
  <c r="U666" i="28"/>
  <c r="U667" i="28"/>
  <c r="U668" i="28"/>
  <c r="U669" i="28"/>
  <c r="U670" i="28"/>
  <c r="U671" i="28"/>
  <c r="U672" i="28"/>
  <c r="U673" i="28"/>
  <c r="U674" i="28"/>
  <c r="U675" i="28"/>
  <c r="U676" i="28"/>
  <c r="U677" i="28"/>
  <c r="U678" i="28"/>
  <c r="U679" i="28"/>
  <c r="U680" i="28"/>
  <c r="U681" i="28"/>
  <c r="U682" i="28"/>
  <c r="U683" i="28"/>
  <c r="U684" i="28"/>
  <c r="U685" i="28"/>
  <c r="U686" i="28"/>
  <c r="U687" i="28"/>
  <c r="U688" i="28"/>
  <c r="U689" i="28"/>
  <c r="U690" i="28"/>
  <c r="U691" i="28"/>
  <c r="U692" i="28"/>
  <c r="U693" i="28"/>
  <c r="U694" i="28"/>
  <c r="U695" i="28"/>
  <c r="U696" i="28"/>
  <c r="U697" i="28"/>
  <c r="U698" i="28"/>
  <c r="U699" i="28"/>
  <c r="U700" i="28"/>
  <c r="U701" i="28"/>
  <c r="U702" i="28"/>
  <c r="U703" i="28"/>
  <c r="U704" i="28"/>
  <c r="U705" i="28"/>
  <c r="U706" i="28"/>
  <c r="U707" i="28"/>
  <c r="U708" i="28"/>
  <c r="U709" i="28"/>
  <c r="U710" i="28"/>
  <c r="U711" i="28"/>
  <c r="U712" i="28"/>
  <c r="U713" i="28"/>
  <c r="U714" i="28"/>
  <c r="U715" i="28"/>
  <c r="U716" i="28"/>
  <c r="U717" i="28"/>
  <c r="U718" i="28"/>
  <c r="U719" i="28"/>
  <c r="U720" i="28"/>
  <c r="U721" i="28"/>
  <c r="U722" i="28"/>
  <c r="U723" i="28"/>
  <c r="U724" i="28"/>
  <c r="U725" i="28"/>
  <c r="U726" i="28"/>
  <c r="U727" i="28"/>
  <c r="U728" i="28"/>
  <c r="U729" i="28"/>
  <c r="U730" i="28"/>
  <c r="U731" i="28"/>
  <c r="U732" i="28"/>
  <c r="U733" i="28"/>
  <c r="U734" i="28"/>
  <c r="U735" i="28"/>
  <c r="U736" i="28"/>
  <c r="U737" i="28"/>
  <c r="U738" i="28"/>
  <c r="U739" i="28"/>
  <c r="U740" i="28"/>
  <c r="U741" i="28"/>
  <c r="U742" i="28"/>
  <c r="U743" i="28"/>
  <c r="U744" i="28"/>
  <c r="U745" i="28"/>
  <c r="U746" i="28"/>
  <c r="U747" i="28"/>
  <c r="U748" i="28"/>
  <c r="U749" i="28"/>
  <c r="U750" i="28"/>
  <c r="U751" i="28"/>
  <c r="U752" i="28"/>
  <c r="U753" i="28"/>
  <c r="U754" i="28"/>
  <c r="U755" i="28"/>
  <c r="U756" i="28"/>
  <c r="U757" i="28"/>
  <c r="U758" i="28"/>
  <c r="U759" i="28"/>
  <c r="U760" i="28"/>
  <c r="U761" i="28"/>
  <c r="U762" i="28"/>
  <c r="U763" i="28"/>
  <c r="U764" i="28"/>
  <c r="U765" i="28"/>
  <c r="U766" i="28"/>
  <c r="U767" i="28"/>
  <c r="U768" i="28"/>
  <c r="U769" i="28"/>
  <c r="U770" i="28"/>
  <c r="U771" i="28"/>
  <c r="U772" i="28"/>
  <c r="U773" i="28"/>
  <c r="U774" i="28"/>
  <c r="U775" i="28"/>
  <c r="U776" i="28"/>
  <c r="U777" i="28"/>
  <c r="U778" i="28"/>
  <c r="U779" i="28"/>
  <c r="U780" i="28"/>
  <c r="U781" i="28"/>
  <c r="U782" i="28"/>
  <c r="U783" i="28"/>
  <c r="U784" i="28"/>
  <c r="U785" i="28"/>
  <c r="U786" i="28"/>
  <c r="U787" i="28"/>
  <c r="U788" i="28"/>
  <c r="U789" i="28"/>
  <c r="U790" i="28"/>
  <c r="U791" i="28"/>
  <c r="U792" i="28"/>
  <c r="U793" i="28"/>
  <c r="U794" i="28"/>
  <c r="U795" i="28"/>
  <c r="U796" i="28"/>
  <c r="U797" i="28"/>
  <c r="U798" i="28"/>
  <c r="U799" i="28"/>
  <c r="U800" i="28"/>
  <c r="U801" i="28"/>
  <c r="U802" i="28"/>
  <c r="U803" i="28"/>
  <c r="U804" i="28"/>
  <c r="U805" i="28"/>
  <c r="U806" i="28"/>
  <c r="U807" i="28"/>
  <c r="U808" i="28"/>
  <c r="U809" i="28"/>
  <c r="U810" i="28"/>
  <c r="U811" i="28"/>
  <c r="U812" i="28"/>
  <c r="U813" i="28"/>
  <c r="U814" i="28"/>
  <c r="U815" i="28"/>
  <c r="U816" i="28"/>
  <c r="U817" i="28"/>
  <c r="U818" i="28"/>
  <c r="U819" i="28"/>
  <c r="U820" i="28"/>
  <c r="U821" i="28"/>
  <c r="U822" i="28"/>
  <c r="U823" i="28"/>
  <c r="AH10" i="37" l="1"/>
  <c r="AG9" i="37"/>
  <c r="AH9" i="37"/>
  <c r="AF6" i="37"/>
  <c r="AI7" i="37"/>
  <c r="AI9" i="37"/>
  <c r="AH7" i="37"/>
  <c r="AJ6" i="37"/>
  <c r="AE7" i="37"/>
  <c r="AJ10" i="37"/>
  <c r="AH6" i="37"/>
  <c r="AE10" i="37"/>
  <c r="AG6" i="37"/>
  <c r="AF10" i="37"/>
  <c r="AJ7" i="37"/>
  <c r="AF9" i="37"/>
  <c r="AI10" i="37"/>
  <c r="AG7" i="37"/>
  <c r="AE9" i="37"/>
  <c r="AF7" i="37"/>
  <c r="AG10" i="37"/>
  <c r="AI6" i="37"/>
  <c r="AJ9" i="37"/>
  <c r="AE6" i="37"/>
  <c r="AF116" i="29"/>
  <c r="AH116" i="29" s="1"/>
  <c r="AF112" i="29"/>
  <c r="AH112" i="29" s="1"/>
  <c r="AF108" i="29"/>
  <c r="AH108" i="29" s="1"/>
  <c r="AF104" i="29"/>
  <c r="AH104" i="29" s="1"/>
  <c r="AF100" i="29"/>
  <c r="AH100" i="29" s="1"/>
  <c r="AF96" i="29"/>
  <c r="AH96" i="29" s="1"/>
  <c r="AF92" i="29"/>
  <c r="AH92" i="29" s="1"/>
  <c r="AF88" i="29"/>
  <c r="AH88" i="29" s="1"/>
  <c r="AF25" i="29"/>
  <c r="AH25" i="29" s="1"/>
  <c r="AF119" i="29"/>
  <c r="AH119" i="29" s="1"/>
  <c r="AF115" i="29"/>
  <c r="AH115" i="29" s="1"/>
  <c r="AF111" i="29"/>
  <c r="AH111" i="29" s="1"/>
  <c r="AF107" i="29"/>
  <c r="AH107" i="29" s="1"/>
  <c r="AF103" i="29"/>
  <c r="AH103" i="29" s="1"/>
  <c r="AF99" i="29"/>
  <c r="AH99" i="29" s="1"/>
  <c r="AF95" i="29"/>
  <c r="AH95" i="29" s="1"/>
  <c r="AF91" i="29"/>
  <c r="AH91" i="29" s="1"/>
  <c r="AF87" i="29"/>
  <c r="AH87" i="29" s="1"/>
  <c r="AF83" i="29"/>
  <c r="AH83" i="29" s="1"/>
  <c r="AF79" i="29"/>
  <c r="AH79" i="29" s="1"/>
  <c r="AF75" i="29"/>
  <c r="AH75" i="29" s="1"/>
  <c r="AF71" i="29"/>
  <c r="AH71" i="29" s="1"/>
  <c r="AF67" i="29"/>
  <c r="AH67" i="29" s="1"/>
  <c r="AF63" i="29"/>
  <c r="AH63" i="29" s="1"/>
  <c r="AF59" i="29"/>
  <c r="AH59" i="29" s="1"/>
  <c r="AF55" i="29"/>
  <c r="AH55" i="29" s="1"/>
  <c r="AF51" i="29"/>
  <c r="AH51" i="29" s="1"/>
  <c r="AF47" i="29"/>
  <c r="AH47" i="29" s="1"/>
  <c r="AF43" i="29"/>
  <c r="AH43" i="29" s="1"/>
  <c r="AF39" i="29"/>
  <c r="AH39" i="29" s="1"/>
  <c r="AF35" i="29"/>
  <c r="AH35" i="29" s="1"/>
  <c r="AF31" i="29"/>
  <c r="AH31" i="29" s="1"/>
  <c r="AF27" i="29"/>
  <c r="AH27" i="29" s="1"/>
  <c r="AK11" i="37"/>
  <c r="AH15" i="37"/>
  <c r="W19" i="34" s="1"/>
  <c r="W17" i="34" s="1"/>
  <c r="AK12" i="37"/>
  <c r="U23" i="29"/>
  <c r="U24" i="29"/>
  <c r="AC108" i="29"/>
  <c r="AC96" i="29"/>
  <c r="AC84" i="29"/>
  <c r="AC76" i="29"/>
  <c r="AC64" i="29"/>
  <c r="AC52" i="29"/>
  <c r="AC40" i="29"/>
  <c r="AC116" i="29"/>
  <c r="AC104" i="29"/>
  <c r="AC88" i="29"/>
  <c r="AC72" i="29"/>
  <c r="AC56" i="29"/>
  <c r="AC32" i="29"/>
  <c r="AC119" i="29"/>
  <c r="AC115" i="29"/>
  <c r="AC111" i="29"/>
  <c r="AC107" i="29"/>
  <c r="AC103" i="29"/>
  <c r="AC99" i="29"/>
  <c r="AC95" i="29"/>
  <c r="AC91" i="29"/>
  <c r="AC87" i="29"/>
  <c r="AC83" i="29"/>
  <c r="AC79" i="29"/>
  <c r="AC75" i="29"/>
  <c r="AC71" i="29"/>
  <c r="AC67" i="29"/>
  <c r="AC63" i="29"/>
  <c r="AC59" i="29"/>
  <c r="AC55" i="29"/>
  <c r="AC51" i="29"/>
  <c r="AC47" i="29"/>
  <c r="AC43" i="29"/>
  <c r="AC39" i="29"/>
  <c r="AC35" i="29"/>
  <c r="AC31" i="29"/>
  <c r="AC27" i="29"/>
  <c r="AC112" i="29"/>
  <c r="AC100" i="29"/>
  <c r="AC92" i="29"/>
  <c r="AC80" i="29"/>
  <c r="AC68" i="29"/>
  <c r="AC60" i="29"/>
  <c r="AC48" i="29"/>
  <c r="AC44" i="29"/>
  <c r="AC36" i="29"/>
  <c r="AC28" i="29"/>
  <c r="C7" i="29"/>
  <c r="E5" i="29"/>
  <c r="C5" i="29"/>
  <c r="P4" i="28"/>
  <c r="AF23" i="29" l="1"/>
  <c r="AH23" i="29" s="1"/>
  <c r="AK10" i="37"/>
  <c r="AK9" i="37"/>
  <c r="AK24" i="29"/>
  <c r="AC23" i="29"/>
  <c r="AA15" i="28"/>
  <c r="AF24" i="29" l="1"/>
  <c r="AM24" i="29" s="1"/>
  <c r="AC24" i="29"/>
  <c r="AK28" i="29"/>
  <c r="AK30" i="29"/>
  <c r="AK31" i="29"/>
  <c r="AK32" i="29"/>
  <c r="AK34" i="29"/>
  <c r="AK35" i="29"/>
  <c r="AK36" i="29"/>
  <c r="AK38" i="29"/>
  <c r="AK39" i="29"/>
  <c r="AK40" i="29"/>
  <c r="AK42" i="29"/>
  <c r="AK43" i="29"/>
  <c r="AK44" i="29"/>
  <c r="AK46" i="29"/>
  <c r="AK47" i="29"/>
  <c r="AK48" i="29"/>
  <c r="AK50" i="29"/>
  <c r="AK51" i="29"/>
  <c r="AK52" i="29"/>
  <c r="AK54" i="29"/>
  <c r="AK55" i="29"/>
  <c r="AK56" i="29"/>
  <c r="AK58" i="29"/>
  <c r="AK59" i="29"/>
  <c r="AK60" i="29"/>
  <c r="AK62" i="29"/>
  <c r="AK63" i="29"/>
  <c r="AK64" i="29"/>
  <c r="AK66" i="29"/>
  <c r="AK67" i="29"/>
  <c r="AK68" i="29"/>
  <c r="AK70" i="29"/>
  <c r="AK71" i="29"/>
  <c r="AK72" i="29"/>
  <c r="AK74" i="29"/>
  <c r="AK75" i="29"/>
  <c r="AK76" i="29"/>
  <c r="AK78" i="29"/>
  <c r="AK79" i="29"/>
  <c r="AK80" i="29"/>
  <c r="AK82" i="29"/>
  <c r="AK83" i="29"/>
  <c r="AK84" i="29"/>
  <c r="AK90" i="29"/>
  <c r="AK94" i="29"/>
  <c r="AK98" i="29"/>
  <c r="AK102" i="29"/>
  <c r="AK106" i="29"/>
  <c r="AK110" i="29"/>
  <c r="AK114" i="29"/>
  <c r="AK118" i="29"/>
  <c r="AK23" i="29"/>
  <c r="AK25" i="29"/>
  <c r="AK29" i="29"/>
  <c r="AK33" i="29"/>
  <c r="AK37" i="29"/>
  <c r="AK41" i="29"/>
  <c r="AK45" i="29"/>
  <c r="AK49" i="29"/>
  <c r="AK53" i="29"/>
  <c r="AK57" i="29"/>
  <c r="AK61" i="29"/>
  <c r="AK65" i="29"/>
  <c r="AK69" i="29"/>
  <c r="AK73" i="29"/>
  <c r="AK77" i="29"/>
  <c r="AK81" i="29"/>
  <c r="AK85" i="29"/>
  <c r="AK86" i="29"/>
  <c r="AK87" i="29"/>
  <c r="AK88" i="29"/>
  <c r="AK89" i="29"/>
  <c r="AK91" i="29"/>
  <c r="AK92" i="29"/>
  <c r="AK93" i="29"/>
  <c r="AK95" i="29"/>
  <c r="AK96" i="29"/>
  <c r="AK97" i="29"/>
  <c r="AL97" i="29" s="1"/>
  <c r="AK99" i="29"/>
  <c r="AK100" i="29"/>
  <c r="AK101" i="29"/>
  <c r="AL101" i="29" s="1"/>
  <c r="AK103" i="29"/>
  <c r="AK104" i="29"/>
  <c r="AK105" i="29"/>
  <c r="AL105" i="29" s="1"/>
  <c r="AK107" i="29"/>
  <c r="AK108" i="29"/>
  <c r="AK109" i="29"/>
  <c r="AK111" i="29"/>
  <c r="AK112" i="29"/>
  <c r="AK113" i="29"/>
  <c r="AL113" i="29" s="1"/>
  <c r="AK115" i="29"/>
  <c r="AK116" i="29"/>
  <c r="AK117" i="29"/>
  <c r="AL117" i="29" s="1"/>
  <c r="AK119" i="29"/>
  <c r="AQ23" i="29"/>
  <c r="AR23" i="29" s="1"/>
  <c r="AQ24" i="29"/>
  <c r="AR24" i="29" s="1"/>
  <c r="AQ25" i="29"/>
  <c r="AR25" i="29" s="1"/>
  <c r="AQ26" i="29"/>
  <c r="AR26" i="29" s="1"/>
  <c r="AQ27" i="29"/>
  <c r="AR27" i="29" s="1"/>
  <c r="AQ28" i="29"/>
  <c r="AR28" i="29" s="1"/>
  <c r="AQ29" i="29"/>
  <c r="AR29" i="29" s="1"/>
  <c r="AQ30" i="29"/>
  <c r="AR30" i="29" s="1"/>
  <c r="AQ31" i="29"/>
  <c r="AR31" i="29" s="1"/>
  <c r="AQ32" i="29"/>
  <c r="AR32" i="29" s="1"/>
  <c r="AQ33" i="29"/>
  <c r="AR33" i="29" s="1"/>
  <c r="AQ34" i="29"/>
  <c r="AR34" i="29" s="1"/>
  <c r="AQ35" i="29"/>
  <c r="AR35" i="29" s="1"/>
  <c r="AQ36" i="29"/>
  <c r="AR36" i="29" s="1"/>
  <c r="AQ37" i="29"/>
  <c r="AR37" i="29" s="1"/>
  <c r="AQ38" i="29"/>
  <c r="AR38" i="29" s="1"/>
  <c r="AQ39" i="29"/>
  <c r="AR39" i="29" s="1"/>
  <c r="AQ40" i="29"/>
  <c r="AR40" i="29" s="1"/>
  <c r="AQ41" i="29"/>
  <c r="AR41" i="29" s="1"/>
  <c r="AQ42" i="29"/>
  <c r="AR42" i="29" s="1"/>
  <c r="AQ43" i="29"/>
  <c r="AR43" i="29" s="1"/>
  <c r="AQ44" i="29"/>
  <c r="AR44" i="29" s="1"/>
  <c r="AQ45" i="29"/>
  <c r="AR45" i="29" s="1"/>
  <c r="AQ46" i="29"/>
  <c r="AR46" i="29" s="1"/>
  <c r="AQ47" i="29"/>
  <c r="AR47" i="29" s="1"/>
  <c r="AQ48" i="29"/>
  <c r="AR48" i="29" s="1"/>
  <c r="AQ49" i="29"/>
  <c r="AR49" i="29" s="1"/>
  <c r="AQ50" i="29"/>
  <c r="AR50" i="29" s="1"/>
  <c r="AQ51" i="29"/>
  <c r="AR51" i="29" s="1"/>
  <c r="AQ52" i="29"/>
  <c r="AR52" i="29" s="1"/>
  <c r="AQ53" i="29"/>
  <c r="AR53" i="29" s="1"/>
  <c r="AQ54" i="29"/>
  <c r="AR54" i="29" s="1"/>
  <c r="AQ55" i="29"/>
  <c r="AR55" i="29" s="1"/>
  <c r="AQ56" i="29"/>
  <c r="AR56" i="29" s="1"/>
  <c r="AQ57" i="29"/>
  <c r="AR57" i="29" s="1"/>
  <c r="AQ58" i="29"/>
  <c r="AR58" i="29" s="1"/>
  <c r="AQ59" i="29"/>
  <c r="AR59" i="29" s="1"/>
  <c r="AQ60" i="29"/>
  <c r="AR60" i="29" s="1"/>
  <c r="AQ61" i="29"/>
  <c r="AR61" i="29" s="1"/>
  <c r="AQ62" i="29"/>
  <c r="AR62" i="29" s="1"/>
  <c r="AQ63" i="29"/>
  <c r="AR63" i="29" s="1"/>
  <c r="AQ64" i="29"/>
  <c r="AR64" i="29" s="1"/>
  <c r="AQ65" i="29"/>
  <c r="AR65" i="29" s="1"/>
  <c r="AQ66" i="29"/>
  <c r="AR66" i="29" s="1"/>
  <c r="AQ67" i="29"/>
  <c r="AR67" i="29" s="1"/>
  <c r="AQ68" i="29"/>
  <c r="AR68" i="29" s="1"/>
  <c r="AQ69" i="29"/>
  <c r="AR69" i="29" s="1"/>
  <c r="AQ70" i="29"/>
  <c r="AR70" i="29" s="1"/>
  <c r="AQ71" i="29"/>
  <c r="AR71" i="29" s="1"/>
  <c r="AQ72" i="29"/>
  <c r="AR72" i="29" s="1"/>
  <c r="AQ73" i="29"/>
  <c r="AR73" i="29" s="1"/>
  <c r="AQ74" i="29"/>
  <c r="AR74" i="29" s="1"/>
  <c r="AQ75" i="29"/>
  <c r="AR75" i="29" s="1"/>
  <c r="AQ76" i="29"/>
  <c r="AR76" i="29" s="1"/>
  <c r="AQ77" i="29"/>
  <c r="AR77" i="29" s="1"/>
  <c r="AQ78" i="29"/>
  <c r="AR78" i="29" s="1"/>
  <c r="AQ79" i="29"/>
  <c r="AR79" i="29" s="1"/>
  <c r="AQ80" i="29"/>
  <c r="AR80" i="29" s="1"/>
  <c r="AQ81" i="29"/>
  <c r="AR81" i="29" s="1"/>
  <c r="AQ82" i="29"/>
  <c r="AR82" i="29" s="1"/>
  <c r="AQ83" i="29"/>
  <c r="AR83" i="29" s="1"/>
  <c r="AQ84" i="29"/>
  <c r="AR84" i="29" s="1"/>
  <c r="AQ85" i="29"/>
  <c r="AR85" i="29" s="1"/>
  <c r="AQ86" i="29"/>
  <c r="AR86" i="29" s="1"/>
  <c r="AQ87" i="29"/>
  <c r="AR87" i="29" s="1"/>
  <c r="AQ88" i="29"/>
  <c r="AR88" i="29" s="1"/>
  <c r="AQ89" i="29"/>
  <c r="AR89" i="29" s="1"/>
  <c r="AQ90" i="29"/>
  <c r="AR90" i="29" s="1"/>
  <c r="AQ91" i="29"/>
  <c r="AR91" i="29" s="1"/>
  <c r="AQ92" i="29"/>
  <c r="AR92" i="29" s="1"/>
  <c r="AQ93" i="29"/>
  <c r="AR93" i="29" s="1"/>
  <c r="AQ94" i="29"/>
  <c r="AR94" i="29" s="1"/>
  <c r="AQ95" i="29"/>
  <c r="AR95" i="29" s="1"/>
  <c r="AQ96" i="29"/>
  <c r="AR96" i="29" s="1"/>
  <c r="AQ97" i="29"/>
  <c r="AR97" i="29" s="1"/>
  <c r="AQ98" i="29"/>
  <c r="AR98" i="29" s="1"/>
  <c r="AQ99" i="29"/>
  <c r="AR99" i="29" s="1"/>
  <c r="AQ100" i="29"/>
  <c r="AR100" i="29" s="1"/>
  <c r="AQ101" i="29"/>
  <c r="AR101" i="29" s="1"/>
  <c r="AQ102" i="29"/>
  <c r="AR102" i="29" s="1"/>
  <c r="AQ103" i="29"/>
  <c r="AR103" i="29" s="1"/>
  <c r="AQ104" i="29"/>
  <c r="AR104" i="29" s="1"/>
  <c r="AQ105" i="29"/>
  <c r="AR105" i="29" s="1"/>
  <c r="AQ106" i="29"/>
  <c r="AR106" i="29" s="1"/>
  <c r="AQ107" i="29"/>
  <c r="AR107" i="29" s="1"/>
  <c r="AQ108" i="29"/>
  <c r="AR108" i="29" s="1"/>
  <c r="AQ109" i="29"/>
  <c r="AR109" i="29" s="1"/>
  <c r="AQ110" i="29"/>
  <c r="AR110" i="29" s="1"/>
  <c r="AQ111" i="29"/>
  <c r="AR111" i="29" s="1"/>
  <c r="AQ112" i="29"/>
  <c r="AR112" i="29" s="1"/>
  <c r="AQ113" i="29"/>
  <c r="AR113" i="29" s="1"/>
  <c r="AQ114" i="29"/>
  <c r="AR114" i="29" s="1"/>
  <c r="AQ115" i="29"/>
  <c r="AR115" i="29" s="1"/>
  <c r="AQ116" i="29"/>
  <c r="AR116" i="29" s="1"/>
  <c r="AQ117" i="29"/>
  <c r="AR117" i="29" s="1"/>
  <c r="AQ118" i="29"/>
  <c r="AR118" i="29" s="1"/>
  <c r="AQ119" i="29"/>
  <c r="AR119" i="29" s="1"/>
  <c r="AM119" i="29" l="1"/>
  <c r="AL119" i="29"/>
  <c r="AH24" i="29"/>
  <c r="AJ10" i="29" s="1"/>
  <c r="AL24" i="29"/>
  <c r="AM115" i="29"/>
  <c r="AM111" i="29"/>
  <c r="AM107" i="29"/>
  <c r="AM103" i="29"/>
  <c r="AM99" i="29"/>
  <c r="AM95" i="29"/>
  <c r="AM91" i="29"/>
  <c r="AM87" i="29"/>
  <c r="AM83" i="29"/>
  <c r="AM79" i="29"/>
  <c r="AM75" i="29"/>
  <c r="AM71" i="29"/>
  <c r="AM67" i="29"/>
  <c r="AM63" i="29"/>
  <c r="AM59" i="29"/>
  <c r="AM55" i="29"/>
  <c r="AM51" i="29"/>
  <c r="AM47" i="29"/>
  <c r="AM43" i="29"/>
  <c r="AM39" i="29"/>
  <c r="AM35" i="29"/>
  <c r="AM31" i="29"/>
  <c r="AL109" i="29"/>
  <c r="AM109" i="29"/>
  <c r="AL116" i="29"/>
  <c r="AM116" i="29"/>
  <c r="AL112" i="29"/>
  <c r="AM112" i="29"/>
  <c r="AL108" i="29"/>
  <c r="AM108" i="29"/>
  <c r="AL104" i="29"/>
  <c r="AM104" i="29"/>
  <c r="AL100" i="29"/>
  <c r="AM100" i="29"/>
  <c r="AL96" i="29"/>
  <c r="AM96" i="29"/>
  <c r="AL92" i="29"/>
  <c r="AM92" i="29"/>
  <c r="AL88" i="29"/>
  <c r="AM88" i="29"/>
  <c r="AL84" i="29"/>
  <c r="AM84" i="29"/>
  <c r="AL80" i="29"/>
  <c r="AM80" i="29"/>
  <c r="AL76" i="29"/>
  <c r="AM76" i="29"/>
  <c r="AL72" i="29"/>
  <c r="AM72" i="29"/>
  <c r="AL68" i="29"/>
  <c r="AM68" i="29"/>
  <c r="AL64" i="29"/>
  <c r="AM64" i="29"/>
  <c r="AL60" i="29"/>
  <c r="AM60" i="29"/>
  <c r="AL56" i="29"/>
  <c r="AM56" i="29"/>
  <c r="AL52" i="29"/>
  <c r="AM52" i="29"/>
  <c r="AL48" i="29"/>
  <c r="AM48" i="29"/>
  <c r="AL44" i="29"/>
  <c r="AM44" i="29"/>
  <c r="AL40" i="29"/>
  <c r="AM40" i="29"/>
  <c r="AL36" i="29"/>
  <c r="AM36" i="29"/>
  <c r="AL32" i="29"/>
  <c r="AM32" i="29"/>
  <c r="AL115" i="29"/>
  <c r="AL99" i="29"/>
  <c r="AL83" i="29"/>
  <c r="AL67" i="29"/>
  <c r="AL51" i="29"/>
  <c r="AL35" i="29"/>
  <c r="AM118" i="29"/>
  <c r="AL118" i="29"/>
  <c r="AM114" i="29"/>
  <c r="AL114" i="29"/>
  <c r="AM110" i="29"/>
  <c r="AL110" i="29"/>
  <c r="AM106" i="29"/>
  <c r="AL106" i="29"/>
  <c r="AM102" i="29"/>
  <c r="AL102" i="29"/>
  <c r="AM98" i="29"/>
  <c r="AL98" i="29"/>
  <c r="AM94" i="29"/>
  <c r="AL94" i="29"/>
  <c r="AM90" i="29"/>
  <c r="AL90" i="29"/>
  <c r="AM86" i="29"/>
  <c r="AL86" i="29"/>
  <c r="AM82" i="29"/>
  <c r="AL82" i="29"/>
  <c r="AM78" i="29"/>
  <c r="AL78" i="29"/>
  <c r="AM74" i="29"/>
  <c r="AL74" i="29"/>
  <c r="AM70" i="29"/>
  <c r="AL70" i="29"/>
  <c r="AM66" i="29"/>
  <c r="AL66" i="29"/>
  <c r="AM62" i="29"/>
  <c r="AL62" i="29"/>
  <c r="AM58" i="29"/>
  <c r="AL58" i="29"/>
  <c r="AM54" i="29"/>
  <c r="AL54" i="29"/>
  <c r="AM50" i="29"/>
  <c r="AL50" i="29"/>
  <c r="AM46" i="29"/>
  <c r="AL46" i="29"/>
  <c r="AM42" i="29"/>
  <c r="AL42" i="29"/>
  <c r="AM38" i="29"/>
  <c r="AL38" i="29"/>
  <c r="AM34" i="29"/>
  <c r="AL34" i="29"/>
  <c r="AM30" i="29"/>
  <c r="AL30" i="29"/>
  <c r="AL111" i="29"/>
  <c r="AL95" i="29"/>
  <c r="AL79" i="29"/>
  <c r="AL63" i="29"/>
  <c r="AL47" i="29"/>
  <c r="AL31" i="29"/>
  <c r="AM105" i="29"/>
  <c r="AL93" i="29"/>
  <c r="AM93" i="29"/>
  <c r="AL89" i="29"/>
  <c r="AM89" i="29"/>
  <c r="AL85" i="29"/>
  <c r="AM85" i="29"/>
  <c r="AL81" i="29"/>
  <c r="AM81" i="29"/>
  <c r="AL77" i="29"/>
  <c r="AM77" i="29"/>
  <c r="AL73" i="29"/>
  <c r="AM73" i="29"/>
  <c r="AL69" i="29"/>
  <c r="AM69" i="29"/>
  <c r="AL65" i="29"/>
  <c r="AM65" i="29"/>
  <c r="AL61" i="29"/>
  <c r="AM61" i="29"/>
  <c r="AL57" i="29"/>
  <c r="AM57" i="29"/>
  <c r="AL53" i="29"/>
  <c r="AM53" i="29"/>
  <c r="AL49" i="29"/>
  <c r="AM49" i="29"/>
  <c r="AL45" i="29"/>
  <c r="AM45" i="29"/>
  <c r="AL41" i="29"/>
  <c r="AM41" i="29"/>
  <c r="AL37" i="29"/>
  <c r="AM37" i="29"/>
  <c r="AL33" i="29"/>
  <c r="AM33" i="29"/>
  <c r="AL107" i="29"/>
  <c r="AL91" i="29"/>
  <c r="AL75" i="29"/>
  <c r="AL59" i="29"/>
  <c r="AL43" i="29"/>
  <c r="AM117" i="29"/>
  <c r="AM101" i="29"/>
  <c r="AL103" i="29"/>
  <c r="AL87" i="29"/>
  <c r="AL71" i="29"/>
  <c r="AL55" i="29"/>
  <c r="AL39" i="29"/>
  <c r="AM113" i="29"/>
  <c r="AM97" i="29"/>
  <c r="AM28" i="29"/>
  <c r="AL28" i="29"/>
  <c r="AL29" i="29"/>
  <c r="AM29" i="29"/>
  <c r="AL25" i="29"/>
  <c r="AM25" i="29"/>
  <c r="AK26" i="29"/>
  <c r="AA823" i="28"/>
  <c r="W818" i="28"/>
  <c r="W820" i="28"/>
  <c r="W823" i="28"/>
  <c r="AA822" i="28"/>
  <c r="W822" i="28"/>
  <c r="AA821" i="28"/>
  <c r="W821" i="28"/>
  <c r="AA820" i="28"/>
  <c r="AA819" i="28"/>
  <c r="W819" i="28"/>
  <c r="AI6" i="29" l="1"/>
  <c r="AI7" i="29"/>
  <c r="AE6" i="29"/>
  <c r="AG7" i="29"/>
  <c r="AH7" i="29"/>
  <c r="AJ7" i="29"/>
  <c r="AE9" i="29"/>
  <c r="AG10" i="29"/>
  <c r="AF6" i="29"/>
  <c r="AJ9" i="29"/>
  <c r="AG6" i="29"/>
  <c r="AE10" i="29"/>
  <c r="AH6" i="29"/>
  <c r="AF10" i="29"/>
  <c r="AI9" i="29"/>
  <c r="AF9" i="29"/>
  <c r="AG9" i="29"/>
  <c r="AH9" i="29"/>
  <c r="AJ6" i="29"/>
  <c r="AH10" i="29"/>
  <c r="AE7" i="29"/>
  <c r="AI10" i="29"/>
  <c r="AF7" i="29"/>
  <c r="Y823" i="28"/>
  <c r="X823" i="28"/>
  <c r="Y819" i="28"/>
  <c r="X819" i="28"/>
  <c r="Y822" i="28"/>
  <c r="X822" i="28"/>
  <c r="Y821" i="28"/>
  <c r="X821" i="28"/>
  <c r="Y820" i="28"/>
  <c r="X820" i="28"/>
  <c r="Y818" i="28"/>
  <c r="X818" i="28"/>
  <c r="AK27" i="29"/>
  <c r="AL26" i="29"/>
  <c r="AM26" i="29"/>
  <c r="AM27" i="29" l="1"/>
  <c r="AL27" i="29"/>
  <c r="AL23" i="29"/>
  <c r="AM23" i="29"/>
  <c r="AA17" i="28"/>
  <c r="AA18" i="28"/>
  <c r="AA19" i="28"/>
  <c r="AA20" i="28"/>
  <c r="AA21" i="28"/>
  <c r="AA22" i="28"/>
  <c r="AA23" i="28"/>
  <c r="AA24" i="28"/>
  <c r="AA25" i="28"/>
  <c r="AA26" i="28"/>
  <c r="AA27" i="28"/>
  <c r="AA28" i="28"/>
  <c r="AA29" i="28"/>
  <c r="AA30" i="28"/>
  <c r="AA31" i="28"/>
  <c r="AA32" i="28"/>
  <c r="AA33" i="28"/>
  <c r="AA34" i="28"/>
  <c r="AA35" i="28"/>
  <c r="AA36" i="28"/>
  <c r="AA37" i="28"/>
  <c r="AA38" i="28"/>
  <c r="AA39" i="28"/>
  <c r="AA40" i="28"/>
  <c r="AA41" i="28"/>
  <c r="AA42" i="28"/>
  <c r="AA43" i="28"/>
  <c r="AA44" i="28"/>
  <c r="AA45" i="28"/>
  <c r="AA46" i="28"/>
  <c r="AA47" i="28"/>
  <c r="AA48" i="28"/>
  <c r="AA49" i="28"/>
  <c r="AA50" i="28"/>
  <c r="AA51" i="28"/>
  <c r="AA52" i="28"/>
  <c r="AA53" i="28"/>
  <c r="AA54" i="28"/>
  <c r="AA55" i="28"/>
  <c r="AA56" i="28"/>
  <c r="AA57" i="28"/>
  <c r="AA58" i="28"/>
  <c r="AA59" i="28"/>
  <c r="AA60" i="28"/>
  <c r="AA61" i="28"/>
  <c r="AA62" i="28"/>
  <c r="AA63" i="28"/>
  <c r="AA64" i="28"/>
  <c r="AA65" i="28"/>
  <c r="AA66" i="28"/>
  <c r="AA67" i="28"/>
  <c r="AA68" i="28"/>
  <c r="AA69" i="28"/>
  <c r="AA70" i="28"/>
  <c r="AA71" i="28"/>
  <c r="AA72" i="28"/>
  <c r="AA73" i="28"/>
  <c r="AA74" i="28"/>
  <c r="AA75" i="28"/>
  <c r="AA76" i="28"/>
  <c r="AA77" i="28"/>
  <c r="AA78" i="28"/>
  <c r="AA79" i="28"/>
  <c r="AA80" i="28"/>
  <c r="AA81" i="28"/>
  <c r="AA82" i="28"/>
  <c r="AA83" i="28"/>
  <c r="AA84" i="28"/>
  <c r="AA85" i="28"/>
  <c r="AA86" i="28"/>
  <c r="AA87" i="28"/>
  <c r="AA88" i="28"/>
  <c r="AA89" i="28"/>
  <c r="AA90" i="28"/>
  <c r="AA91" i="28"/>
  <c r="AA92" i="28"/>
  <c r="AA93" i="28"/>
  <c r="AA94" i="28"/>
  <c r="AA95" i="28"/>
  <c r="AA96" i="28"/>
  <c r="AA97" i="28"/>
  <c r="AA98" i="28"/>
  <c r="AA99" i="28"/>
  <c r="AA100" i="28"/>
  <c r="AA101" i="28"/>
  <c r="AA102" i="28"/>
  <c r="AA103" i="28"/>
  <c r="AA104" i="28"/>
  <c r="AA105" i="28"/>
  <c r="AA106" i="28"/>
  <c r="AA107" i="28"/>
  <c r="AA108" i="28"/>
  <c r="AA109" i="28"/>
  <c r="AA110" i="28"/>
  <c r="AA111" i="28"/>
  <c r="AA112" i="28"/>
  <c r="AA113" i="28"/>
  <c r="AA114" i="28"/>
  <c r="AA115" i="28"/>
  <c r="AA116" i="28"/>
  <c r="AA117" i="28"/>
  <c r="AA118" i="28"/>
  <c r="AA119" i="28"/>
  <c r="AA120" i="28"/>
  <c r="AA121" i="28"/>
  <c r="AA122" i="28"/>
  <c r="AA123" i="28"/>
  <c r="AA124" i="28"/>
  <c r="AA125" i="28"/>
  <c r="AA126" i="28"/>
  <c r="AA127" i="28"/>
  <c r="AA128" i="28"/>
  <c r="AA129" i="28"/>
  <c r="AA130" i="28"/>
  <c r="AA131" i="28"/>
  <c r="AA132" i="28"/>
  <c r="AA133" i="28"/>
  <c r="AA134" i="28"/>
  <c r="AA135" i="28"/>
  <c r="AA136" i="28"/>
  <c r="AA137" i="28"/>
  <c r="AA138" i="28"/>
  <c r="AA139" i="28"/>
  <c r="AA140" i="28"/>
  <c r="AA141" i="28"/>
  <c r="AA142" i="28"/>
  <c r="AA143" i="28"/>
  <c r="AA144" i="28"/>
  <c r="AA145" i="28"/>
  <c r="AA146" i="28"/>
  <c r="AA147" i="28"/>
  <c r="AA148" i="28"/>
  <c r="AA149" i="28"/>
  <c r="AA150" i="28"/>
  <c r="AA151" i="28"/>
  <c r="AA152" i="28"/>
  <c r="AA153" i="28"/>
  <c r="AA154" i="28"/>
  <c r="AA155" i="28"/>
  <c r="AA156" i="28"/>
  <c r="AA157" i="28"/>
  <c r="AA158" i="28"/>
  <c r="AA159" i="28"/>
  <c r="AA160" i="28"/>
  <c r="AA161" i="28"/>
  <c r="AA162" i="28"/>
  <c r="AA163" i="28"/>
  <c r="AA164" i="28"/>
  <c r="AA165" i="28"/>
  <c r="AA166" i="28"/>
  <c r="AA167" i="28"/>
  <c r="AA168" i="28"/>
  <c r="AA169" i="28"/>
  <c r="AA170" i="28"/>
  <c r="AA171" i="28"/>
  <c r="AA172" i="28"/>
  <c r="AA173" i="28"/>
  <c r="AA174" i="28"/>
  <c r="AA175" i="28"/>
  <c r="AA176" i="28"/>
  <c r="AA177" i="28"/>
  <c r="AA178" i="28"/>
  <c r="AA179" i="28"/>
  <c r="AA180" i="28"/>
  <c r="AA181" i="28"/>
  <c r="AA182" i="28"/>
  <c r="AA183" i="28"/>
  <c r="AA184" i="28"/>
  <c r="AA185" i="28"/>
  <c r="AA186" i="28"/>
  <c r="AA187" i="28"/>
  <c r="AA188" i="28"/>
  <c r="AA189" i="28"/>
  <c r="AA190" i="28"/>
  <c r="AA191" i="28"/>
  <c r="AA192" i="28"/>
  <c r="AA193" i="28"/>
  <c r="AA194" i="28"/>
  <c r="AA195" i="28"/>
  <c r="AA196" i="28"/>
  <c r="AA197" i="28"/>
  <c r="AA198" i="28"/>
  <c r="AA199" i="28"/>
  <c r="AA200" i="28"/>
  <c r="AA201" i="28"/>
  <c r="AA202" i="28"/>
  <c r="AA203" i="28"/>
  <c r="AA204" i="28"/>
  <c r="AA205" i="28"/>
  <c r="AA206" i="28"/>
  <c r="AA207" i="28"/>
  <c r="AA208" i="28"/>
  <c r="AA209" i="28"/>
  <c r="AA210" i="28"/>
  <c r="AA211" i="28"/>
  <c r="AA212" i="28"/>
  <c r="AA213" i="28"/>
  <c r="AA214" i="28"/>
  <c r="AA215" i="28"/>
  <c r="AA216" i="28"/>
  <c r="AA217" i="28"/>
  <c r="AA218" i="28"/>
  <c r="AA219" i="28"/>
  <c r="AA220" i="28"/>
  <c r="AA221" i="28"/>
  <c r="AA222" i="28"/>
  <c r="AA223" i="28"/>
  <c r="AA224" i="28"/>
  <c r="AA225" i="28"/>
  <c r="AA226" i="28"/>
  <c r="AA227" i="28"/>
  <c r="AA228" i="28"/>
  <c r="AA229" i="28"/>
  <c r="AA230" i="28"/>
  <c r="AA231" i="28"/>
  <c r="AA232" i="28"/>
  <c r="AA233" i="28"/>
  <c r="AA234" i="28"/>
  <c r="AA235" i="28"/>
  <c r="AA236" i="28"/>
  <c r="AA237" i="28"/>
  <c r="AA238" i="28"/>
  <c r="AA239" i="28"/>
  <c r="AA240" i="28"/>
  <c r="AA241" i="28"/>
  <c r="AA242" i="28"/>
  <c r="AA243" i="28"/>
  <c r="AA244" i="28"/>
  <c r="AA245" i="28"/>
  <c r="AA246" i="28"/>
  <c r="AA247" i="28"/>
  <c r="AA248" i="28"/>
  <c r="AA249" i="28"/>
  <c r="AA250" i="28"/>
  <c r="AA251" i="28"/>
  <c r="AA252" i="28"/>
  <c r="AA253" i="28"/>
  <c r="AA254" i="28"/>
  <c r="AA255" i="28"/>
  <c r="AA256" i="28"/>
  <c r="AA257" i="28"/>
  <c r="AA258" i="28"/>
  <c r="AA259" i="28"/>
  <c r="AA260" i="28"/>
  <c r="AA261" i="28"/>
  <c r="AA262" i="28"/>
  <c r="AA263" i="28"/>
  <c r="AA264" i="28"/>
  <c r="AA265" i="28"/>
  <c r="AA266" i="28"/>
  <c r="AA267" i="28"/>
  <c r="AA268" i="28"/>
  <c r="AA269" i="28"/>
  <c r="AA270" i="28"/>
  <c r="AA271" i="28"/>
  <c r="AA272" i="28"/>
  <c r="AA273" i="28"/>
  <c r="AA274" i="28"/>
  <c r="AA275" i="28"/>
  <c r="AA276" i="28"/>
  <c r="AA277" i="28"/>
  <c r="AA278" i="28"/>
  <c r="AA279" i="28"/>
  <c r="AA280" i="28"/>
  <c r="AA281" i="28"/>
  <c r="AA282" i="28"/>
  <c r="AA283" i="28"/>
  <c r="AA284" i="28"/>
  <c r="AA285" i="28"/>
  <c r="AA286" i="28"/>
  <c r="AA287" i="28"/>
  <c r="AA288" i="28"/>
  <c r="AA289" i="28"/>
  <c r="AA290" i="28"/>
  <c r="AA291" i="28"/>
  <c r="AA292" i="28"/>
  <c r="AA293" i="28"/>
  <c r="AA294" i="28"/>
  <c r="AA295" i="28"/>
  <c r="AA296" i="28"/>
  <c r="AA297" i="28"/>
  <c r="AA298" i="28"/>
  <c r="AA299" i="28"/>
  <c r="AA300" i="28"/>
  <c r="AA301" i="28"/>
  <c r="AA302" i="28"/>
  <c r="AA303" i="28"/>
  <c r="AA304" i="28"/>
  <c r="AA305" i="28"/>
  <c r="AA306" i="28"/>
  <c r="AA307" i="28"/>
  <c r="AA308" i="28"/>
  <c r="AA309" i="28"/>
  <c r="AA310" i="28"/>
  <c r="AA311" i="28"/>
  <c r="AA312" i="28"/>
  <c r="AA313" i="28"/>
  <c r="AA314" i="28"/>
  <c r="AA315" i="28"/>
  <c r="AA316" i="28"/>
  <c r="AA317" i="28"/>
  <c r="AA318" i="28"/>
  <c r="AA319" i="28"/>
  <c r="AA320" i="28"/>
  <c r="AA321" i="28"/>
  <c r="AA322" i="28"/>
  <c r="AA323" i="28"/>
  <c r="AA324" i="28"/>
  <c r="AA325" i="28"/>
  <c r="AA326" i="28"/>
  <c r="AA327" i="28"/>
  <c r="AA328" i="28"/>
  <c r="AA329" i="28"/>
  <c r="AA330" i="28"/>
  <c r="AA331" i="28"/>
  <c r="AA332" i="28"/>
  <c r="AA333" i="28"/>
  <c r="AA334" i="28"/>
  <c r="AA335" i="28"/>
  <c r="AA336" i="28"/>
  <c r="AA337" i="28"/>
  <c r="AA338" i="28"/>
  <c r="AA339" i="28"/>
  <c r="AA340" i="28"/>
  <c r="AA341" i="28"/>
  <c r="AA342" i="28"/>
  <c r="AA343" i="28"/>
  <c r="AA344" i="28"/>
  <c r="AA345" i="28"/>
  <c r="AA346" i="28"/>
  <c r="AA347" i="28"/>
  <c r="AA348" i="28"/>
  <c r="AA349" i="28"/>
  <c r="AA350" i="28"/>
  <c r="AA351" i="28"/>
  <c r="AA352" i="28"/>
  <c r="AA353" i="28"/>
  <c r="AA354" i="28"/>
  <c r="AA355" i="28"/>
  <c r="AA356" i="28"/>
  <c r="AA357" i="28"/>
  <c r="AA358" i="28"/>
  <c r="AA359" i="28"/>
  <c r="AA360" i="28"/>
  <c r="AA361" i="28"/>
  <c r="AA362" i="28"/>
  <c r="AA363" i="28"/>
  <c r="AA364" i="28"/>
  <c r="AA365" i="28"/>
  <c r="AA366" i="28"/>
  <c r="AA367" i="28"/>
  <c r="AA368" i="28"/>
  <c r="AA369" i="28"/>
  <c r="AA370" i="28"/>
  <c r="AA371" i="28"/>
  <c r="AA372" i="28"/>
  <c r="AA373" i="28"/>
  <c r="AA374" i="28"/>
  <c r="AA375" i="28"/>
  <c r="AA376" i="28"/>
  <c r="AA377" i="28"/>
  <c r="AA378" i="28"/>
  <c r="AA379" i="28"/>
  <c r="AA380" i="28"/>
  <c r="AA381" i="28"/>
  <c r="AA382" i="28"/>
  <c r="AA383" i="28"/>
  <c r="AA384" i="28"/>
  <c r="AA385" i="28"/>
  <c r="AA386" i="28"/>
  <c r="AA387" i="28"/>
  <c r="AA388" i="28"/>
  <c r="AA389" i="28"/>
  <c r="AA390" i="28"/>
  <c r="AA391" i="28"/>
  <c r="AA392" i="28"/>
  <c r="AA393" i="28"/>
  <c r="AA394" i="28"/>
  <c r="AA395" i="28"/>
  <c r="AA396" i="28"/>
  <c r="AA397" i="28"/>
  <c r="AA398" i="28"/>
  <c r="AA399" i="28"/>
  <c r="AA400" i="28"/>
  <c r="AA401" i="28"/>
  <c r="AA402" i="28"/>
  <c r="AA403" i="28"/>
  <c r="AA404" i="28"/>
  <c r="AA405" i="28"/>
  <c r="AA406" i="28"/>
  <c r="AA407" i="28"/>
  <c r="AA408" i="28"/>
  <c r="AA409" i="28"/>
  <c r="AA410" i="28"/>
  <c r="AA411" i="28"/>
  <c r="AA412" i="28"/>
  <c r="AA413" i="28"/>
  <c r="AA414" i="28"/>
  <c r="AA415" i="28"/>
  <c r="AA416" i="28"/>
  <c r="AA417" i="28"/>
  <c r="AA418" i="28"/>
  <c r="AA419" i="28"/>
  <c r="AA420" i="28"/>
  <c r="AA421" i="28"/>
  <c r="AA422" i="28"/>
  <c r="AA423" i="28"/>
  <c r="AA424" i="28"/>
  <c r="AA425" i="28"/>
  <c r="AA426" i="28"/>
  <c r="AA427" i="28"/>
  <c r="AA428" i="28"/>
  <c r="AA429" i="28"/>
  <c r="AA430" i="28"/>
  <c r="AA431" i="28"/>
  <c r="AA432" i="28"/>
  <c r="AA433" i="28"/>
  <c r="AA434" i="28"/>
  <c r="AA435" i="28"/>
  <c r="AA436" i="28"/>
  <c r="AA437" i="28"/>
  <c r="AA438" i="28"/>
  <c r="AA439" i="28"/>
  <c r="AA440" i="28"/>
  <c r="AA441" i="28"/>
  <c r="AA442" i="28"/>
  <c r="AA443" i="28"/>
  <c r="AA444" i="28"/>
  <c r="AA445" i="28"/>
  <c r="AA446" i="28"/>
  <c r="AA447" i="28"/>
  <c r="AA448" i="28"/>
  <c r="AA449" i="28"/>
  <c r="AA450" i="28"/>
  <c r="AA451" i="28"/>
  <c r="AA452" i="28"/>
  <c r="AA453" i="28"/>
  <c r="AA454" i="28"/>
  <c r="AA455" i="28"/>
  <c r="AA456" i="28"/>
  <c r="AA457" i="28"/>
  <c r="AA458" i="28"/>
  <c r="AA459" i="28"/>
  <c r="AA460" i="28"/>
  <c r="AA461" i="28"/>
  <c r="AA462" i="28"/>
  <c r="AA463" i="28"/>
  <c r="AA464" i="28"/>
  <c r="AA465" i="28"/>
  <c r="AA466" i="28"/>
  <c r="AA467" i="28"/>
  <c r="AA468" i="28"/>
  <c r="AA469" i="28"/>
  <c r="AA470" i="28"/>
  <c r="AA471" i="28"/>
  <c r="AA472" i="28"/>
  <c r="AA473" i="28"/>
  <c r="AA474" i="28"/>
  <c r="AA475" i="28"/>
  <c r="AA476" i="28"/>
  <c r="AA477" i="28"/>
  <c r="AA478" i="28"/>
  <c r="AA479" i="28"/>
  <c r="AA480" i="28"/>
  <c r="AA481" i="28"/>
  <c r="AA482" i="28"/>
  <c r="AA483" i="28"/>
  <c r="AA484" i="28"/>
  <c r="AA485" i="28"/>
  <c r="AA486" i="28"/>
  <c r="AA487" i="28"/>
  <c r="AA488" i="28"/>
  <c r="AA489" i="28"/>
  <c r="AA490" i="28"/>
  <c r="AA491" i="28"/>
  <c r="AA492" i="28"/>
  <c r="AA493" i="28"/>
  <c r="AA494" i="28"/>
  <c r="AA495" i="28"/>
  <c r="AA496" i="28"/>
  <c r="AA497" i="28"/>
  <c r="AA498" i="28"/>
  <c r="AA499" i="28"/>
  <c r="AA500" i="28"/>
  <c r="AA501" i="28"/>
  <c r="AA502" i="28"/>
  <c r="AA503" i="28"/>
  <c r="AA504" i="28"/>
  <c r="AA505" i="28"/>
  <c r="AA506" i="28"/>
  <c r="AA507" i="28"/>
  <c r="AA508" i="28"/>
  <c r="AA509" i="28"/>
  <c r="AA510" i="28"/>
  <c r="AA511" i="28"/>
  <c r="AA512" i="28"/>
  <c r="AA513" i="28"/>
  <c r="AA514" i="28"/>
  <c r="AA515" i="28"/>
  <c r="AA516" i="28"/>
  <c r="AA517" i="28"/>
  <c r="AA518" i="28"/>
  <c r="AA519" i="28"/>
  <c r="AA520" i="28"/>
  <c r="AA521" i="28"/>
  <c r="AA522" i="28"/>
  <c r="AA523" i="28"/>
  <c r="AA524" i="28"/>
  <c r="AA525" i="28"/>
  <c r="AA526" i="28"/>
  <c r="AA527" i="28"/>
  <c r="AA528" i="28"/>
  <c r="AA529" i="28"/>
  <c r="AA530" i="28"/>
  <c r="AA531" i="28"/>
  <c r="AA532" i="28"/>
  <c r="AA533" i="28"/>
  <c r="AA534" i="28"/>
  <c r="AA535" i="28"/>
  <c r="AA536" i="28"/>
  <c r="AA537" i="28"/>
  <c r="AA538" i="28"/>
  <c r="AA539" i="28"/>
  <c r="AA540" i="28"/>
  <c r="AA541" i="28"/>
  <c r="AA542" i="28"/>
  <c r="AA543" i="28"/>
  <c r="AA544" i="28"/>
  <c r="AA545" i="28"/>
  <c r="AA546" i="28"/>
  <c r="AA547" i="28"/>
  <c r="AA548" i="28"/>
  <c r="AA549" i="28"/>
  <c r="AA550" i="28"/>
  <c r="AA551" i="28"/>
  <c r="AA552" i="28"/>
  <c r="AA553" i="28"/>
  <c r="AA554" i="28"/>
  <c r="AA555" i="28"/>
  <c r="AA556" i="28"/>
  <c r="AA557" i="28"/>
  <c r="AA558" i="28"/>
  <c r="AA559" i="28"/>
  <c r="AA560" i="28"/>
  <c r="AA561" i="28"/>
  <c r="AA562" i="28"/>
  <c r="AA563" i="28"/>
  <c r="AA564" i="28"/>
  <c r="AA565" i="28"/>
  <c r="AA566" i="28"/>
  <c r="AA567" i="28"/>
  <c r="AA568" i="28"/>
  <c r="AA569" i="28"/>
  <c r="AA570" i="28"/>
  <c r="AA571" i="28"/>
  <c r="AA572" i="28"/>
  <c r="AA573" i="28"/>
  <c r="AA574" i="28"/>
  <c r="AA575" i="28"/>
  <c r="AA576" i="28"/>
  <c r="AA577" i="28"/>
  <c r="AA578" i="28"/>
  <c r="AA579" i="28"/>
  <c r="AA580" i="28"/>
  <c r="AA581" i="28"/>
  <c r="AA582" i="28"/>
  <c r="AA583" i="28"/>
  <c r="AA584" i="28"/>
  <c r="AA585" i="28"/>
  <c r="AA586" i="28"/>
  <c r="AA587" i="28"/>
  <c r="AA588" i="28"/>
  <c r="AA589" i="28"/>
  <c r="AA590" i="28"/>
  <c r="AA591" i="28"/>
  <c r="AA592" i="28"/>
  <c r="AA593" i="28"/>
  <c r="AA594" i="28"/>
  <c r="AA595" i="28"/>
  <c r="AA596" i="28"/>
  <c r="AA597" i="28"/>
  <c r="AA598" i="28"/>
  <c r="AA599" i="28"/>
  <c r="AA600" i="28"/>
  <c r="AA601" i="28"/>
  <c r="AA602" i="28"/>
  <c r="AA603" i="28"/>
  <c r="AA604" i="28"/>
  <c r="AA605" i="28"/>
  <c r="AA606" i="28"/>
  <c r="AA607" i="28"/>
  <c r="AA608" i="28"/>
  <c r="AA609" i="28"/>
  <c r="AA610" i="28"/>
  <c r="AA611" i="28"/>
  <c r="AA612" i="28"/>
  <c r="AA613" i="28"/>
  <c r="AA614" i="28"/>
  <c r="AA615" i="28"/>
  <c r="AA616" i="28"/>
  <c r="AA617" i="28"/>
  <c r="AA618" i="28"/>
  <c r="AA619" i="28"/>
  <c r="AA620" i="28"/>
  <c r="AA621" i="28"/>
  <c r="AA622" i="28"/>
  <c r="AA623" i="28"/>
  <c r="AA624" i="28"/>
  <c r="AA625" i="28"/>
  <c r="AA626" i="28"/>
  <c r="AA627" i="28"/>
  <c r="AA628" i="28"/>
  <c r="AA629" i="28"/>
  <c r="AA630" i="28"/>
  <c r="AA631" i="28"/>
  <c r="AA632" i="28"/>
  <c r="AA633" i="28"/>
  <c r="AA634" i="28"/>
  <c r="AA635" i="28"/>
  <c r="AA636" i="28"/>
  <c r="AA637" i="28"/>
  <c r="AA638" i="28"/>
  <c r="AA639" i="28"/>
  <c r="AA640" i="28"/>
  <c r="AA641" i="28"/>
  <c r="AA642" i="28"/>
  <c r="AA643" i="28"/>
  <c r="AA644" i="28"/>
  <c r="AA645" i="28"/>
  <c r="AA646" i="28"/>
  <c r="AA647" i="28"/>
  <c r="AA648" i="28"/>
  <c r="AA649" i="28"/>
  <c r="AA650" i="28"/>
  <c r="AA651" i="28"/>
  <c r="AA652" i="28"/>
  <c r="AA653" i="28"/>
  <c r="AA654" i="28"/>
  <c r="AA655" i="28"/>
  <c r="AA656" i="28"/>
  <c r="AA657" i="28"/>
  <c r="AA658" i="28"/>
  <c r="AA659" i="28"/>
  <c r="AA660" i="28"/>
  <c r="AA661" i="28"/>
  <c r="AA662" i="28"/>
  <c r="AA663" i="28"/>
  <c r="AA664" i="28"/>
  <c r="AA665" i="28"/>
  <c r="AA666" i="28"/>
  <c r="AA667" i="28"/>
  <c r="AA668" i="28"/>
  <c r="AA669" i="28"/>
  <c r="AA670" i="28"/>
  <c r="AA671" i="28"/>
  <c r="AA672" i="28"/>
  <c r="AA673" i="28"/>
  <c r="AA674" i="28"/>
  <c r="AA675" i="28"/>
  <c r="AA676" i="28"/>
  <c r="AA677" i="28"/>
  <c r="AA678" i="28"/>
  <c r="AA679" i="28"/>
  <c r="AA680" i="28"/>
  <c r="AA681" i="28"/>
  <c r="AA682" i="28"/>
  <c r="AA683" i="28"/>
  <c r="AA684" i="28"/>
  <c r="AA685" i="28"/>
  <c r="AA686" i="28"/>
  <c r="AA687" i="28"/>
  <c r="AA688" i="28"/>
  <c r="AA689" i="28"/>
  <c r="AA690" i="28"/>
  <c r="AA691" i="28"/>
  <c r="AA692" i="28"/>
  <c r="AA693" i="28"/>
  <c r="AA694" i="28"/>
  <c r="AA695" i="28"/>
  <c r="AA696" i="28"/>
  <c r="AA697" i="28"/>
  <c r="AA698" i="28"/>
  <c r="AA699" i="28"/>
  <c r="AA700" i="28"/>
  <c r="AA701" i="28"/>
  <c r="AA702" i="28"/>
  <c r="AA703" i="28"/>
  <c r="AA704" i="28"/>
  <c r="AA705" i="28"/>
  <c r="AA706" i="28"/>
  <c r="AA707" i="28"/>
  <c r="AA708" i="28"/>
  <c r="AA709" i="28"/>
  <c r="AA710" i="28"/>
  <c r="AA711" i="28"/>
  <c r="AA712" i="28"/>
  <c r="AA713" i="28"/>
  <c r="AA714" i="28"/>
  <c r="AA715" i="28"/>
  <c r="AA716" i="28"/>
  <c r="AA717" i="28"/>
  <c r="AA718" i="28"/>
  <c r="AA719" i="28"/>
  <c r="AA720" i="28"/>
  <c r="AA721" i="28"/>
  <c r="AA722" i="28"/>
  <c r="AA723" i="28"/>
  <c r="AA724" i="28"/>
  <c r="AA725" i="28"/>
  <c r="AA726" i="28"/>
  <c r="AA727" i="28"/>
  <c r="AA728" i="28"/>
  <c r="AA729" i="28"/>
  <c r="AA730" i="28"/>
  <c r="AA731" i="28"/>
  <c r="AA732" i="28"/>
  <c r="AA733" i="28"/>
  <c r="AA734" i="28"/>
  <c r="AA735" i="28"/>
  <c r="AA736" i="28"/>
  <c r="AA737" i="28"/>
  <c r="AA738" i="28"/>
  <c r="AA739" i="28"/>
  <c r="AA740" i="28"/>
  <c r="AA741" i="28"/>
  <c r="AA742" i="28"/>
  <c r="AA743" i="28"/>
  <c r="AA744" i="28"/>
  <c r="AA745" i="28"/>
  <c r="AA746" i="28"/>
  <c r="AA747" i="28"/>
  <c r="AA748" i="28"/>
  <c r="AA749" i="28"/>
  <c r="AA750" i="28"/>
  <c r="AA751" i="28"/>
  <c r="AA752" i="28"/>
  <c r="AA753" i="28"/>
  <c r="AA754" i="28"/>
  <c r="AA755" i="28"/>
  <c r="AA756" i="28"/>
  <c r="AA757" i="28"/>
  <c r="AA758" i="28"/>
  <c r="AA759" i="28"/>
  <c r="AA760" i="28"/>
  <c r="AA761" i="28"/>
  <c r="AA762" i="28"/>
  <c r="AA763" i="28"/>
  <c r="AA764" i="28"/>
  <c r="AA765" i="28"/>
  <c r="AA766" i="28"/>
  <c r="AA767" i="28"/>
  <c r="AA768" i="28"/>
  <c r="AA769" i="28"/>
  <c r="AA770" i="28"/>
  <c r="AA771" i="28"/>
  <c r="AA772" i="28"/>
  <c r="AA773" i="28"/>
  <c r="AA774" i="28"/>
  <c r="AA775" i="28"/>
  <c r="AA776" i="28"/>
  <c r="AA777" i="28"/>
  <c r="AA778" i="28"/>
  <c r="AA779" i="28"/>
  <c r="AA780" i="28"/>
  <c r="AA781" i="28"/>
  <c r="AA782" i="28"/>
  <c r="AA783" i="28"/>
  <c r="AA784" i="28"/>
  <c r="AA785" i="28"/>
  <c r="AA786" i="28"/>
  <c r="AA787" i="28"/>
  <c r="AA788" i="28"/>
  <c r="AA789" i="28"/>
  <c r="AA790" i="28"/>
  <c r="AA791" i="28"/>
  <c r="AA792" i="28"/>
  <c r="AA793" i="28"/>
  <c r="AA794" i="28"/>
  <c r="AA795" i="28"/>
  <c r="AA796" i="28"/>
  <c r="AA797" i="28"/>
  <c r="AA798" i="28"/>
  <c r="AA799" i="28"/>
  <c r="AA800" i="28"/>
  <c r="AA801" i="28"/>
  <c r="AA802" i="28"/>
  <c r="AA803" i="28"/>
  <c r="AA804" i="28"/>
  <c r="AA805" i="28"/>
  <c r="AA806" i="28"/>
  <c r="AA807" i="28"/>
  <c r="AA808" i="28"/>
  <c r="AA809" i="28"/>
  <c r="AA810" i="28"/>
  <c r="AA811" i="28"/>
  <c r="AA812" i="28"/>
  <c r="AA813" i="28"/>
  <c r="AA814" i="28"/>
  <c r="AA815" i="28"/>
  <c r="AA816" i="28"/>
  <c r="AA817" i="28"/>
  <c r="AA818" i="28"/>
  <c r="AA16" i="28"/>
  <c r="W817" i="28"/>
  <c r="W816" i="28"/>
  <c r="W815" i="28"/>
  <c r="W814" i="28"/>
  <c r="W813" i="28"/>
  <c r="W812" i="28"/>
  <c r="W811" i="28"/>
  <c r="W810" i="28"/>
  <c r="W809" i="28"/>
  <c r="W808" i="28"/>
  <c r="W807" i="28"/>
  <c r="W806" i="28"/>
  <c r="W805" i="28"/>
  <c r="W804" i="28"/>
  <c r="W803" i="28"/>
  <c r="W802" i="28"/>
  <c r="W801" i="28"/>
  <c r="W800" i="28"/>
  <c r="W799" i="28"/>
  <c r="W798" i="28"/>
  <c r="W797" i="28"/>
  <c r="W796" i="28"/>
  <c r="W795" i="28"/>
  <c r="W794" i="28"/>
  <c r="W793" i="28"/>
  <c r="W792" i="28"/>
  <c r="W791" i="28"/>
  <c r="W790" i="28"/>
  <c r="W789" i="28"/>
  <c r="W788" i="28"/>
  <c r="W787" i="28"/>
  <c r="W786" i="28"/>
  <c r="W785" i="28"/>
  <c r="W784" i="28"/>
  <c r="W783" i="28"/>
  <c r="W782" i="28"/>
  <c r="W781" i="28"/>
  <c r="W780" i="28"/>
  <c r="W779" i="28"/>
  <c r="W778" i="28"/>
  <c r="W777" i="28"/>
  <c r="W776" i="28"/>
  <c r="W775" i="28"/>
  <c r="W774" i="28"/>
  <c r="W773" i="28"/>
  <c r="W772" i="28"/>
  <c r="W771" i="28"/>
  <c r="W770" i="28"/>
  <c r="W769" i="28"/>
  <c r="W768" i="28"/>
  <c r="W767" i="28"/>
  <c r="W766" i="28"/>
  <c r="W765" i="28"/>
  <c r="W764" i="28"/>
  <c r="W763" i="28"/>
  <c r="W762" i="28"/>
  <c r="W761" i="28"/>
  <c r="W760" i="28"/>
  <c r="W759" i="28"/>
  <c r="W758" i="28"/>
  <c r="W757" i="28"/>
  <c r="W756" i="28"/>
  <c r="W755" i="28"/>
  <c r="W754" i="28"/>
  <c r="W753" i="28"/>
  <c r="W752" i="28"/>
  <c r="W751" i="28"/>
  <c r="W750" i="28"/>
  <c r="W749" i="28"/>
  <c r="W748" i="28"/>
  <c r="W747" i="28"/>
  <c r="W746" i="28"/>
  <c r="W745" i="28"/>
  <c r="W744" i="28"/>
  <c r="W743" i="28"/>
  <c r="W742" i="28"/>
  <c r="W741" i="28"/>
  <c r="W740" i="28"/>
  <c r="W739" i="28"/>
  <c r="W738" i="28"/>
  <c r="W737" i="28"/>
  <c r="W736" i="28"/>
  <c r="W735" i="28"/>
  <c r="W734" i="28"/>
  <c r="W733" i="28"/>
  <c r="W732" i="28"/>
  <c r="W731" i="28"/>
  <c r="W730" i="28"/>
  <c r="W729" i="28"/>
  <c r="W728" i="28"/>
  <c r="W727" i="28"/>
  <c r="W726" i="28"/>
  <c r="W725" i="28"/>
  <c r="W724" i="28"/>
  <c r="W723" i="28"/>
  <c r="W722" i="28"/>
  <c r="W721" i="28"/>
  <c r="W720" i="28"/>
  <c r="W719" i="28"/>
  <c r="W718" i="28"/>
  <c r="W717" i="28"/>
  <c r="W716" i="28"/>
  <c r="W715" i="28"/>
  <c r="W714" i="28"/>
  <c r="W713" i="28"/>
  <c r="W712" i="28"/>
  <c r="W711" i="28"/>
  <c r="W710" i="28"/>
  <c r="W709" i="28"/>
  <c r="W708" i="28"/>
  <c r="W707" i="28"/>
  <c r="W706" i="28"/>
  <c r="W705" i="28"/>
  <c r="W704" i="28"/>
  <c r="W703" i="28"/>
  <c r="W702" i="28"/>
  <c r="W701" i="28"/>
  <c r="W700" i="28"/>
  <c r="W699" i="28"/>
  <c r="W698" i="28"/>
  <c r="W697" i="28"/>
  <c r="W696" i="28"/>
  <c r="W695" i="28"/>
  <c r="W694" i="28"/>
  <c r="W693" i="28"/>
  <c r="W692" i="28"/>
  <c r="W691" i="28"/>
  <c r="W690" i="28"/>
  <c r="W689" i="28"/>
  <c r="W688" i="28"/>
  <c r="W687" i="28"/>
  <c r="W686" i="28"/>
  <c r="W685" i="28"/>
  <c r="W684" i="28"/>
  <c r="W683" i="28"/>
  <c r="W682" i="28"/>
  <c r="W681" i="28"/>
  <c r="W680" i="28"/>
  <c r="W679" i="28"/>
  <c r="W678" i="28"/>
  <c r="W677" i="28"/>
  <c r="W676" i="28"/>
  <c r="W675" i="28"/>
  <c r="W674" i="28"/>
  <c r="W673" i="28"/>
  <c r="W672" i="28"/>
  <c r="W671" i="28"/>
  <c r="W670" i="28"/>
  <c r="W669" i="28"/>
  <c r="W668" i="28"/>
  <c r="W667" i="28"/>
  <c r="W666" i="28"/>
  <c r="W665" i="28"/>
  <c r="W664" i="28"/>
  <c r="W663" i="28"/>
  <c r="W662" i="28"/>
  <c r="W661" i="28"/>
  <c r="W660" i="28"/>
  <c r="W659" i="28"/>
  <c r="W658" i="28"/>
  <c r="W657" i="28"/>
  <c r="W656" i="28"/>
  <c r="W655" i="28"/>
  <c r="W654" i="28"/>
  <c r="W653" i="28"/>
  <c r="W652" i="28"/>
  <c r="W651" i="28"/>
  <c r="W650" i="28"/>
  <c r="W649" i="28"/>
  <c r="W648" i="28"/>
  <c r="W647" i="28"/>
  <c r="W646" i="28"/>
  <c r="W645" i="28"/>
  <c r="W644" i="28"/>
  <c r="W643" i="28"/>
  <c r="W642" i="28"/>
  <c r="W641" i="28"/>
  <c r="W640" i="28"/>
  <c r="W639" i="28"/>
  <c r="W638" i="28"/>
  <c r="W637" i="28"/>
  <c r="W636" i="28"/>
  <c r="W635" i="28"/>
  <c r="W634" i="28"/>
  <c r="W633" i="28"/>
  <c r="W632" i="28"/>
  <c r="W631" i="28"/>
  <c r="W630" i="28"/>
  <c r="W629" i="28"/>
  <c r="W628" i="28"/>
  <c r="W627" i="28"/>
  <c r="W626" i="28"/>
  <c r="W625" i="28"/>
  <c r="W624" i="28"/>
  <c r="W623" i="28"/>
  <c r="W622" i="28"/>
  <c r="W621" i="28"/>
  <c r="W620" i="28"/>
  <c r="W619" i="28"/>
  <c r="W618" i="28"/>
  <c r="W617" i="28"/>
  <c r="W616" i="28"/>
  <c r="W615" i="28"/>
  <c r="W614" i="28"/>
  <c r="W613" i="28"/>
  <c r="W612" i="28"/>
  <c r="W611" i="28"/>
  <c r="W610" i="28"/>
  <c r="W609" i="28"/>
  <c r="W608" i="28"/>
  <c r="W607" i="28"/>
  <c r="W606" i="28"/>
  <c r="W605" i="28"/>
  <c r="W604" i="28"/>
  <c r="W603" i="28"/>
  <c r="W602" i="28"/>
  <c r="W601" i="28"/>
  <c r="W600" i="28"/>
  <c r="W599" i="28"/>
  <c r="W598" i="28"/>
  <c r="W597" i="28"/>
  <c r="W596" i="28"/>
  <c r="W595" i="28"/>
  <c r="W594" i="28"/>
  <c r="W593" i="28"/>
  <c r="W592" i="28"/>
  <c r="W591" i="28"/>
  <c r="W590" i="28"/>
  <c r="W589" i="28"/>
  <c r="W588" i="28"/>
  <c r="W587" i="28"/>
  <c r="W586" i="28"/>
  <c r="W585" i="28"/>
  <c r="W584" i="28"/>
  <c r="W583" i="28"/>
  <c r="W582" i="28"/>
  <c r="W581" i="28"/>
  <c r="W580" i="28"/>
  <c r="W579" i="28"/>
  <c r="W578" i="28"/>
  <c r="W577" i="28"/>
  <c r="W576" i="28"/>
  <c r="W575" i="28"/>
  <c r="W574" i="28"/>
  <c r="W573" i="28"/>
  <c r="W572" i="28"/>
  <c r="W571" i="28"/>
  <c r="W570" i="28"/>
  <c r="W569" i="28"/>
  <c r="W568" i="28"/>
  <c r="W567" i="28"/>
  <c r="W566" i="28"/>
  <c r="W565" i="28"/>
  <c r="W564" i="28"/>
  <c r="W563" i="28"/>
  <c r="W562" i="28"/>
  <c r="W561" i="28"/>
  <c r="W560" i="28"/>
  <c r="W559" i="28"/>
  <c r="W558" i="28"/>
  <c r="W557" i="28"/>
  <c r="W556" i="28"/>
  <c r="W555" i="28"/>
  <c r="W554" i="28"/>
  <c r="W553" i="28"/>
  <c r="W552" i="28"/>
  <c r="W551" i="28"/>
  <c r="W550" i="28"/>
  <c r="W549" i="28"/>
  <c r="W548" i="28"/>
  <c r="W547" i="28"/>
  <c r="W546" i="28"/>
  <c r="W545" i="28"/>
  <c r="W544" i="28"/>
  <c r="W543" i="28"/>
  <c r="W542" i="28"/>
  <c r="W541" i="28"/>
  <c r="W540" i="28"/>
  <c r="W539" i="28"/>
  <c r="W538" i="28"/>
  <c r="W537" i="28"/>
  <c r="W536" i="28"/>
  <c r="W535" i="28"/>
  <c r="W534" i="28"/>
  <c r="W533" i="28"/>
  <c r="W532" i="28"/>
  <c r="W531" i="28"/>
  <c r="W530" i="28"/>
  <c r="W529" i="28"/>
  <c r="W528" i="28"/>
  <c r="W527" i="28"/>
  <c r="W526" i="28"/>
  <c r="W525" i="28"/>
  <c r="W524" i="28"/>
  <c r="W523" i="28"/>
  <c r="W522" i="28"/>
  <c r="W521" i="28"/>
  <c r="W520" i="28"/>
  <c r="W519" i="28"/>
  <c r="W518" i="28"/>
  <c r="W517" i="28"/>
  <c r="W516" i="28"/>
  <c r="W515" i="28"/>
  <c r="W514" i="28"/>
  <c r="W513" i="28"/>
  <c r="W512" i="28"/>
  <c r="W511" i="28"/>
  <c r="W510" i="28"/>
  <c r="W509" i="28"/>
  <c r="W508" i="28"/>
  <c r="W507" i="28"/>
  <c r="W506" i="28"/>
  <c r="W505" i="28"/>
  <c r="W504" i="28"/>
  <c r="W503" i="28"/>
  <c r="W502" i="28"/>
  <c r="W501" i="28"/>
  <c r="W500" i="28"/>
  <c r="W499" i="28"/>
  <c r="W498" i="28"/>
  <c r="W497" i="28"/>
  <c r="W496" i="28"/>
  <c r="W495" i="28"/>
  <c r="W494" i="28"/>
  <c r="W493" i="28"/>
  <c r="W492" i="28"/>
  <c r="W491" i="28"/>
  <c r="W490" i="28"/>
  <c r="W489" i="28"/>
  <c r="W488" i="28"/>
  <c r="W487" i="28"/>
  <c r="W486" i="28"/>
  <c r="W485" i="28"/>
  <c r="W484" i="28"/>
  <c r="W483" i="28"/>
  <c r="W482" i="28"/>
  <c r="W481" i="28"/>
  <c r="W480" i="28"/>
  <c r="W479" i="28"/>
  <c r="W478" i="28"/>
  <c r="W477" i="28"/>
  <c r="W476" i="28"/>
  <c r="W475" i="28"/>
  <c r="W474" i="28"/>
  <c r="W473" i="28"/>
  <c r="W472" i="28"/>
  <c r="W471" i="28"/>
  <c r="W470" i="28"/>
  <c r="W469" i="28"/>
  <c r="W468" i="28"/>
  <c r="W467" i="28"/>
  <c r="W466" i="28"/>
  <c r="W465" i="28"/>
  <c r="W464" i="28"/>
  <c r="W463" i="28"/>
  <c r="W462" i="28"/>
  <c r="W461" i="28"/>
  <c r="W460" i="28"/>
  <c r="W459" i="28"/>
  <c r="W458" i="28"/>
  <c r="W457" i="28"/>
  <c r="W456" i="28"/>
  <c r="W455" i="28"/>
  <c r="W454" i="28"/>
  <c r="W453" i="28"/>
  <c r="W452" i="28"/>
  <c r="W451" i="28"/>
  <c r="W450" i="28"/>
  <c r="W449" i="28"/>
  <c r="W448" i="28"/>
  <c r="W447" i="28"/>
  <c r="W446" i="28"/>
  <c r="W445" i="28"/>
  <c r="W444" i="28"/>
  <c r="W443" i="28"/>
  <c r="W442" i="28"/>
  <c r="W441" i="28"/>
  <c r="W440" i="28"/>
  <c r="W439" i="28"/>
  <c r="W438" i="28"/>
  <c r="W437" i="28"/>
  <c r="W436" i="28"/>
  <c r="W435" i="28"/>
  <c r="W434" i="28"/>
  <c r="W433" i="28"/>
  <c r="W432" i="28"/>
  <c r="W431" i="28"/>
  <c r="W430" i="28"/>
  <c r="W429" i="28"/>
  <c r="W428" i="28"/>
  <c r="W427" i="28"/>
  <c r="W426" i="28"/>
  <c r="W425" i="28"/>
  <c r="W424" i="28"/>
  <c r="W423" i="28"/>
  <c r="W422" i="28"/>
  <c r="W421" i="28"/>
  <c r="W420" i="28"/>
  <c r="W419" i="28"/>
  <c r="W418" i="28"/>
  <c r="W417" i="28"/>
  <c r="W416" i="28"/>
  <c r="Y422" i="28" l="1"/>
  <c r="X422" i="28"/>
  <c r="Y438" i="28"/>
  <c r="X438" i="28"/>
  <c r="Y450" i="28"/>
  <c r="X450" i="28"/>
  <c r="Y423" i="28"/>
  <c r="X423" i="28"/>
  <c r="Y435" i="28"/>
  <c r="X435" i="28"/>
  <c r="Y443" i="28"/>
  <c r="X443" i="28"/>
  <c r="Y455" i="28"/>
  <c r="X455" i="28"/>
  <c r="Y463" i="28"/>
  <c r="X463" i="28"/>
  <c r="Y479" i="28"/>
  <c r="X479" i="28"/>
  <c r="Y416" i="28"/>
  <c r="X416" i="28"/>
  <c r="Y420" i="28"/>
  <c r="X420" i="28"/>
  <c r="X424" i="28"/>
  <c r="Y424" i="28"/>
  <c r="Y428" i="28"/>
  <c r="X428" i="28"/>
  <c r="X432" i="28"/>
  <c r="Y432" i="28"/>
  <c r="Y436" i="28"/>
  <c r="X436" i="28"/>
  <c r="Y440" i="28"/>
  <c r="X440" i="28"/>
  <c r="Y444" i="28"/>
  <c r="X444" i="28"/>
  <c r="Y448" i="28"/>
  <c r="X448" i="28"/>
  <c r="Y452" i="28"/>
  <c r="X452" i="28"/>
  <c r="X456" i="28"/>
  <c r="Y456" i="28"/>
  <c r="Y460" i="28"/>
  <c r="X460" i="28"/>
  <c r="X464" i="28"/>
  <c r="Y464" i="28"/>
  <c r="Y468" i="28"/>
  <c r="X468" i="28"/>
  <c r="Y472" i="28"/>
  <c r="X472" i="28"/>
  <c r="Y476" i="28"/>
  <c r="X476" i="28"/>
  <c r="Y480" i="28"/>
  <c r="X480" i="28"/>
  <c r="Y484" i="28"/>
  <c r="X484" i="28"/>
  <c r="X488" i="28"/>
  <c r="Y488" i="28"/>
  <c r="Y492" i="28"/>
  <c r="X492" i="28"/>
  <c r="X496" i="28"/>
  <c r="Y496" i="28"/>
  <c r="Y500" i="28"/>
  <c r="X500" i="28"/>
  <c r="Y504" i="28"/>
  <c r="X504" i="28"/>
  <c r="Y508" i="28"/>
  <c r="X508" i="28"/>
  <c r="Y512" i="28"/>
  <c r="X512" i="28"/>
  <c r="Y516" i="28"/>
  <c r="X516" i="28"/>
  <c r="X520" i="28"/>
  <c r="Y520" i="28"/>
  <c r="Y524" i="28"/>
  <c r="X524" i="28"/>
  <c r="X528" i="28"/>
  <c r="Y528" i="28"/>
  <c r="Y532" i="28"/>
  <c r="X532" i="28"/>
  <c r="Y536" i="28"/>
  <c r="X536" i="28"/>
  <c r="Y540" i="28"/>
  <c r="X540" i="28"/>
  <c r="Y544" i="28"/>
  <c r="X544" i="28"/>
  <c r="Y548" i="28"/>
  <c r="X548" i="28"/>
  <c r="X552" i="28"/>
  <c r="Y552" i="28"/>
  <c r="Y556" i="28"/>
  <c r="X556" i="28"/>
  <c r="X560" i="28"/>
  <c r="Y560" i="28"/>
  <c r="Y564" i="28"/>
  <c r="X564" i="28"/>
  <c r="Y568" i="28"/>
  <c r="X568" i="28"/>
  <c r="Y572" i="28"/>
  <c r="X572" i="28"/>
  <c r="Y576" i="28"/>
  <c r="X576" i="28"/>
  <c r="Y580" i="28"/>
  <c r="X580" i="28"/>
  <c r="X584" i="28"/>
  <c r="Y584" i="28"/>
  <c r="Y588" i="28"/>
  <c r="X588" i="28"/>
  <c r="X592" i="28"/>
  <c r="Y592" i="28"/>
  <c r="Y596" i="28"/>
  <c r="X596" i="28"/>
  <c r="Y600" i="28"/>
  <c r="X600" i="28"/>
  <c r="Y604" i="28"/>
  <c r="X604" i="28"/>
  <c r="Y608" i="28"/>
  <c r="X608" i="28"/>
  <c r="Y612" i="28"/>
  <c r="X612" i="28"/>
  <c r="Y616" i="28"/>
  <c r="X616" i="28"/>
  <c r="X620" i="28"/>
  <c r="Y620" i="28"/>
  <c r="Y624" i="28"/>
  <c r="X624" i="28"/>
  <c r="Y628" i="28"/>
  <c r="X628" i="28"/>
  <c r="Y632" i="28"/>
  <c r="X632" i="28"/>
  <c r="Y636" i="28"/>
  <c r="X636" i="28"/>
  <c r="Y640" i="28"/>
  <c r="X640" i="28"/>
  <c r="Y644" i="28"/>
  <c r="X644" i="28"/>
  <c r="Y648" i="28"/>
  <c r="X648" i="28"/>
  <c r="Y652" i="28"/>
  <c r="X652" i="28"/>
  <c r="Y656" i="28"/>
  <c r="X656" i="28"/>
  <c r="Y660" i="28"/>
  <c r="X660" i="28"/>
  <c r="Y664" i="28"/>
  <c r="X664" i="28"/>
  <c r="Y668" i="28"/>
  <c r="X668" i="28"/>
  <c r="Y672" i="28"/>
  <c r="X672" i="28"/>
  <c r="Y676" i="28"/>
  <c r="X676" i="28"/>
  <c r="Y680" i="28"/>
  <c r="X680" i="28"/>
  <c r="X684" i="28"/>
  <c r="Y684" i="28"/>
  <c r="Y688" i="28"/>
  <c r="X688" i="28"/>
  <c r="Y692" i="28"/>
  <c r="X692" i="28"/>
  <c r="Y696" i="28"/>
  <c r="X696" i="28"/>
  <c r="Y700" i="28"/>
  <c r="X700" i="28"/>
  <c r="Y704" i="28"/>
  <c r="X704" i="28"/>
  <c r="Y708" i="28"/>
  <c r="X708" i="28"/>
  <c r="Y712" i="28"/>
  <c r="X712" i="28"/>
  <c r="Y716" i="28"/>
  <c r="X716" i="28"/>
  <c r="Y720" i="28"/>
  <c r="X720" i="28"/>
  <c r="Y724" i="28"/>
  <c r="X724" i="28"/>
  <c r="Y728" i="28"/>
  <c r="X728" i="28"/>
  <c r="Y732" i="28"/>
  <c r="X732" i="28"/>
  <c r="Y736" i="28"/>
  <c r="X736" i="28"/>
  <c r="Y740" i="28"/>
  <c r="X740" i="28"/>
  <c r="Y744" i="28"/>
  <c r="X744" i="28"/>
  <c r="Y748" i="28"/>
  <c r="X748" i="28"/>
  <c r="Y752" i="28"/>
  <c r="X752" i="28"/>
  <c r="Y756" i="28"/>
  <c r="X756" i="28"/>
  <c r="Y760" i="28"/>
  <c r="X760" i="28"/>
  <c r="Y764" i="28"/>
  <c r="X764" i="28"/>
  <c r="Y768" i="28"/>
  <c r="X768" i="28"/>
  <c r="Y772" i="28"/>
  <c r="X772" i="28"/>
  <c r="Y776" i="28"/>
  <c r="X776" i="28"/>
  <c r="Y780" i="28"/>
  <c r="X780" i="28"/>
  <c r="Y784" i="28"/>
  <c r="X784" i="28"/>
  <c r="Y788" i="28"/>
  <c r="X788" i="28"/>
  <c r="Y792" i="28"/>
  <c r="X792" i="28"/>
  <c r="Y796" i="28"/>
  <c r="X796" i="28"/>
  <c r="Y800" i="28"/>
  <c r="X800" i="28"/>
  <c r="Y804" i="28"/>
  <c r="X804" i="28"/>
  <c r="Y808" i="28"/>
  <c r="X808" i="28"/>
  <c r="Y812" i="28"/>
  <c r="X812" i="28"/>
  <c r="Y816" i="28"/>
  <c r="X816" i="28"/>
  <c r="Y426" i="28"/>
  <c r="X426" i="28"/>
  <c r="Y442" i="28"/>
  <c r="X442" i="28"/>
  <c r="Y419" i="28"/>
  <c r="X419" i="28"/>
  <c r="Y427" i="28"/>
  <c r="X427" i="28"/>
  <c r="Y439" i="28"/>
  <c r="X439" i="28"/>
  <c r="Y447" i="28"/>
  <c r="X447" i="28"/>
  <c r="Y459" i="28"/>
  <c r="X459" i="28"/>
  <c r="Y467" i="28"/>
  <c r="X467" i="28"/>
  <c r="Y475" i="28"/>
  <c r="X475" i="28"/>
  <c r="Y417" i="28"/>
  <c r="X417" i="28"/>
  <c r="Y421" i="28"/>
  <c r="X421" i="28"/>
  <c r="Y425" i="28"/>
  <c r="X425" i="28"/>
  <c r="Y429" i="28"/>
  <c r="X429" i="28"/>
  <c r="Y433" i="28"/>
  <c r="X433" i="28"/>
  <c r="Y437" i="28"/>
  <c r="X437" i="28"/>
  <c r="Y441" i="28"/>
  <c r="X441" i="28"/>
  <c r="Y445" i="28"/>
  <c r="X445" i="28"/>
  <c r="Y449" i="28"/>
  <c r="X449" i="28"/>
  <c r="Y453" i="28"/>
  <c r="X453" i="28"/>
  <c r="Y457" i="28"/>
  <c r="X457" i="28"/>
  <c r="Y461" i="28"/>
  <c r="X461" i="28"/>
  <c r="Y465" i="28"/>
  <c r="X465" i="28"/>
  <c r="Y469" i="28"/>
  <c r="X469" i="28"/>
  <c r="Y473" i="28"/>
  <c r="X473" i="28"/>
  <c r="Y477" i="28"/>
  <c r="X477" i="28"/>
  <c r="Y481" i="28"/>
  <c r="X481" i="28"/>
  <c r="Y485" i="28"/>
  <c r="X485" i="28"/>
  <c r="Y489" i="28"/>
  <c r="X489" i="28"/>
  <c r="Y493" i="28"/>
  <c r="X493" i="28"/>
  <c r="Y497" i="28"/>
  <c r="X497" i="28"/>
  <c r="Y501" i="28"/>
  <c r="X501" i="28"/>
  <c r="Y505" i="28"/>
  <c r="X505" i="28"/>
  <c r="Y509" i="28"/>
  <c r="X509" i="28"/>
  <c r="Y513" i="28"/>
  <c r="X513" i="28"/>
  <c r="Y517" i="28"/>
  <c r="X517" i="28"/>
  <c r="Y521" i="28"/>
  <c r="X521" i="28"/>
  <c r="Y525" i="28"/>
  <c r="X525" i="28"/>
  <c r="Y529" i="28"/>
  <c r="X529" i="28"/>
  <c r="Y533" i="28"/>
  <c r="X533" i="28"/>
  <c r="Y537" i="28"/>
  <c r="X537" i="28"/>
  <c r="Y541" i="28"/>
  <c r="X541" i="28"/>
  <c r="Y545" i="28"/>
  <c r="X545" i="28"/>
  <c r="Y549" i="28"/>
  <c r="X549" i="28"/>
  <c r="Y553" i="28"/>
  <c r="X553" i="28"/>
  <c r="Y557" i="28"/>
  <c r="X557" i="28"/>
  <c r="Y561" i="28"/>
  <c r="X561" i="28"/>
  <c r="Y565" i="28"/>
  <c r="X565" i="28"/>
  <c r="Y569" i="28"/>
  <c r="X569" i="28"/>
  <c r="Y573" i="28"/>
  <c r="X573" i="28"/>
  <c r="Y577" i="28"/>
  <c r="X577" i="28"/>
  <c r="Y581" i="28"/>
  <c r="X581" i="28"/>
  <c r="Y585" i="28"/>
  <c r="X585" i="28"/>
  <c r="Y589" i="28"/>
  <c r="X589" i="28"/>
  <c r="Y593" i="28"/>
  <c r="X593" i="28"/>
  <c r="Y597" i="28"/>
  <c r="X597" i="28"/>
  <c r="Y601" i="28"/>
  <c r="X601" i="28"/>
  <c r="Y605" i="28"/>
  <c r="X605" i="28"/>
  <c r="Y609" i="28"/>
  <c r="X609" i="28"/>
  <c r="Y613" i="28"/>
  <c r="X613" i="28"/>
  <c r="Y617" i="28"/>
  <c r="X617" i="28"/>
  <c r="Y621" i="28"/>
  <c r="X621" i="28"/>
  <c r="Y625" i="28"/>
  <c r="X625" i="28"/>
  <c r="Y629" i="28"/>
  <c r="X629" i="28"/>
  <c r="Y633" i="28"/>
  <c r="X633" i="28"/>
  <c r="Y637" i="28"/>
  <c r="X637" i="28"/>
  <c r="Y641" i="28"/>
  <c r="X641" i="28"/>
  <c r="Y645" i="28"/>
  <c r="X645" i="28"/>
  <c r="Y649" i="28"/>
  <c r="X649" i="28"/>
  <c r="Y653" i="28"/>
  <c r="X653" i="28"/>
  <c r="Y657" i="28"/>
  <c r="X657" i="28"/>
  <c r="Y661" i="28"/>
  <c r="X661" i="28"/>
  <c r="Y665" i="28"/>
  <c r="X665" i="28"/>
  <c r="Y669" i="28"/>
  <c r="X669" i="28"/>
  <c r="Y673" i="28"/>
  <c r="X673" i="28"/>
  <c r="Y677" i="28"/>
  <c r="X677" i="28"/>
  <c r="Y681" i="28"/>
  <c r="X681" i="28"/>
  <c r="Y685" i="28"/>
  <c r="X685" i="28"/>
  <c r="Y689" i="28"/>
  <c r="X689" i="28"/>
  <c r="Y693" i="28"/>
  <c r="X693" i="28"/>
  <c r="Y697" i="28"/>
  <c r="X697" i="28"/>
  <c r="Y701" i="28"/>
  <c r="X701" i="28"/>
  <c r="Y705" i="28"/>
  <c r="X705" i="28"/>
  <c r="Y709" i="28"/>
  <c r="X709" i="28"/>
  <c r="Y713" i="28"/>
  <c r="X713" i="28"/>
  <c r="Y717" i="28"/>
  <c r="X717" i="28"/>
  <c r="Y721" i="28"/>
  <c r="X721" i="28"/>
  <c r="Y725" i="28"/>
  <c r="X725" i="28"/>
  <c r="Y729" i="28"/>
  <c r="X729" i="28"/>
  <c r="Y733" i="28"/>
  <c r="X733" i="28"/>
  <c r="Y737" i="28"/>
  <c r="X737" i="28"/>
  <c r="Y741" i="28"/>
  <c r="X741" i="28"/>
  <c r="Y745" i="28"/>
  <c r="X745" i="28"/>
  <c r="Y749" i="28"/>
  <c r="X749" i="28"/>
  <c r="Y753" i="28"/>
  <c r="X753" i="28"/>
  <c r="Y757" i="28"/>
  <c r="X757" i="28"/>
  <c r="Y761" i="28"/>
  <c r="X761" i="28"/>
  <c r="Y765" i="28"/>
  <c r="X765" i="28"/>
  <c r="Y769" i="28"/>
  <c r="X769" i="28"/>
  <c r="Y773" i="28"/>
  <c r="X773" i="28"/>
  <c r="Y777" i="28"/>
  <c r="X777" i="28"/>
  <c r="Y781" i="28"/>
  <c r="X781" i="28"/>
  <c r="Y785" i="28"/>
  <c r="X785" i="28"/>
  <c r="Y789" i="28"/>
  <c r="X789" i="28"/>
  <c r="Y793" i="28"/>
  <c r="X793" i="28"/>
  <c r="Y797" i="28"/>
  <c r="X797" i="28"/>
  <c r="Y801" i="28"/>
  <c r="X801" i="28"/>
  <c r="Y805" i="28"/>
  <c r="X805" i="28"/>
  <c r="Y809" i="28"/>
  <c r="X809" i="28"/>
  <c r="Y813" i="28"/>
  <c r="X813" i="28"/>
  <c r="Y817" i="28"/>
  <c r="X817" i="28"/>
  <c r="Y430" i="28"/>
  <c r="X430" i="28"/>
  <c r="Y446" i="28"/>
  <c r="X446" i="28"/>
  <c r="Y454" i="28"/>
  <c r="X454" i="28"/>
  <c r="Y458" i="28"/>
  <c r="X458" i="28"/>
  <c r="Y462" i="28"/>
  <c r="X462" i="28"/>
  <c r="Y466" i="28"/>
  <c r="X466" i="28"/>
  <c r="Y470" i="28"/>
  <c r="X470" i="28"/>
  <c r="Y474" i="28"/>
  <c r="X474" i="28"/>
  <c r="Y478" i="28"/>
  <c r="X478" i="28"/>
  <c r="Y482" i="28"/>
  <c r="X482" i="28"/>
  <c r="Y486" i="28"/>
  <c r="X486" i="28"/>
  <c r="Y490" i="28"/>
  <c r="X490" i="28"/>
  <c r="Y494" i="28"/>
  <c r="X494" i="28"/>
  <c r="Y498" i="28"/>
  <c r="X498" i="28"/>
  <c r="Y502" i="28"/>
  <c r="X502" i="28"/>
  <c r="Y506" i="28"/>
  <c r="X506" i="28"/>
  <c r="Y510" i="28"/>
  <c r="X510" i="28"/>
  <c r="Y514" i="28"/>
  <c r="X514" i="28"/>
  <c r="Y518" i="28"/>
  <c r="X518" i="28"/>
  <c r="Y522" i="28"/>
  <c r="X522" i="28"/>
  <c r="Y526" i="28"/>
  <c r="X526" i="28"/>
  <c r="Y530" i="28"/>
  <c r="X530" i="28"/>
  <c r="Y534" i="28"/>
  <c r="X534" i="28"/>
  <c r="Y538" i="28"/>
  <c r="X538" i="28"/>
  <c r="Y542" i="28"/>
  <c r="X542" i="28"/>
  <c r="Y546" i="28"/>
  <c r="X546" i="28"/>
  <c r="Y550" i="28"/>
  <c r="X550" i="28"/>
  <c r="Y554" i="28"/>
  <c r="X554" i="28"/>
  <c r="Y558" i="28"/>
  <c r="X558" i="28"/>
  <c r="Y562" i="28"/>
  <c r="X562" i="28"/>
  <c r="Y566" i="28"/>
  <c r="X566" i="28"/>
  <c r="Y570" i="28"/>
  <c r="X570" i="28"/>
  <c r="Y574" i="28"/>
  <c r="X574" i="28"/>
  <c r="Y578" i="28"/>
  <c r="X578" i="28"/>
  <c r="Y582" i="28"/>
  <c r="X582" i="28"/>
  <c r="Y586" i="28"/>
  <c r="X586" i="28"/>
  <c r="Y590" i="28"/>
  <c r="X590" i="28"/>
  <c r="Y594" i="28"/>
  <c r="X594" i="28"/>
  <c r="Y598" i="28"/>
  <c r="X598" i="28"/>
  <c r="Y602" i="28"/>
  <c r="X602" i="28"/>
  <c r="Y606" i="28"/>
  <c r="X606" i="28"/>
  <c r="Y610" i="28"/>
  <c r="X610" i="28"/>
  <c r="Y614" i="28"/>
  <c r="X614" i="28"/>
  <c r="Y618" i="28"/>
  <c r="X618" i="28"/>
  <c r="Y622" i="28"/>
  <c r="X622" i="28"/>
  <c r="Y626" i="28"/>
  <c r="X626" i="28"/>
  <c r="Y630" i="28"/>
  <c r="X630" i="28"/>
  <c r="Y634" i="28"/>
  <c r="X634" i="28"/>
  <c r="Y638" i="28"/>
  <c r="X638" i="28"/>
  <c r="Y642" i="28"/>
  <c r="X642" i="28"/>
  <c r="Y646" i="28"/>
  <c r="X646" i="28"/>
  <c r="Y650" i="28"/>
  <c r="X650" i="28"/>
  <c r="Y654" i="28"/>
  <c r="X654" i="28"/>
  <c r="Y658" i="28"/>
  <c r="X658" i="28"/>
  <c r="Y662" i="28"/>
  <c r="X662" i="28"/>
  <c r="Y666" i="28"/>
  <c r="X666" i="28"/>
  <c r="Y670" i="28"/>
  <c r="X670" i="28"/>
  <c r="Y674" i="28"/>
  <c r="X674" i="28"/>
  <c r="Y678" i="28"/>
  <c r="X678" i="28"/>
  <c r="Y682" i="28"/>
  <c r="X682" i="28"/>
  <c r="Y686" i="28"/>
  <c r="X686" i="28"/>
  <c r="Y690" i="28"/>
  <c r="X690" i="28"/>
  <c r="Y694" i="28"/>
  <c r="X694" i="28"/>
  <c r="Y698" i="28"/>
  <c r="X698" i="28"/>
  <c r="Y702" i="28"/>
  <c r="X702" i="28"/>
  <c r="Y706" i="28"/>
  <c r="X706" i="28"/>
  <c r="Y710" i="28"/>
  <c r="X710" i="28"/>
  <c r="Y714" i="28"/>
  <c r="X714" i="28"/>
  <c r="Y718" i="28"/>
  <c r="X718" i="28"/>
  <c r="Y722" i="28"/>
  <c r="X722" i="28"/>
  <c r="Y726" i="28"/>
  <c r="X726" i="28"/>
  <c r="Y730" i="28"/>
  <c r="X730" i="28"/>
  <c r="Y734" i="28"/>
  <c r="X734" i="28"/>
  <c r="Y738" i="28"/>
  <c r="X738" i="28"/>
  <c r="Y742" i="28"/>
  <c r="X742" i="28"/>
  <c r="Y746" i="28"/>
  <c r="X746" i="28"/>
  <c r="Y750" i="28"/>
  <c r="X750" i="28"/>
  <c r="Y754" i="28"/>
  <c r="X754" i="28"/>
  <c r="Y758" i="28"/>
  <c r="X758" i="28"/>
  <c r="Y762" i="28"/>
  <c r="X762" i="28"/>
  <c r="Y766" i="28"/>
  <c r="X766" i="28"/>
  <c r="Y770" i="28"/>
  <c r="X770" i="28"/>
  <c r="Y774" i="28"/>
  <c r="X774" i="28"/>
  <c r="Y778" i="28"/>
  <c r="X778" i="28"/>
  <c r="Y782" i="28"/>
  <c r="X782" i="28"/>
  <c r="Y786" i="28"/>
  <c r="X786" i="28"/>
  <c r="Y790" i="28"/>
  <c r="X790" i="28"/>
  <c r="Y794" i="28"/>
  <c r="X794" i="28"/>
  <c r="Y798" i="28"/>
  <c r="X798" i="28"/>
  <c r="Y802" i="28"/>
  <c r="X802" i="28"/>
  <c r="Y806" i="28"/>
  <c r="X806" i="28"/>
  <c r="Y810" i="28"/>
  <c r="X810" i="28"/>
  <c r="Y814" i="28"/>
  <c r="X814" i="28"/>
  <c r="Y418" i="28"/>
  <c r="X418" i="28"/>
  <c r="Y434" i="28"/>
  <c r="X434" i="28"/>
  <c r="Y431" i="28"/>
  <c r="X431" i="28"/>
  <c r="Y451" i="28"/>
  <c r="X451" i="28"/>
  <c r="Y471" i="28"/>
  <c r="X471" i="28"/>
  <c r="Y483" i="28"/>
  <c r="X483" i="28"/>
  <c r="Y487" i="28"/>
  <c r="X487" i="28"/>
  <c r="Y491" i="28"/>
  <c r="X491" i="28"/>
  <c r="Y495" i="28"/>
  <c r="X495" i="28"/>
  <c r="Y499" i="28"/>
  <c r="X499" i="28"/>
  <c r="Y503" i="28"/>
  <c r="X503" i="28"/>
  <c r="Y507" i="28"/>
  <c r="X507" i="28"/>
  <c r="Y511" i="28"/>
  <c r="X511" i="28"/>
  <c r="Y515" i="28"/>
  <c r="X515" i="28"/>
  <c r="Y519" i="28"/>
  <c r="X519" i="28"/>
  <c r="Y523" i="28"/>
  <c r="X523" i="28"/>
  <c r="Y527" i="28"/>
  <c r="X527" i="28"/>
  <c r="Y531" i="28"/>
  <c r="X531" i="28"/>
  <c r="Y535" i="28"/>
  <c r="X535" i="28"/>
  <c r="Y539" i="28"/>
  <c r="X539" i="28"/>
  <c r="Y543" i="28"/>
  <c r="X543" i="28"/>
  <c r="Y547" i="28"/>
  <c r="X547" i="28"/>
  <c r="Y551" i="28"/>
  <c r="X551" i="28"/>
  <c r="Y555" i="28"/>
  <c r="X555" i="28"/>
  <c r="Y559" i="28"/>
  <c r="X559" i="28"/>
  <c r="Y563" i="28"/>
  <c r="X563" i="28"/>
  <c r="Y567" i="28"/>
  <c r="X567" i="28"/>
  <c r="Y571" i="28"/>
  <c r="X571" i="28"/>
  <c r="Y575" i="28"/>
  <c r="X575" i="28"/>
  <c r="Y579" i="28"/>
  <c r="X579" i="28"/>
  <c r="Y583" i="28"/>
  <c r="X583" i="28"/>
  <c r="Y587" i="28"/>
  <c r="X587" i="28"/>
  <c r="Y591" i="28"/>
  <c r="X591" i="28"/>
  <c r="Y595" i="28"/>
  <c r="X595" i="28"/>
  <c r="Y599" i="28"/>
  <c r="X599" i="28"/>
  <c r="Y603" i="28"/>
  <c r="X603" i="28"/>
  <c r="Y607" i="28"/>
  <c r="X607" i="28"/>
  <c r="Y611" i="28"/>
  <c r="X611" i="28"/>
  <c r="Y615" i="28"/>
  <c r="X615" i="28"/>
  <c r="Y619" i="28"/>
  <c r="X619" i="28"/>
  <c r="Y623" i="28"/>
  <c r="X623" i="28"/>
  <c r="Y627" i="28"/>
  <c r="X627" i="28"/>
  <c r="Y631" i="28"/>
  <c r="X631" i="28"/>
  <c r="Y635" i="28"/>
  <c r="X635" i="28"/>
  <c r="Y639" i="28"/>
  <c r="X639" i="28"/>
  <c r="Y643" i="28"/>
  <c r="X643" i="28"/>
  <c r="Y647" i="28"/>
  <c r="X647" i="28"/>
  <c r="Y651" i="28"/>
  <c r="X651" i="28"/>
  <c r="Y655" i="28"/>
  <c r="X655" i="28"/>
  <c r="Y659" i="28"/>
  <c r="X659" i="28"/>
  <c r="Y663" i="28"/>
  <c r="X663" i="28"/>
  <c r="Y667" i="28"/>
  <c r="X667" i="28"/>
  <c r="Y671" i="28"/>
  <c r="X671" i="28"/>
  <c r="Y675" i="28"/>
  <c r="X675" i="28"/>
  <c r="Y679" i="28"/>
  <c r="X679" i="28"/>
  <c r="Y683" i="28"/>
  <c r="X683" i="28"/>
  <c r="Y687" i="28"/>
  <c r="X687" i="28"/>
  <c r="Y691" i="28"/>
  <c r="X691" i="28"/>
  <c r="Y695" i="28"/>
  <c r="X695" i="28"/>
  <c r="Y699" i="28"/>
  <c r="X699" i="28"/>
  <c r="Y703" i="28"/>
  <c r="X703" i="28"/>
  <c r="Y707" i="28"/>
  <c r="X707" i="28"/>
  <c r="Y711" i="28"/>
  <c r="X711" i="28"/>
  <c r="Y715" i="28"/>
  <c r="X715" i="28"/>
  <c r="Y719" i="28"/>
  <c r="X719" i="28"/>
  <c r="Y723" i="28"/>
  <c r="X723" i="28"/>
  <c r="Y727" i="28"/>
  <c r="X727" i="28"/>
  <c r="Y731" i="28"/>
  <c r="X731" i="28"/>
  <c r="Y735" i="28"/>
  <c r="X735" i="28"/>
  <c r="Y739" i="28"/>
  <c r="X739" i="28"/>
  <c r="Y743" i="28"/>
  <c r="X743" i="28"/>
  <c r="Y747" i="28"/>
  <c r="X747" i="28"/>
  <c r="Y751" i="28"/>
  <c r="X751" i="28"/>
  <c r="Y755" i="28"/>
  <c r="X755" i="28"/>
  <c r="Y759" i="28"/>
  <c r="X759" i="28"/>
  <c r="Y763" i="28"/>
  <c r="X763" i="28"/>
  <c r="Y767" i="28"/>
  <c r="X767" i="28"/>
  <c r="Y771" i="28"/>
  <c r="X771" i="28"/>
  <c r="Y775" i="28"/>
  <c r="X775" i="28"/>
  <c r="Y779" i="28"/>
  <c r="X779" i="28"/>
  <c r="Y783" i="28"/>
  <c r="X783" i="28"/>
  <c r="Y787" i="28"/>
  <c r="X787" i="28"/>
  <c r="Y791" i="28"/>
  <c r="X791" i="28"/>
  <c r="Y795" i="28"/>
  <c r="X795" i="28"/>
  <c r="Y799" i="28"/>
  <c r="X799" i="28"/>
  <c r="Y803" i="28"/>
  <c r="X803" i="28"/>
  <c r="X807" i="28"/>
  <c r="Y807" i="28"/>
  <c r="Y811" i="28"/>
  <c r="X811" i="28"/>
  <c r="Y815" i="28"/>
  <c r="X815" i="28"/>
  <c r="W337" i="28" l="1"/>
  <c r="W338" i="28"/>
  <c r="W339" i="28"/>
  <c r="W340" i="28"/>
  <c r="W341" i="28"/>
  <c r="W342" i="28"/>
  <c r="W343" i="28"/>
  <c r="W344" i="28"/>
  <c r="W345" i="28"/>
  <c r="W346" i="28"/>
  <c r="W347" i="28"/>
  <c r="W348" i="28"/>
  <c r="W349" i="28"/>
  <c r="W350" i="28"/>
  <c r="W351" i="28"/>
  <c r="W352" i="28"/>
  <c r="W353" i="28"/>
  <c r="W354" i="28"/>
  <c r="W355" i="28"/>
  <c r="W356" i="28"/>
  <c r="W357" i="28"/>
  <c r="W358" i="28"/>
  <c r="W359" i="28"/>
  <c r="W360" i="28"/>
  <c r="W361" i="28"/>
  <c r="W362" i="28"/>
  <c r="W363" i="28"/>
  <c r="W364" i="28"/>
  <c r="W365" i="28"/>
  <c r="W366" i="28"/>
  <c r="W367" i="28"/>
  <c r="W368" i="28"/>
  <c r="W369" i="28"/>
  <c r="W370" i="28"/>
  <c r="W371" i="28"/>
  <c r="W372" i="28"/>
  <c r="W373" i="28"/>
  <c r="W374" i="28"/>
  <c r="W375" i="28"/>
  <c r="W376" i="28"/>
  <c r="W377" i="28"/>
  <c r="W378" i="28"/>
  <c r="W379" i="28"/>
  <c r="W380" i="28"/>
  <c r="W381" i="28"/>
  <c r="W382" i="28"/>
  <c r="W383" i="28"/>
  <c r="W384" i="28"/>
  <c r="W385" i="28"/>
  <c r="W386" i="28"/>
  <c r="W387" i="28"/>
  <c r="W388" i="28"/>
  <c r="W389" i="28"/>
  <c r="W390" i="28"/>
  <c r="W391" i="28"/>
  <c r="W392" i="28"/>
  <c r="W393" i="28"/>
  <c r="W394" i="28"/>
  <c r="W395" i="28"/>
  <c r="W396" i="28"/>
  <c r="W397" i="28"/>
  <c r="W398" i="28"/>
  <c r="W399" i="28"/>
  <c r="W400" i="28"/>
  <c r="W401" i="28"/>
  <c r="W402" i="28"/>
  <c r="W403" i="28"/>
  <c r="W404" i="28"/>
  <c r="W405" i="28"/>
  <c r="W406" i="28"/>
  <c r="W407" i="28"/>
  <c r="W408" i="28"/>
  <c r="W409" i="28"/>
  <c r="W410" i="28"/>
  <c r="W411" i="28"/>
  <c r="W412" i="28"/>
  <c r="W413" i="28"/>
  <c r="W414" i="28"/>
  <c r="W415" i="28"/>
  <c r="Y410" i="28" l="1"/>
  <c r="X410" i="28"/>
  <c r="Y413" i="28"/>
  <c r="X413" i="28"/>
  <c r="Y401" i="28"/>
  <c r="X401" i="28"/>
  <c r="Y415" i="28"/>
  <c r="X415" i="28"/>
  <c r="Y411" i="28"/>
  <c r="X411" i="28"/>
  <c r="Y407" i="28"/>
  <c r="X407" i="28"/>
  <c r="Y403" i="28"/>
  <c r="X403" i="28"/>
  <c r="Y399" i="28"/>
  <c r="X399" i="28"/>
  <c r="Y395" i="28"/>
  <c r="X395" i="28"/>
  <c r="Y391" i="28"/>
  <c r="X391" i="28"/>
  <c r="Y387" i="28"/>
  <c r="X387" i="28"/>
  <c r="Y383" i="28"/>
  <c r="X383" i="28"/>
  <c r="Y379" i="28"/>
  <c r="X379" i="28"/>
  <c r="Y375" i="28"/>
  <c r="X375" i="28"/>
  <c r="Y371" i="28"/>
  <c r="X371" i="28"/>
  <c r="Y367" i="28"/>
  <c r="X367" i="28"/>
  <c r="Y363" i="28"/>
  <c r="X363" i="28"/>
  <c r="Y359" i="28"/>
  <c r="X359" i="28"/>
  <c r="Y355" i="28"/>
  <c r="X355" i="28"/>
  <c r="Y351" i="28"/>
  <c r="X351" i="28"/>
  <c r="Y347" i="28"/>
  <c r="X347" i="28"/>
  <c r="Y343" i="28"/>
  <c r="X343" i="28"/>
  <c r="Y339" i="28"/>
  <c r="X339" i="28"/>
  <c r="Y406" i="28"/>
  <c r="X406" i="28"/>
  <c r="Y398" i="28"/>
  <c r="X398" i="28"/>
  <c r="Y394" i="28"/>
  <c r="X394" i="28"/>
  <c r="Y390" i="28"/>
  <c r="X390" i="28"/>
  <c r="Y386" i="28"/>
  <c r="X386" i="28"/>
  <c r="Y382" i="28"/>
  <c r="X382" i="28"/>
  <c r="Y378" i="28"/>
  <c r="X378" i="28"/>
  <c r="Y374" i="28"/>
  <c r="X374" i="28"/>
  <c r="Y370" i="28"/>
  <c r="X370" i="28"/>
  <c r="Y366" i="28"/>
  <c r="X366" i="28"/>
  <c r="Y362" i="28"/>
  <c r="X362" i="28"/>
  <c r="Y358" i="28"/>
  <c r="X358" i="28"/>
  <c r="Y354" i="28"/>
  <c r="X354" i="28"/>
  <c r="Y350" i="28"/>
  <c r="X350" i="28"/>
  <c r="Y346" i="28"/>
  <c r="X346" i="28"/>
  <c r="Y342" i="28"/>
  <c r="X342" i="28"/>
  <c r="Y338" i="28"/>
  <c r="X338" i="28"/>
  <c r="Y414" i="28"/>
  <c r="X414" i="28"/>
  <c r="Y405" i="28"/>
  <c r="X405" i="28"/>
  <c r="Y393" i="28"/>
  <c r="X393" i="28"/>
  <c r="Y385" i="28"/>
  <c r="X385" i="28"/>
  <c r="Y377" i="28"/>
  <c r="X377" i="28"/>
  <c r="Y373" i="28"/>
  <c r="X373" i="28"/>
  <c r="Y369" i="28"/>
  <c r="X369" i="28"/>
  <c r="Y365" i="28"/>
  <c r="X365" i="28"/>
  <c r="Y361" i="28"/>
  <c r="X361" i="28"/>
  <c r="Y357" i="28"/>
  <c r="X357" i="28"/>
  <c r="Y353" i="28"/>
  <c r="X353" i="28"/>
  <c r="Y349" i="28"/>
  <c r="X349" i="28"/>
  <c r="Y345" i="28"/>
  <c r="X345" i="28"/>
  <c r="Y341" i="28"/>
  <c r="X341" i="28"/>
  <c r="Y337" i="28"/>
  <c r="X337" i="28"/>
  <c r="Y402" i="28"/>
  <c r="X402" i="28"/>
  <c r="Y409" i="28"/>
  <c r="X409" i="28"/>
  <c r="Y397" i="28"/>
  <c r="X397" i="28"/>
  <c r="Y389" i="28"/>
  <c r="X389" i="28"/>
  <c r="Y381" i="28"/>
  <c r="X381" i="28"/>
  <c r="Y412" i="28"/>
  <c r="X412" i="28"/>
  <c r="Y408" i="28"/>
  <c r="X408" i="28"/>
  <c r="Y404" i="28"/>
  <c r="X404" i="28"/>
  <c r="X400" i="28"/>
  <c r="Y400" i="28"/>
  <c r="Y396" i="28"/>
  <c r="X396" i="28"/>
  <c r="X392" i="28"/>
  <c r="Y392" i="28"/>
  <c r="Y388" i="28"/>
  <c r="X388" i="28"/>
  <c r="Y384" i="28"/>
  <c r="X384" i="28"/>
  <c r="Y380" i="28"/>
  <c r="X380" i="28"/>
  <c r="Y376" i="28"/>
  <c r="X376" i="28"/>
  <c r="Y372" i="28"/>
  <c r="X372" i="28"/>
  <c r="X368" i="28"/>
  <c r="Y368" i="28"/>
  <c r="Y364" i="28"/>
  <c r="X364" i="28"/>
  <c r="X360" i="28"/>
  <c r="Y360" i="28"/>
  <c r="Y356" i="28"/>
  <c r="X356" i="28"/>
  <c r="Y352" i="28"/>
  <c r="X352" i="28"/>
  <c r="Y348" i="28"/>
  <c r="X348" i="28"/>
  <c r="Y344" i="28"/>
  <c r="X344" i="28"/>
  <c r="Y340" i="28"/>
  <c r="X340" i="28"/>
  <c r="W312" i="28" l="1"/>
  <c r="W276" i="28"/>
  <c r="W238" i="28"/>
  <c r="W189" i="28"/>
  <c r="W68" i="28"/>
  <c r="W310" i="28"/>
  <c r="W292" i="28"/>
  <c r="W282" i="28"/>
  <c r="W275" i="28"/>
  <c r="W266" i="28"/>
  <c r="W258" i="28"/>
  <c r="W253" i="28"/>
  <c r="W246" i="28"/>
  <c r="W237" i="28"/>
  <c r="W230" i="28"/>
  <c r="W223" i="28"/>
  <c r="W218" i="28"/>
  <c r="W209" i="28"/>
  <c r="W202" i="28"/>
  <c r="W186" i="28"/>
  <c r="W178" i="28"/>
  <c r="W170" i="28"/>
  <c r="W165" i="28"/>
  <c r="W153" i="28"/>
  <c r="W141" i="28"/>
  <c r="W131" i="28"/>
  <c r="W120" i="28"/>
  <c r="W102" i="28"/>
  <c r="W93" i="28"/>
  <c r="W88" i="28"/>
  <c r="W80" i="28"/>
  <c r="W74" i="28"/>
  <c r="W66" i="28"/>
  <c r="W59" i="28"/>
  <c r="W52" i="28"/>
  <c r="W335" i="28"/>
  <c r="W320" i="28"/>
  <c r="W294" i="28"/>
  <c r="W268" i="28"/>
  <c r="W249" i="28"/>
  <c r="W233" i="28"/>
  <c r="W219" i="28"/>
  <c r="W203" i="28"/>
  <c r="W173" i="28"/>
  <c r="W155" i="28"/>
  <c r="W133" i="28"/>
  <c r="W106" i="28"/>
  <c r="W90" i="28"/>
  <c r="W75" i="28"/>
  <c r="W60" i="28"/>
  <c r="W334" i="28"/>
  <c r="W318" i="28"/>
  <c r="W332" i="28"/>
  <c r="W324" i="28"/>
  <c r="W316" i="28"/>
  <c r="W308" i="28"/>
  <c r="W298" i="28"/>
  <c r="W291" i="28"/>
  <c r="W280" i="28"/>
  <c r="W272" i="28"/>
  <c r="W264" i="28"/>
  <c r="W257" i="28"/>
  <c r="W251" i="28"/>
  <c r="W242" i="28"/>
  <c r="W235" i="28"/>
  <c r="W229" i="28"/>
  <c r="W222" i="28"/>
  <c r="W217" i="28"/>
  <c r="W206" i="28"/>
  <c r="W197" i="28"/>
  <c r="W185" i="28"/>
  <c r="W177" i="28"/>
  <c r="W169" i="28"/>
  <c r="W163" i="28"/>
  <c r="W151" i="28"/>
  <c r="W139" i="28"/>
  <c r="W126" i="28"/>
  <c r="W116" i="28"/>
  <c r="W101" i="28"/>
  <c r="W92" i="28"/>
  <c r="W87" i="28"/>
  <c r="W77" i="28"/>
  <c r="W72" i="28"/>
  <c r="W64" i="28"/>
  <c r="W58" i="28"/>
  <c r="W50" i="28"/>
  <c r="W328" i="28"/>
  <c r="W302" i="28"/>
  <c r="W286" i="28"/>
  <c r="W261" i="28"/>
  <c r="W254" i="28"/>
  <c r="W225" i="28"/>
  <c r="W210" i="28"/>
  <c r="W181" i="28"/>
  <c r="W166" i="28"/>
  <c r="W143" i="28"/>
  <c r="W122" i="28"/>
  <c r="W96" i="28"/>
  <c r="W82" i="28"/>
  <c r="W55" i="28"/>
  <c r="W326" i="28"/>
  <c r="W300" i="28"/>
  <c r="W336" i="28"/>
  <c r="W330" i="28"/>
  <c r="W323" i="28"/>
  <c r="W314" i="28"/>
  <c r="W304" i="28"/>
  <c r="W296" i="28"/>
  <c r="W288" i="28"/>
  <c r="W278" i="28"/>
  <c r="W270" i="28"/>
  <c r="W262" i="28"/>
  <c r="W255" i="28"/>
  <c r="W250" i="28"/>
  <c r="W241" i="28"/>
  <c r="W234" i="28"/>
  <c r="W226" i="28"/>
  <c r="W221" i="28"/>
  <c r="W214" i="28"/>
  <c r="W205" i="28"/>
  <c r="W190" i="28"/>
  <c r="W182" i="28"/>
  <c r="W175" i="28"/>
  <c r="W167" i="28"/>
  <c r="W159" i="28"/>
  <c r="W147" i="28"/>
  <c r="W135" i="28"/>
  <c r="W124" i="28"/>
  <c r="W110" i="28"/>
  <c r="W98" i="28"/>
  <c r="W91" i="28"/>
  <c r="W84" i="28"/>
  <c r="W76" i="28"/>
  <c r="W71" i="28"/>
  <c r="W61" i="28"/>
  <c r="W56" i="28"/>
  <c r="W44" i="28"/>
  <c r="W171" i="28"/>
  <c r="W187" i="28"/>
  <c r="W191" i="28"/>
  <c r="W145" i="28"/>
  <c r="W62" i="28"/>
  <c r="W195" i="28"/>
  <c r="Y62" i="28" l="1"/>
  <c r="X62" i="28"/>
  <c r="Y98" i="28"/>
  <c r="X98" i="28"/>
  <c r="Y145" i="28"/>
  <c r="X145" i="28"/>
  <c r="Y110" i="28"/>
  <c r="X110" i="28"/>
  <c r="Y190" i="28"/>
  <c r="X190" i="28"/>
  <c r="Y288" i="28"/>
  <c r="X288" i="28"/>
  <c r="Y191" i="28"/>
  <c r="X191" i="28"/>
  <c r="Y56" i="28"/>
  <c r="X56" i="28"/>
  <c r="Y84" i="28"/>
  <c r="X84" i="28"/>
  <c r="Y124" i="28"/>
  <c r="X124" i="28"/>
  <c r="Y167" i="28"/>
  <c r="X167" i="28"/>
  <c r="Y205" i="28"/>
  <c r="X205" i="28"/>
  <c r="Y234" i="28"/>
  <c r="X234" i="28"/>
  <c r="Y262" i="28"/>
  <c r="X262" i="28"/>
  <c r="Y296" i="28"/>
  <c r="X296" i="28"/>
  <c r="Y330" i="28"/>
  <c r="X330" i="28"/>
  <c r="Y55" i="28"/>
  <c r="X55" i="28"/>
  <c r="Y143" i="28"/>
  <c r="X143" i="28"/>
  <c r="Y225" i="28"/>
  <c r="X225" i="28"/>
  <c r="Y302" i="28"/>
  <c r="X302" i="28"/>
  <c r="Y64" i="28"/>
  <c r="X64" i="28"/>
  <c r="Y92" i="28"/>
  <c r="X92" i="28"/>
  <c r="Y139" i="28"/>
  <c r="X139" i="28"/>
  <c r="Y177" i="28"/>
  <c r="X177" i="28"/>
  <c r="Y217" i="28"/>
  <c r="X217" i="28"/>
  <c r="Y242" i="28"/>
  <c r="X242" i="28"/>
  <c r="Y272" i="28"/>
  <c r="X272" i="28"/>
  <c r="Y308" i="28"/>
  <c r="X308" i="28"/>
  <c r="Y318" i="28"/>
  <c r="X318" i="28"/>
  <c r="Y90" i="28"/>
  <c r="X90" i="28"/>
  <c r="Y173" i="28"/>
  <c r="X173" i="28"/>
  <c r="Y249" i="28"/>
  <c r="X249" i="28"/>
  <c r="Y335" i="28"/>
  <c r="X335" i="28"/>
  <c r="Y74" i="28"/>
  <c r="X74" i="28"/>
  <c r="Y153" i="28"/>
  <c r="X153" i="28"/>
  <c r="Y186" i="28"/>
  <c r="X186" i="28"/>
  <c r="Y223" i="28"/>
  <c r="X223" i="28"/>
  <c r="Y253" i="28"/>
  <c r="X253" i="28"/>
  <c r="Y282" i="28"/>
  <c r="X282" i="28"/>
  <c r="Y189" i="28"/>
  <c r="X189" i="28"/>
  <c r="Y171" i="28"/>
  <c r="X171" i="28"/>
  <c r="Y147" i="28"/>
  <c r="X147" i="28"/>
  <c r="Y44" i="28"/>
  <c r="X44" i="28"/>
  <c r="Y159" i="28"/>
  <c r="X159" i="28"/>
  <c r="Y255" i="28"/>
  <c r="X255" i="28"/>
  <c r="Y195" i="28"/>
  <c r="X195" i="28"/>
  <c r="Y187" i="28"/>
  <c r="X187" i="28"/>
  <c r="Y61" i="28"/>
  <c r="X61" i="28"/>
  <c r="Y91" i="28"/>
  <c r="X91" i="28"/>
  <c r="Y135" i="28"/>
  <c r="X135" i="28"/>
  <c r="Y175" i="28"/>
  <c r="X175" i="28"/>
  <c r="Y214" i="28"/>
  <c r="X214" i="28"/>
  <c r="Y241" i="28"/>
  <c r="X241" i="28"/>
  <c r="Y270" i="28"/>
  <c r="X270" i="28"/>
  <c r="Y304" i="28"/>
  <c r="X304" i="28"/>
  <c r="Y336" i="28"/>
  <c r="X336" i="28"/>
  <c r="Y82" i="28"/>
  <c r="X82" i="28"/>
  <c r="Y166" i="28"/>
  <c r="X166" i="28"/>
  <c r="Y254" i="28"/>
  <c r="X254" i="28"/>
  <c r="Y328" i="28"/>
  <c r="X328" i="28"/>
  <c r="Y72" i="28"/>
  <c r="X72" i="28"/>
  <c r="Y101" i="28"/>
  <c r="X101" i="28"/>
  <c r="Y151" i="28"/>
  <c r="X151" i="28"/>
  <c r="Y185" i="28"/>
  <c r="X185" i="28"/>
  <c r="Y222" i="28"/>
  <c r="X222" i="28"/>
  <c r="Y251" i="28"/>
  <c r="X251" i="28"/>
  <c r="Y280" i="28"/>
  <c r="X280" i="28"/>
  <c r="Y316" i="28"/>
  <c r="X316" i="28"/>
  <c r="Y334" i="28"/>
  <c r="X334" i="28"/>
  <c r="Y106" i="28"/>
  <c r="X106" i="28"/>
  <c r="Y203" i="28"/>
  <c r="X203" i="28"/>
  <c r="Y268" i="28"/>
  <c r="X268" i="28"/>
  <c r="Y52" i="28"/>
  <c r="X52" i="28"/>
  <c r="Y80" i="28"/>
  <c r="X80" i="28"/>
  <c r="Y120" i="28"/>
  <c r="X120" i="28"/>
  <c r="Y165" i="28"/>
  <c r="X165" i="28"/>
  <c r="Y202" i="28"/>
  <c r="X202" i="28"/>
  <c r="Y230" i="28"/>
  <c r="X230" i="28"/>
  <c r="Y258" i="28"/>
  <c r="X258" i="28"/>
  <c r="Y292" i="28"/>
  <c r="X292" i="28"/>
  <c r="Y238" i="28"/>
  <c r="X238" i="28"/>
  <c r="Y71" i="28"/>
  <c r="X71" i="28"/>
  <c r="Y182" i="28"/>
  <c r="X182" i="28"/>
  <c r="Y221" i="28"/>
  <c r="X221" i="28"/>
  <c r="Y250" i="28"/>
  <c r="X250" i="28"/>
  <c r="Y278" i="28"/>
  <c r="X278" i="28"/>
  <c r="Y314" i="28"/>
  <c r="X314" i="28"/>
  <c r="Y300" i="28"/>
  <c r="X300" i="28"/>
  <c r="Y96" i="28"/>
  <c r="X96" i="28"/>
  <c r="Y181" i="28"/>
  <c r="X181" i="28"/>
  <c r="Y261" i="28"/>
  <c r="X261" i="28"/>
  <c r="Y50" i="28"/>
  <c r="X50" i="28"/>
  <c r="Y77" i="28"/>
  <c r="X77" i="28"/>
  <c r="Y116" i="28"/>
  <c r="X116" i="28"/>
  <c r="Y163" i="28"/>
  <c r="X163" i="28"/>
  <c r="Y197" i="28"/>
  <c r="X197" i="28"/>
  <c r="Y229" i="28"/>
  <c r="X229" i="28"/>
  <c r="Y257" i="28"/>
  <c r="X257" i="28"/>
  <c r="Y291" i="28"/>
  <c r="X291" i="28"/>
  <c r="Y324" i="28"/>
  <c r="X324" i="28"/>
  <c r="Y60" i="28"/>
  <c r="X60" i="28"/>
  <c r="Y133" i="28"/>
  <c r="X133" i="28"/>
  <c r="Y219" i="28"/>
  <c r="X219" i="28"/>
  <c r="Y294" i="28"/>
  <c r="X294" i="28"/>
  <c r="Y59" i="28"/>
  <c r="X59" i="28"/>
  <c r="Y88" i="28"/>
  <c r="X88" i="28"/>
  <c r="Y131" i="28"/>
  <c r="X131" i="28"/>
  <c r="Y170" i="28"/>
  <c r="X170" i="28"/>
  <c r="Y209" i="28"/>
  <c r="X209" i="28"/>
  <c r="Y237" i="28"/>
  <c r="X237" i="28"/>
  <c r="Y266" i="28"/>
  <c r="X266" i="28"/>
  <c r="Y310" i="28"/>
  <c r="X310" i="28"/>
  <c r="Y276" i="28"/>
  <c r="X276" i="28"/>
  <c r="Y76" i="28"/>
  <c r="X76" i="28"/>
  <c r="Y226" i="28"/>
  <c r="X226" i="28"/>
  <c r="Y323" i="28"/>
  <c r="X323" i="28"/>
  <c r="Y326" i="28"/>
  <c r="X326" i="28"/>
  <c r="Y122" i="28"/>
  <c r="X122" i="28"/>
  <c r="Y210" i="28"/>
  <c r="X210" i="28"/>
  <c r="Y286" i="28"/>
  <c r="X286" i="28"/>
  <c r="Y58" i="28"/>
  <c r="X58" i="28"/>
  <c r="Y87" i="28"/>
  <c r="X87" i="28"/>
  <c r="Y126" i="28"/>
  <c r="X126" i="28"/>
  <c r="Y169" i="28"/>
  <c r="X169" i="28"/>
  <c r="Y206" i="28"/>
  <c r="X206" i="28"/>
  <c r="Y235" i="28"/>
  <c r="X235" i="28"/>
  <c r="X264" i="28"/>
  <c r="Y264" i="28"/>
  <c r="Y298" i="28"/>
  <c r="X298" i="28"/>
  <c r="Y332" i="28"/>
  <c r="X332" i="28"/>
  <c r="Y75" i="28"/>
  <c r="X75" i="28"/>
  <c r="Y155" i="28"/>
  <c r="X155" i="28"/>
  <c r="Y233" i="28"/>
  <c r="X233" i="28"/>
  <c r="Y320" i="28"/>
  <c r="X320" i="28"/>
  <c r="Y66" i="28"/>
  <c r="X66" i="28"/>
  <c r="Y93" i="28"/>
  <c r="X93" i="28"/>
  <c r="Y141" i="28"/>
  <c r="X141" i="28"/>
  <c r="Y178" i="28"/>
  <c r="X178" i="28"/>
  <c r="Y218" i="28"/>
  <c r="X218" i="28"/>
  <c r="Y246" i="28"/>
  <c r="X246" i="28"/>
  <c r="Y275" i="28"/>
  <c r="X275" i="28"/>
  <c r="Y68" i="28"/>
  <c r="X68" i="28"/>
  <c r="Y312" i="28"/>
  <c r="X312" i="28"/>
  <c r="Y102" i="28"/>
  <c r="X102" i="28"/>
  <c r="W123" i="28"/>
  <c r="W146" i="28"/>
  <c r="W192" i="28"/>
  <c r="W188" i="28"/>
  <c r="W99" i="28"/>
  <c r="W94" i="28"/>
  <c r="W161" i="28"/>
  <c r="W47" i="28"/>
  <c r="W53" i="28"/>
  <c r="W125" i="28"/>
  <c r="W269" i="28"/>
  <c r="W301" i="28"/>
  <c r="W118" i="28"/>
  <c r="W283" i="28"/>
  <c r="W109" i="28"/>
  <c r="W307" i="28"/>
  <c r="W103" i="28"/>
  <c r="W65" i="28"/>
  <c r="W95" i="28"/>
  <c r="W132" i="28"/>
  <c r="W140" i="28"/>
  <c r="W148" i="28"/>
  <c r="W156" i="28"/>
  <c r="W199" i="28"/>
  <c r="W240" i="28"/>
  <c r="W263" i="28"/>
  <c r="W279" i="28"/>
  <c r="W333" i="28"/>
  <c r="W243" i="28"/>
  <c r="W305" i="28"/>
  <c r="W329" i="28"/>
  <c r="W172" i="28"/>
  <c r="W115" i="28"/>
  <c r="W200" i="28"/>
  <c r="W232" i="28"/>
  <c r="W260" i="28"/>
  <c r="W78" i="28"/>
  <c r="W117" i="28"/>
  <c r="W174" i="28"/>
  <c r="W104" i="28"/>
  <c r="W63" i="28"/>
  <c r="W105" i="28"/>
  <c r="W128" i="28"/>
  <c r="W239" i="28"/>
  <c r="W277" i="28"/>
  <c r="W309" i="28"/>
  <c r="W69" i="28"/>
  <c r="W157" i="28"/>
  <c r="W207" i="28"/>
  <c r="W290" i="28"/>
  <c r="W322" i="28"/>
  <c r="W57" i="28"/>
  <c r="W130" i="28"/>
  <c r="W154" i="28"/>
  <c r="W295" i="28"/>
  <c r="W327" i="28"/>
  <c r="W236" i="28"/>
  <c r="W281" i="28"/>
  <c r="W164" i="28"/>
  <c r="W228" i="28"/>
  <c r="W54" i="28"/>
  <c r="W201" i="28"/>
  <c r="W315" i="28"/>
  <c r="W49" i="28"/>
  <c r="W111" i="28"/>
  <c r="W142" i="28"/>
  <c r="W158" i="28"/>
  <c r="W183" i="28"/>
  <c r="W224" i="28"/>
  <c r="W247" i="28"/>
  <c r="W287" i="28"/>
  <c r="W319" i="28"/>
  <c r="W168" i="28"/>
  <c r="W204" i="28"/>
  <c r="W252" i="28"/>
  <c r="W265" i="28"/>
  <c r="W289" i="28"/>
  <c r="W313" i="28"/>
  <c r="W196" i="28"/>
  <c r="W180" i="28"/>
  <c r="W86" i="28"/>
  <c r="W129" i="28"/>
  <c r="W113" i="28"/>
  <c r="W112" i="28"/>
  <c r="W198" i="28"/>
  <c r="W108" i="28"/>
  <c r="W83" i="28"/>
  <c r="W114" i="28"/>
  <c r="W137" i="28"/>
  <c r="W245" i="28"/>
  <c r="W285" i="28"/>
  <c r="W317" i="28"/>
  <c r="W79" i="28"/>
  <c r="W213" i="28"/>
  <c r="W299" i="28"/>
  <c r="W331" i="28"/>
  <c r="W284" i="28"/>
  <c r="W81" i="28"/>
  <c r="W138" i="28"/>
  <c r="W162" i="28"/>
  <c r="W215" i="28"/>
  <c r="W256" i="28"/>
  <c r="W311" i="28"/>
  <c r="W220" i="28"/>
  <c r="W259" i="28"/>
  <c r="W321" i="28"/>
  <c r="W184" i="28"/>
  <c r="W193" i="28"/>
  <c r="W67" i="28"/>
  <c r="W119" i="28"/>
  <c r="W89" i="28"/>
  <c r="W134" i="28"/>
  <c r="W150" i="28"/>
  <c r="W303" i="28"/>
  <c r="W227" i="28"/>
  <c r="W73" i="28"/>
  <c r="W107" i="28"/>
  <c r="W127" i="28"/>
  <c r="W136" i="28"/>
  <c r="W144" i="28"/>
  <c r="W152" i="28"/>
  <c r="W160" i="28"/>
  <c r="W208" i="28"/>
  <c r="W231" i="28"/>
  <c r="W271" i="28"/>
  <c r="W176" i="28"/>
  <c r="W211" i="28"/>
  <c r="W273" i="28"/>
  <c r="W297" i="28"/>
  <c r="W244" i="28"/>
  <c r="W216" i="28"/>
  <c r="W248" i="28"/>
  <c r="W212" i="28"/>
  <c r="W48" i="28"/>
  <c r="W70" i="28"/>
  <c r="W194" i="28"/>
  <c r="W45" i="28"/>
  <c r="W100" i="28"/>
  <c r="W46" i="28"/>
  <c r="W51" i="28"/>
  <c r="W85" i="28"/>
  <c r="W121" i="28"/>
  <c r="W149" i="28"/>
  <c r="W267" i="28"/>
  <c r="W293" i="28"/>
  <c r="W325" i="28"/>
  <c r="W97" i="28"/>
  <c r="W179" i="28"/>
  <c r="W274" i="28"/>
  <c r="W306" i="28"/>
  <c r="AN58" i="29"/>
  <c r="AN78" i="29"/>
  <c r="AN41" i="29"/>
  <c r="AN65" i="29"/>
  <c r="AN99" i="29"/>
  <c r="AN60" i="29"/>
  <c r="AN80" i="29"/>
  <c r="AN115" i="29"/>
  <c r="AN57" i="29"/>
  <c r="AN67" i="29"/>
  <c r="AN82" i="29"/>
  <c r="AN44" i="29"/>
  <c r="AN71" i="29"/>
  <c r="AN103" i="29"/>
  <c r="AN93" i="29"/>
  <c r="AN84" i="29"/>
  <c r="AN119" i="29"/>
  <c r="AN50" i="29"/>
  <c r="AN73" i="29"/>
  <c r="AN51" i="29"/>
  <c r="AN70" i="29"/>
  <c r="AN102" i="29"/>
  <c r="AN89" i="29"/>
  <c r="AN59" i="29"/>
  <c r="AN75" i="29"/>
  <c r="AN91" i="29"/>
  <c r="AN107" i="29"/>
  <c r="AN42" i="29"/>
  <c r="AN40" i="29"/>
  <c r="AN72" i="29"/>
  <c r="AN88" i="29"/>
  <c r="AN49" i="29"/>
  <c r="AN43" i="29"/>
  <c r="AN52" i="29"/>
  <c r="AN83" i="29"/>
  <c r="AN114" i="29"/>
  <c r="AN81" i="29"/>
  <c r="AN96" i="29"/>
  <c r="AN85" i="29"/>
  <c r="AN61" i="29"/>
  <c r="AN98" i="29"/>
  <c r="AN56" i="29"/>
  <c r="AN87" i="29"/>
  <c r="AN118" i="29"/>
  <c r="AN63" i="29"/>
  <c r="AN100" i="29"/>
  <c r="AN108" i="29"/>
  <c r="AN64" i="29"/>
  <c r="AN68" i="29"/>
  <c r="AN55" i="29"/>
  <c r="AN74" i="29"/>
  <c r="AN90" i="29"/>
  <c r="AN106" i="29"/>
  <c r="AN116" i="29"/>
  <c r="AN62" i="29"/>
  <c r="AN79" i="29"/>
  <c r="AN95" i="29"/>
  <c r="AN110" i="29"/>
  <c r="AN45" i="29"/>
  <c r="AN69" i="29"/>
  <c r="AN53" i="29"/>
  <c r="AN76" i="29"/>
  <c r="AN92" i="29"/>
  <c r="AN111" i="29"/>
  <c r="AN77" i="29"/>
  <c r="AN46" i="29"/>
  <c r="AN48" i="29"/>
  <c r="AN94" i="29"/>
  <c r="AN86" i="29"/>
  <c r="AN47" i="29"/>
  <c r="AN54" i="29"/>
  <c r="AN104" i="29"/>
  <c r="AN66" i="29"/>
  <c r="AN112" i="29"/>
  <c r="Y70" i="28" l="1"/>
  <c r="X70" i="28"/>
  <c r="Y208" i="28"/>
  <c r="X208" i="28"/>
  <c r="Y89" i="28"/>
  <c r="X89" i="28"/>
  <c r="Y299" i="28"/>
  <c r="X299" i="28"/>
  <c r="Y196" i="28"/>
  <c r="X196" i="28"/>
  <c r="Y325" i="28"/>
  <c r="X325" i="28"/>
  <c r="Y100" i="28"/>
  <c r="X100" i="28"/>
  <c r="Y244" i="28"/>
  <c r="X244" i="28"/>
  <c r="Y127" i="28"/>
  <c r="X127" i="28"/>
  <c r="Y119" i="28"/>
  <c r="X119" i="28"/>
  <c r="Y81" i="28"/>
  <c r="X81" i="28"/>
  <c r="Y245" i="28"/>
  <c r="X245" i="28"/>
  <c r="Y204" i="28"/>
  <c r="X204" i="28"/>
  <c r="Y142" i="28"/>
  <c r="X142" i="28"/>
  <c r="Y281" i="28"/>
  <c r="X281" i="28"/>
  <c r="Y309" i="28"/>
  <c r="X309" i="28"/>
  <c r="Y117" i="28"/>
  <c r="X117" i="28"/>
  <c r="Y305" i="28"/>
  <c r="X305" i="28"/>
  <c r="Y65" i="28"/>
  <c r="X65" i="28"/>
  <c r="Y125" i="28"/>
  <c r="X125" i="28"/>
  <c r="Y274" i="28"/>
  <c r="X274" i="28"/>
  <c r="Y293" i="28"/>
  <c r="X293" i="28"/>
  <c r="Y85" i="28"/>
  <c r="X85" i="28"/>
  <c r="Y45" i="28"/>
  <c r="X45" i="28"/>
  <c r="X212" i="28"/>
  <c r="Y212" i="28"/>
  <c r="Y297" i="28"/>
  <c r="X297" i="28"/>
  <c r="Y271" i="28"/>
  <c r="X271" i="28"/>
  <c r="Y152" i="28"/>
  <c r="X152" i="28"/>
  <c r="Y107" i="28"/>
  <c r="X107" i="28"/>
  <c r="Y150" i="28"/>
  <c r="X150" i="28"/>
  <c r="Y67" i="28"/>
  <c r="X67" i="28"/>
  <c r="Y259" i="28"/>
  <c r="X259" i="28"/>
  <c r="Y215" i="28"/>
  <c r="X215" i="28"/>
  <c r="Y284" i="28"/>
  <c r="X284" i="28"/>
  <c r="Y79" i="28"/>
  <c r="X79" i="28"/>
  <c r="Y137" i="28"/>
  <c r="X137" i="28"/>
  <c r="Y198" i="28"/>
  <c r="X198" i="28"/>
  <c r="Y86" i="28"/>
  <c r="X86" i="28"/>
  <c r="Y289" i="28"/>
  <c r="X289" i="28"/>
  <c r="Y168" i="28"/>
  <c r="X168" i="28"/>
  <c r="Y224" i="28"/>
  <c r="X224" i="28"/>
  <c r="Y111" i="28"/>
  <c r="X111" i="28"/>
  <c r="Y54" i="28"/>
  <c r="X54" i="28"/>
  <c r="Y236" i="28"/>
  <c r="X236" i="28"/>
  <c r="Y130" i="28"/>
  <c r="X130" i="28"/>
  <c r="Y207" i="28"/>
  <c r="X207" i="28"/>
  <c r="Y277" i="28"/>
  <c r="X277" i="28"/>
  <c r="Y63" i="28"/>
  <c r="X63" i="28"/>
  <c r="Y78" i="28"/>
  <c r="X78" i="28"/>
  <c r="Y115" i="28"/>
  <c r="X115" i="28"/>
  <c r="Y243" i="28"/>
  <c r="X243" i="28"/>
  <c r="Y240" i="28"/>
  <c r="X240" i="28"/>
  <c r="Y140" i="28"/>
  <c r="X140" i="28"/>
  <c r="Y103" i="28"/>
  <c r="X103" i="28"/>
  <c r="Y118" i="28"/>
  <c r="X118" i="28"/>
  <c r="Y53" i="28"/>
  <c r="X53" i="28"/>
  <c r="Y99" i="28"/>
  <c r="X99" i="28"/>
  <c r="Y123" i="28"/>
  <c r="X123" i="28"/>
  <c r="Y46" i="28"/>
  <c r="X46" i="28"/>
  <c r="Y136" i="28"/>
  <c r="X136" i="28"/>
  <c r="Y184" i="28"/>
  <c r="X184" i="28"/>
  <c r="Y285" i="28"/>
  <c r="X285" i="28"/>
  <c r="Y252" i="28"/>
  <c r="X252" i="28"/>
  <c r="Y306" i="28"/>
  <c r="X306" i="28"/>
  <c r="Y121" i="28"/>
  <c r="X121" i="28"/>
  <c r="Y48" i="28"/>
  <c r="X48" i="28"/>
  <c r="Y160" i="28"/>
  <c r="X160" i="28"/>
  <c r="Y303" i="28"/>
  <c r="X303" i="28"/>
  <c r="Y321" i="28"/>
  <c r="X321" i="28"/>
  <c r="Y213" i="28"/>
  <c r="X213" i="28"/>
  <c r="Y108" i="28"/>
  <c r="X108" i="28"/>
  <c r="Y129" i="28"/>
  <c r="X129" i="28"/>
  <c r="Y247" i="28"/>
  <c r="X247" i="28"/>
  <c r="Y201" i="28"/>
  <c r="X201" i="28"/>
  <c r="Y290" i="28"/>
  <c r="X290" i="28"/>
  <c r="Y105" i="28"/>
  <c r="X105" i="28"/>
  <c r="Y200" i="28"/>
  <c r="X200" i="28"/>
  <c r="Y148" i="28"/>
  <c r="X148" i="28"/>
  <c r="Y283" i="28"/>
  <c r="X283" i="28"/>
  <c r="Y146" i="28"/>
  <c r="X146" i="28"/>
  <c r="Y179" i="28"/>
  <c r="X179" i="28"/>
  <c r="Y267" i="28"/>
  <c r="X267" i="28"/>
  <c r="Y51" i="28"/>
  <c r="X51" i="28"/>
  <c r="Y194" i="28"/>
  <c r="X194" i="28"/>
  <c r="Y248" i="28"/>
  <c r="X248" i="28"/>
  <c r="Y273" i="28"/>
  <c r="X273" i="28"/>
  <c r="Y231" i="28"/>
  <c r="X231" i="28"/>
  <c r="Y144" i="28"/>
  <c r="X144" i="28"/>
  <c r="Y73" i="28"/>
  <c r="X73" i="28"/>
  <c r="Y134" i="28"/>
  <c r="X134" i="28"/>
  <c r="Y193" i="28"/>
  <c r="X193" i="28"/>
  <c r="Y220" i="28"/>
  <c r="X220" i="28"/>
  <c r="Y162" i="28"/>
  <c r="X162" i="28"/>
  <c r="Y331" i="28"/>
  <c r="X331" i="28"/>
  <c r="Y317" i="28"/>
  <c r="X317" i="28"/>
  <c r="Y114" i="28"/>
  <c r="X114" i="28"/>
  <c r="Y112" i="28"/>
  <c r="X112" i="28"/>
  <c r="Y180" i="28"/>
  <c r="X180" i="28"/>
  <c r="Y265" i="28"/>
  <c r="X265" i="28"/>
  <c r="Y319" i="28"/>
  <c r="X319" i="28"/>
  <c r="Y183" i="28"/>
  <c r="X183" i="28"/>
  <c r="Y49" i="28"/>
  <c r="X49" i="28"/>
  <c r="Y228" i="28"/>
  <c r="X228" i="28"/>
  <c r="Y327" i="28"/>
  <c r="X327" i="28"/>
  <c r="Y57" i="28"/>
  <c r="X57" i="28"/>
  <c r="Y157" i="28"/>
  <c r="X157" i="28"/>
  <c r="Y239" i="28"/>
  <c r="X239" i="28"/>
  <c r="Y104" i="28"/>
  <c r="X104" i="28"/>
  <c r="Y260" i="28"/>
  <c r="X260" i="28"/>
  <c r="Y172" i="28"/>
  <c r="X172" i="28"/>
  <c r="Y333" i="28"/>
  <c r="X333" i="28"/>
  <c r="Y199" i="28"/>
  <c r="X199" i="28"/>
  <c r="Y132" i="28"/>
  <c r="X132" i="28"/>
  <c r="Y307" i="28"/>
  <c r="X307" i="28"/>
  <c r="Y301" i="28"/>
  <c r="X301" i="28"/>
  <c r="Y47" i="28"/>
  <c r="X47" i="28"/>
  <c r="Y188" i="28"/>
  <c r="X188" i="28"/>
  <c r="Y97" i="28"/>
  <c r="X97" i="28"/>
  <c r="Y216" i="28"/>
  <c r="X216" i="28"/>
  <c r="Y227" i="28"/>
  <c r="X227" i="28"/>
  <c r="Y138" i="28"/>
  <c r="X138" i="28"/>
  <c r="Y83" i="28"/>
  <c r="X83" i="28"/>
  <c r="Y113" i="28"/>
  <c r="X113" i="28"/>
  <c r="Y287" i="28"/>
  <c r="X287" i="28"/>
  <c r="Y158" i="28"/>
  <c r="X158" i="28"/>
  <c r="Y315" i="28"/>
  <c r="X315" i="28"/>
  <c r="Y164" i="28"/>
  <c r="X164" i="28"/>
  <c r="Y295" i="28"/>
  <c r="X295" i="28"/>
  <c r="Y322" i="28"/>
  <c r="X322" i="28"/>
  <c r="Y69" i="28"/>
  <c r="X69" i="28"/>
  <c r="Y128" i="28"/>
  <c r="X128" i="28"/>
  <c r="Y174" i="28"/>
  <c r="X174" i="28"/>
  <c r="Y232" i="28"/>
  <c r="X232" i="28"/>
  <c r="Y329" i="28"/>
  <c r="X329" i="28"/>
  <c r="Y279" i="28"/>
  <c r="X279" i="28"/>
  <c r="Y156" i="28"/>
  <c r="X156" i="28"/>
  <c r="Y95" i="28"/>
  <c r="X95" i="28"/>
  <c r="Y109" i="28"/>
  <c r="X109" i="28"/>
  <c r="Y269" i="28"/>
  <c r="X269" i="28"/>
  <c r="Y161" i="28"/>
  <c r="X161" i="28"/>
  <c r="Y192" i="28"/>
  <c r="X192" i="28"/>
  <c r="Y149" i="28"/>
  <c r="X149" i="28"/>
  <c r="Y211" i="28"/>
  <c r="X211" i="28"/>
  <c r="Y311" i="28"/>
  <c r="X311" i="28"/>
  <c r="Y176" i="28"/>
  <c r="X176" i="28"/>
  <c r="Y256" i="28"/>
  <c r="X256" i="28"/>
  <c r="Y313" i="28"/>
  <c r="X313" i="28"/>
  <c r="Y154" i="28"/>
  <c r="X154" i="28"/>
  <c r="Y263" i="28"/>
  <c r="X263" i="28"/>
  <c r="Y94" i="28"/>
  <c r="X94" i="28"/>
  <c r="AN97" i="29"/>
  <c r="AN117" i="29"/>
  <c r="AN109" i="29"/>
  <c r="AN101" i="29"/>
  <c r="AN105" i="29"/>
  <c r="AN113" i="29"/>
  <c r="W18" i="28" l="1"/>
  <c r="Y18" i="28" l="1"/>
  <c r="X18" i="28"/>
  <c r="W17" i="28"/>
  <c r="W23" i="28"/>
  <c r="W19" i="28"/>
  <c r="Y17" i="28" l="1"/>
  <c r="X17" i="28"/>
  <c r="Y19" i="28"/>
  <c r="X19" i="28"/>
  <c r="Y23" i="28"/>
  <c r="X23" i="28"/>
  <c r="W38" i="28"/>
  <c r="W40" i="28"/>
  <c r="W25" i="28"/>
  <c r="W31" i="28"/>
  <c r="W35" i="28"/>
  <c r="W24" i="28"/>
  <c r="W37" i="28"/>
  <c r="W15" i="28"/>
  <c r="W29" i="28"/>
  <c r="W30" i="28"/>
  <c r="W16" i="28"/>
  <c r="W28" i="28"/>
  <c r="W21" i="28"/>
  <c r="W41" i="28"/>
  <c r="W22" i="28"/>
  <c r="W39" i="28"/>
  <c r="W34" i="28"/>
  <c r="W27" i="28"/>
  <c r="W42" i="28"/>
  <c r="W26" i="28"/>
  <c r="W32" i="28"/>
  <c r="W36" i="28"/>
  <c r="W20" i="28"/>
  <c r="W43" i="28"/>
  <c r="W33" i="28"/>
  <c r="AN30" i="29"/>
  <c r="AN38" i="29"/>
  <c r="AN34" i="29"/>
  <c r="AN24" i="29"/>
  <c r="AN26" i="29"/>
  <c r="Y16" i="28" l="1"/>
  <c r="X16" i="28"/>
  <c r="Y15" i="28"/>
  <c r="X15" i="28"/>
  <c r="W9" i="28"/>
  <c r="W18" i="6" s="1"/>
  <c r="Y33" i="28"/>
  <c r="X33" i="28"/>
  <c r="Y34" i="28"/>
  <c r="X34" i="28"/>
  <c r="Y21" i="28"/>
  <c r="X21" i="28"/>
  <c r="Y29" i="28"/>
  <c r="X29" i="28"/>
  <c r="Y35" i="28"/>
  <c r="X35" i="28"/>
  <c r="Y38" i="28"/>
  <c r="X38" i="28"/>
  <c r="Y43" i="28"/>
  <c r="X43" i="28"/>
  <c r="Y26" i="28"/>
  <c r="X26" i="28"/>
  <c r="Y39" i="28"/>
  <c r="X39" i="28"/>
  <c r="Y28" i="28"/>
  <c r="X28" i="28"/>
  <c r="Y31" i="28"/>
  <c r="X31" i="28"/>
  <c r="Y32" i="28"/>
  <c r="X32" i="28"/>
  <c r="Y20" i="28"/>
  <c r="X20" i="28"/>
  <c r="Y42" i="28"/>
  <c r="X42" i="28"/>
  <c r="Y37" i="28"/>
  <c r="X37" i="28"/>
  <c r="Y25" i="28"/>
  <c r="X25" i="28"/>
  <c r="Y36" i="28"/>
  <c r="X36" i="28"/>
  <c r="Y27" i="28"/>
  <c r="X27" i="28"/>
  <c r="Y41" i="28"/>
  <c r="X41" i="28"/>
  <c r="Y30" i="28"/>
  <c r="X30" i="28"/>
  <c r="Y24" i="28"/>
  <c r="X24" i="28"/>
  <c r="Y40" i="28"/>
  <c r="X40" i="28"/>
  <c r="X22" i="28"/>
  <c r="Y22" i="28"/>
  <c r="X3" i="28"/>
  <c r="X5" i="28"/>
  <c r="W3" i="28"/>
  <c r="W4" i="28"/>
  <c r="W5" i="28"/>
  <c r="W6" i="28"/>
  <c r="X4" i="28"/>
  <c r="X6" i="28"/>
  <c r="AN33" i="29"/>
  <c r="AN28" i="29"/>
  <c r="AN23" i="29"/>
  <c r="AN32" i="29"/>
  <c r="AN36" i="29"/>
  <c r="AN37" i="29"/>
  <c r="AN29" i="29"/>
  <c r="AN25" i="29"/>
  <c r="AN39" i="29"/>
  <c r="AN27" i="29"/>
  <c r="AN31" i="29"/>
  <c r="AN35" i="29"/>
  <c r="X7" i="28" l="1"/>
  <c r="W7" i="28"/>
  <c r="AK11" i="29"/>
  <c r="AK12" i="29"/>
  <c r="AH15" i="29"/>
  <c r="W19" i="6" l="1"/>
  <c r="W17" i="6" s="1"/>
  <c r="AK10" i="29"/>
  <c r="AK9"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遠藤 将博</author>
    <author>作成者</author>
    <author>山本 丈浩</author>
  </authors>
  <commentList>
    <comment ref="A1" authorId="0" shapeId="0" xr:uid="{00000000-0006-0000-0100-000001000000}">
      <text>
        <r>
          <rPr>
            <sz val="9"/>
            <color indexed="81"/>
            <rFont val="游ゴシック"/>
            <family val="3"/>
            <charset val="128"/>
            <scheme val="minor"/>
          </rPr>
          <t>請求する年度をリストから選んでください。</t>
        </r>
      </text>
    </comment>
    <comment ref="BO2" authorId="1" shapeId="0" xr:uid="{00000000-0006-0000-0100-000002000000}">
      <text>
        <r>
          <rPr>
            <sz val="10"/>
            <color indexed="81"/>
            <rFont val="游ゴシック"/>
            <family val="3"/>
            <charset val="128"/>
            <scheme val="minor"/>
          </rPr>
          <t>日付部分の編集は不要です。</t>
        </r>
      </text>
    </comment>
    <comment ref="V8" authorId="1" shapeId="0" xr:uid="{00000000-0006-0000-0100-000003000000}">
      <text>
        <r>
          <rPr>
            <sz val="9"/>
            <color indexed="81"/>
            <rFont val="游ゴシック"/>
            <family val="3"/>
            <charset val="128"/>
            <scheme val="minor"/>
          </rPr>
          <t>請求年月を入力してください。
特に「年」について、</t>
        </r>
        <r>
          <rPr>
            <u val="double"/>
            <sz val="9"/>
            <color indexed="81"/>
            <rFont val="游ゴシック"/>
            <family val="3"/>
            <charset val="128"/>
            <scheme val="minor"/>
          </rPr>
          <t>１月、２月、３月は翌年となります</t>
        </r>
        <r>
          <rPr>
            <sz val="9"/>
            <color indexed="81"/>
            <rFont val="游ゴシック"/>
            <family val="3"/>
            <charset val="128"/>
            <scheme val="minor"/>
          </rPr>
          <t>ので、入力誤りにご注意ください。</t>
        </r>
      </text>
    </comment>
    <comment ref="AP10" authorId="2" shapeId="0" xr:uid="{00000000-0006-0000-0100-000004000000}">
      <text>
        <r>
          <rPr>
            <sz val="9"/>
            <color indexed="81"/>
            <rFont val="游ゴシック"/>
            <family val="3"/>
            <charset val="128"/>
            <scheme val="minor"/>
          </rPr>
          <t>施設所在地・法人名・施設名・代表者名を記載してください。(記載のないものは無効です。)</t>
        </r>
      </text>
    </comment>
    <comment ref="W17" authorId="1" shapeId="0" xr:uid="{00000000-0006-0000-0100-000005000000}">
      <text>
        <r>
          <rPr>
            <sz val="11"/>
            <color indexed="81"/>
            <rFont val="游ゴシック"/>
            <family val="3"/>
            <charset val="128"/>
            <scheme val="minor"/>
          </rPr>
          <t>【自動計算】（下欄　当月分・精算分の合計額）
毎月の請求時に</t>
        </r>
        <r>
          <rPr>
            <sz val="11"/>
            <color indexed="81"/>
            <rFont val="游ゴシック"/>
            <family val="3"/>
            <charset val="128"/>
            <scheme val="minor"/>
          </rPr>
          <t>ご提出ください。</t>
        </r>
      </text>
    </comment>
    <comment ref="W18" authorId="1" shapeId="0" xr:uid="{00000000-0006-0000-0100-000006000000}">
      <text>
        <r>
          <rPr>
            <sz val="11"/>
            <color indexed="81"/>
            <rFont val="游ゴシック"/>
            <family val="3"/>
            <charset val="128"/>
            <scheme val="minor"/>
          </rPr>
          <t>【自動計算】
提供証明【様式１】シートの「施設等利用費」欄の合計額が入力されます。</t>
        </r>
      </text>
    </comment>
    <comment ref="W19" authorId="1" shapeId="0" xr:uid="{00000000-0006-0000-0100-000007000000}">
      <text>
        <r>
          <rPr>
            <sz val="11"/>
            <color indexed="81"/>
            <rFont val="游ゴシック"/>
            <family val="3"/>
            <charset val="128"/>
            <scheme val="minor"/>
          </rPr>
          <t>【自動計算】
月途中入退園があった場合や前月までの修正が生じた場合で、
提供証明（精算用)【様式２】シートの「施設等利用費」欄の合計額が入力されます。</t>
        </r>
      </text>
    </comment>
    <comment ref="AP30" authorId="2" shapeId="0" xr:uid="{00000000-0006-0000-0100-000008000000}">
      <text>
        <r>
          <rPr>
            <sz val="9"/>
            <color indexed="81"/>
            <rFont val="游ゴシック"/>
            <family val="3"/>
            <charset val="128"/>
            <scheme val="minor"/>
          </rPr>
          <t>・発行責任者名及び発行担当者名を必ず記載してください。(どちらかまたは両方の記載がないものは無効です。)
・代表者名・発行責任者名・発行担当者名のいずれかが同じ人物名であっても問題ありません。
・年度当初及び変更が発生した場合、記載いただいた発行責任者及び発行担当者が在籍している旨を、電子申請フォームのQ８「その他申し送り事項」の欄に記載してください。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勝間田　さとみ</author>
    <author>岸　怜佳</author>
    <author>作成者</author>
  </authors>
  <commentList>
    <comment ref="A10" authorId="0" shapeId="0" xr:uid="{00000000-0006-0000-0200-000001000000}">
      <text>
        <r>
          <rPr>
            <b/>
            <sz val="9"/>
            <color indexed="81"/>
            <rFont val="MS P ゴシック"/>
            <family val="3"/>
            <charset val="128"/>
          </rPr>
          <t>入力不要です。</t>
        </r>
      </text>
    </comment>
    <comment ref="O10" authorId="1" shapeId="0" xr:uid="{00000000-0006-0000-0200-000002000000}">
      <text>
        <r>
          <rPr>
            <sz val="9"/>
            <color indexed="81"/>
            <rFont val="游ゴシック"/>
            <family val="3"/>
            <charset val="128"/>
            <scheme val="minor"/>
          </rPr>
          <t>数字のみを記入してください。
「円」は記入しないでください。</t>
        </r>
      </text>
    </comment>
    <comment ref="P10" authorId="0" shapeId="0" xr:uid="{00000000-0006-0000-0200-000003000000}">
      <text>
        <r>
          <rPr>
            <b/>
            <sz val="9"/>
            <color indexed="81"/>
            <rFont val="MS P ゴシック"/>
            <family val="3"/>
            <charset val="128"/>
          </rPr>
          <t xml:space="preserve">入力不要です。
</t>
        </r>
      </text>
    </comment>
    <comment ref="S10" authorId="2" shapeId="0" xr:uid="{00000000-0006-0000-0200-000004000000}">
      <text>
        <r>
          <rPr>
            <sz val="11"/>
            <color indexed="81"/>
            <rFont val="游ゴシック"/>
            <family val="3"/>
            <charset val="128"/>
            <scheme val="minor"/>
          </rPr>
          <t>①年度当初から在園の場合
→12か月
②年度途中入園・退園の場合
→入園月からor退園月までの在園月数</t>
        </r>
        <r>
          <rPr>
            <sz val="11"/>
            <color indexed="81"/>
            <rFont val="ＭＳ Ｐゴシック"/>
            <family val="3"/>
            <charset val="128"/>
          </rPr>
          <t xml:space="preserve">
</t>
        </r>
      </text>
    </comment>
    <comment ref="W10" authorId="2" shapeId="0" xr:uid="{00000000-0006-0000-0200-000005000000}">
      <text>
        <r>
          <rPr>
            <sz val="11"/>
            <color indexed="81"/>
            <rFont val="游ゴシック"/>
            <family val="3"/>
            <charset val="128"/>
            <scheme val="minor"/>
          </rPr>
          <t>請求書の請求金額（当月分）には、施設等利用費の金額の合計を記載してください。</t>
        </r>
      </text>
    </comment>
    <comment ref="Y10" authorId="2" shapeId="0" xr:uid="{00000000-0006-0000-0200-000006000000}">
      <text>
        <r>
          <rPr>
            <sz val="11"/>
            <color indexed="81"/>
            <rFont val="游ゴシック"/>
            <family val="3"/>
            <charset val="128"/>
            <scheme val="minor"/>
          </rPr>
          <t>月の保育料が25,700円を下回る場合で、その年度に入園料が発生している場合、園から利用者へ返金が生じる場合があります。</t>
        </r>
      </text>
    </comment>
    <comment ref="R11" authorId="1" shapeId="0" xr:uid="{00000000-0006-0000-0200-000007000000}">
      <text>
        <r>
          <rPr>
            <sz val="9"/>
            <color indexed="81"/>
            <rFont val="游ゴシック"/>
            <family val="3"/>
            <charset val="128"/>
            <scheme val="minor"/>
          </rPr>
          <t>数字のみを記入してください。
「円」は記入しないでください。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岸　怜佳</author>
    <author>勝間田　さとみ</author>
    <author>遠藤 将博</author>
  </authors>
  <commentList>
    <comment ref="A16" authorId="0" shapeId="0" xr:uid="{00000000-0006-0000-0300-000001000000}">
      <text>
        <r>
          <rPr>
            <sz val="11"/>
            <color indexed="81"/>
            <rFont val="游ゴシック"/>
            <family val="3"/>
            <charset val="128"/>
            <scheme val="minor"/>
          </rPr>
          <t xml:space="preserve">入力不要です。
</t>
        </r>
      </text>
    </comment>
    <comment ref="O16" authorId="1" shapeId="0" xr:uid="{00000000-0006-0000-0300-000002000000}">
      <text>
        <r>
          <rPr>
            <sz val="9"/>
            <color indexed="81"/>
            <rFont val="游ゴシック"/>
            <family val="3"/>
            <charset val="128"/>
            <scheme val="minor"/>
          </rPr>
          <t>数字のみを記入してください。
「円」は記入しないでください。</t>
        </r>
      </text>
    </comment>
    <comment ref="P16" authorId="2" shapeId="0" xr:uid="{00000000-0006-0000-0300-000003000000}">
      <text>
        <r>
          <rPr>
            <b/>
            <sz val="9"/>
            <color indexed="81"/>
            <rFont val="MS P ゴシック"/>
            <family val="3"/>
            <charset val="128"/>
          </rPr>
          <t>入力不要です。</t>
        </r>
      </text>
    </comment>
    <comment ref="S16" authorId="0" shapeId="0" xr:uid="{00000000-0006-0000-0300-000004000000}">
      <text>
        <r>
          <rPr>
            <sz val="11"/>
            <color indexed="81"/>
            <rFont val="游ゴシック"/>
            <family val="3"/>
            <charset val="128"/>
            <scheme val="minor"/>
          </rPr>
          <t>①年度当初から在園の場合
→12か月
②年度途中入園・退園の場合
→入園月からor退園月までの在園月数</t>
        </r>
      </text>
    </comment>
    <comment ref="AA16" authorId="0" shapeId="0" xr:uid="{00000000-0006-0000-0300-000005000000}">
      <text>
        <r>
          <rPr>
            <b/>
            <sz val="11"/>
            <color indexed="81"/>
            <rFont val="游ゴシック"/>
            <family val="3"/>
            <charset val="128"/>
            <scheme val="minor"/>
          </rPr>
          <t>その月の平日の日数＝開所日数とします。
（自動計算）</t>
        </r>
      </text>
    </comment>
    <comment ref="AG16" authorId="3" shapeId="0" xr:uid="{00000000-0006-0000-0300-000006000000}">
      <text>
        <r>
          <rPr>
            <sz val="11"/>
            <color indexed="81"/>
            <rFont val="游ゴシック"/>
            <family val="3"/>
            <charset val="128"/>
            <scheme val="minor"/>
          </rPr>
          <t>対象年月の施設等利用費が吹田市から支給されている場合、受取された金額を記入してください。</t>
        </r>
      </text>
    </comment>
    <comment ref="AH16" authorId="0" shapeId="0" xr:uid="{00000000-0006-0000-0300-000007000000}">
      <text>
        <r>
          <rPr>
            <sz val="11"/>
            <color indexed="81"/>
            <rFont val="游ゴシック"/>
            <family val="3"/>
            <charset val="128"/>
            <scheme val="minor"/>
          </rPr>
          <t>「請求書」の【精算分】の欄に合計額が自動表示されます。支給済月の精算の場合はマイナスとなる場合があります。</t>
        </r>
      </text>
    </comment>
    <comment ref="AL16" authorId="1" shapeId="0" xr:uid="{00000000-0006-0000-0300-000008000000}">
      <text>
        <r>
          <rPr>
            <sz val="12"/>
            <color indexed="81"/>
            <rFont val="游ゴシック"/>
            <family val="3"/>
            <charset val="128"/>
            <scheme val="minor"/>
          </rPr>
          <t>【在園転出入の場合】
施設等利用費合計額が保育料より低い場合、その差額（=保護者から徴収する額）を表示しています。</t>
        </r>
      </text>
    </comment>
    <comment ref="AM16" authorId="0" shapeId="0" xr:uid="{00000000-0006-0000-0300-000009000000}">
      <text>
        <r>
          <rPr>
            <sz val="12"/>
            <color indexed="81"/>
            <rFont val="游ゴシック"/>
            <family val="3"/>
            <charset val="128"/>
            <scheme val="minor"/>
          </rPr>
          <t>【月額保育料が25,700円を下回る場合】
施設等利用費合計額が保育料より高い場合、入園料相当の施設等利用費（＝保護者に償還する額）を表示しています。</t>
        </r>
      </text>
    </comment>
    <comment ref="R17" authorId="1" shapeId="0" xr:uid="{00000000-0006-0000-0300-00000A000000}">
      <text>
        <r>
          <rPr>
            <sz val="9"/>
            <color indexed="81"/>
            <rFont val="游ゴシック"/>
            <family val="3"/>
            <charset val="128"/>
            <scheme val="minor"/>
          </rPr>
          <t>数字のみを記入してください。
「円」は記入しないでください。</t>
        </r>
      </text>
    </comment>
    <comment ref="Y17" authorId="0" shapeId="0" xr:uid="{00000000-0006-0000-0300-00000B000000}">
      <text>
        <r>
          <rPr>
            <sz val="11"/>
            <color indexed="81"/>
            <rFont val="游ゴシック"/>
            <family val="3"/>
            <charset val="128"/>
            <scheme val="minor"/>
          </rPr>
          <t>・入園、認定開始、転入の日以降の</t>
        </r>
        <r>
          <rPr>
            <b/>
            <sz val="11"/>
            <color indexed="81"/>
            <rFont val="游ゴシック"/>
            <family val="3"/>
            <charset val="128"/>
            <scheme val="minor"/>
          </rPr>
          <t xml:space="preserve">平日の日数
</t>
        </r>
        <r>
          <rPr>
            <sz val="11"/>
            <color indexed="81"/>
            <rFont val="游ゴシック"/>
            <family val="3"/>
            <charset val="128"/>
            <scheme val="minor"/>
          </rPr>
          <t>・退園、認定終了、転出の日までの</t>
        </r>
        <r>
          <rPr>
            <b/>
            <sz val="11"/>
            <color indexed="81"/>
            <rFont val="游ゴシック"/>
            <family val="3"/>
            <charset val="128"/>
            <scheme val="minor"/>
          </rPr>
          <t>平日の日数</t>
        </r>
      </text>
    </comment>
    <comment ref="Z17" authorId="0" shapeId="0" xr:uid="{00000000-0006-0000-0300-00000C000000}">
      <text>
        <r>
          <rPr>
            <sz val="11"/>
            <color indexed="81"/>
            <rFont val="游ゴシック"/>
            <family val="3"/>
            <charset val="128"/>
            <scheme val="minor"/>
          </rPr>
          <t>転入前or転出後の利用＝吹田市民ではない期間における開所日数（＝</t>
        </r>
        <r>
          <rPr>
            <b/>
            <sz val="11"/>
            <color indexed="81"/>
            <rFont val="游ゴシック"/>
            <family val="3"/>
            <charset val="128"/>
            <scheme val="minor"/>
          </rPr>
          <t>平日の日数</t>
        </r>
        <r>
          <rPr>
            <sz val="11"/>
            <color indexed="81"/>
            <rFont val="游ゴシック"/>
            <family val="3"/>
            <charset val="128"/>
            <scheme val="minor"/>
          </rPr>
          <t>）を記載してください。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山本 丈浩</author>
  </authors>
  <commentList>
    <comment ref="H1" authorId="0" shapeId="0" xr:uid="{00000000-0006-0000-0400-000001000000}">
      <text>
        <r>
          <rPr>
            <b/>
            <sz val="9"/>
            <color indexed="81"/>
            <rFont val="MS P ゴシック"/>
            <family val="3"/>
            <charset val="128"/>
          </rPr>
          <t>曜日で探り切れん年度は数式をいじらないとあかんっぽいので注意</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遠藤 将博</author>
    <author>作成者</author>
    <author>山本 丈浩</author>
  </authors>
  <commentList>
    <comment ref="A1" authorId="0" shapeId="0" xr:uid="{00000000-0006-0000-0500-000001000000}">
      <text>
        <r>
          <rPr>
            <sz val="9"/>
            <color indexed="81"/>
            <rFont val="游ゴシック"/>
            <family val="3"/>
            <charset val="128"/>
            <scheme val="minor"/>
          </rPr>
          <t>請求する年度をリストから選んでください。</t>
        </r>
      </text>
    </comment>
    <comment ref="BO2" authorId="1" shapeId="0" xr:uid="{00000000-0006-0000-0500-000002000000}">
      <text>
        <r>
          <rPr>
            <sz val="10"/>
            <color indexed="81"/>
            <rFont val="游ゴシック"/>
            <family val="3"/>
            <charset val="128"/>
            <scheme val="minor"/>
          </rPr>
          <t>日付部分の編集は不要です。</t>
        </r>
      </text>
    </comment>
    <comment ref="V8" authorId="1" shapeId="0" xr:uid="{00000000-0006-0000-0500-000003000000}">
      <text>
        <r>
          <rPr>
            <sz val="9"/>
            <color indexed="81"/>
            <rFont val="游ゴシック"/>
            <family val="3"/>
            <charset val="128"/>
            <scheme val="minor"/>
          </rPr>
          <t>請求年月を入力してください。
特に「年」について、</t>
        </r>
        <r>
          <rPr>
            <u val="double"/>
            <sz val="9"/>
            <color indexed="81"/>
            <rFont val="游ゴシック"/>
            <family val="3"/>
            <charset val="128"/>
            <scheme val="minor"/>
          </rPr>
          <t>１月、２月、３月は翌年となります</t>
        </r>
        <r>
          <rPr>
            <sz val="9"/>
            <color indexed="81"/>
            <rFont val="游ゴシック"/>
            <family val="3"/>
            <charset val="128"/>
            <scheme val="minor"/>
          </rPr>
          <t>ので、入力誤りにご注意ください。</t>
        </r>
      </text>
    </comment>
    <comment ref="AP10" authorId="2" shapeId="0" xr:uid="{00000000-0006-0000-0500-000004000000}">
      <text>
        <r>
          <rPr>
            <sz val="9"/>
            <color indexed="81"/>
            <rFont val="游ゴシック"/>
            <family val="3"/>
            <charset val="128"/>
            <scheme val="minor"/>
          </rPr>
          <t>施設所在地・法人名・施設名・代表者名を記載してください。(記載のないものは無効です。)</t>
        </r>
      </text>
    </comment>
    <comment ref="W17" authorId="1" shapeId="0" xr:uid="{00000000-0006-0000-0500-000005000000}">
      <text>
        <r>
          <rPr>
            <sz val="11"/>
            <color indexed="81"/>
            <rFont val="游ゴシック"/>
            <family val="3"/>
            <charset val="128"/>
            <scheme val="minor"/>
          </rPr>
          <t>【自動計算】（下欄　当月分・精算分の合計額）
毎月の請求時にご提出ください。</t>
        </r>
      </text>
    </comment>
    <comment ref="W18" authorId="1" shapeId="0" xr:uid="{00000000-0006-0000-0500-000006000000}">
      <text>
        <r>
          <rPr>
            <sz val="11"/>
            <color indexed="81"/>
            <rFont val="游ゴシック"/>
            <family val="3"/>
            <charset val="128"/>
            <scheme val="minor"/>
          </rPr>
          <t>【自動計算】
提供証明【様式１】シートの「施設等利用費」欄の合計額が入力されます。</t>
        </r>
      </text>
    </comment>
    <comment ref="W19" authorId="1" shapeId="0" xr:uid="{00000000-0006-0000-0500-000007000000}">
      <text>
        <r>
          <rPr>
            <sz val="11"/>
            <color indexed="81"/>
            <rFont val="游ゴシック"/>
            <family val="3"/>
            <charset val="128"/>
            <scheme val="minor"/>
          </rPr>
          <t>【自動計算】
月途中入退園があった場合や前月までの修正が生じた場合で、
提供証明（精算用)【様式２】シートの「施設等利用費」欄の合計額が入力されます。</t>
        </r>
      </text>
    </comment>
    <comment ref="AP30" authorId="2" shapeId="0" xr:uid="{00000000-0006-0000-0500-000008000000}">
      <text>
        <r>
          <rPr>
            <sz val="9"/>
            <color indexed="81"/>
            <rFont val="游ゴシック"/>
            <family val="3"/>
            <charset val="128"/>
            <scheme val="minor"/>
          </rPr>
          <t>・発行責任者名及び発行担当者名を必ず記載してください。(どちらかまたは両方の記載がないものは無効です。)
・代表者名・発行責任者名・発行担当者名のいずれかが同じ人物名であっても問題ありません。
・年度当初及び変更が発生した場合、記載いただいた発行責任者及び発行担当者が在籍している旨を、電子申請フォームのQ８「その他申し送り事項」の欄に記載してください。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岸　怜佳</author>
  </authors>
  <commentList>
    <comment ref="A10" authorId="0" shapeId="0" xr:uid="{00000000-0006-0000-0600-000001000000}">
      <text>
        <r>
          <rPr>
            <sz val="11"/>
            <color indexed="81"/>
            <rFont val="游ゴシック"/>
            <family val="3"/>
            <charset val="128"/>
            <scheme val="minor"/>
          </rPr>
          <t>自動入力</t>
        </r>
      </text>
    </comment>
    <comment ref="O10" authorId="1" shapeId="0" xr:uid="{00000000-0006-0000-0600-000002000000}">
      <text>
        <r>
          <rPr>
            <sz val="9"/>
            <color indexed="81"/>
            <rFont val="游ゴシック"/>
            <family val="3"/>
            <charset val="128"/>
            <scheme val="minor"/>
          </rPr>
          <t>数字のみを記入してください。
「円」は記入しないでください。</t>
        </r>
      </text>
    </comment>
    <comment ref="S10" authorId="0" shapeId="0" xr:uid="{00000000-0006-0000-0600-000003000000}">
      <text>
        <r>
          <rPr>
            <sz val="11"/>
            <color indexed="81"/>
            <rFont val="游ゴシック"/>
            <family val="3"/>
            <charset val="128"/>
            <scheme val="minor"/>
          </rPr>
          <t>①年度当初から在園の場合
→12か月
②年度途中入園・退園の場合
→入園月からor退園月までの在園月数</t>
        </r>
      </text>
    </comment>
    <comment ref="W10" authorId="0" shapeId="0" xr:uid="{00000000-0006-0000-0600-000004000000}">
      <text>
        <r>
          <rPr>
            <sz val="11"/>
            <color indexed="81"/>
            <rFont val="游ゴシック"/>
            <family val="3"/>
            <charset val="128"/>
            <scheme val="minor"/>
          </rPr>
          <t>請求書の請求金額（当月分）には、施設等利用費の金額の合計を記載してください。</t>
        </r>
      </text>
    </comment>
    <comment ref="Y10" authorId="0" shapeId="0" xr:uid="{00000000-0006-0000-0600-000005000000}">
      <text>
        <r>
          <rPr>
            <sz val="11"/>
            <color indexed="81"/>
            <rFont val="游ゴシック"/>
            <family val="3"/>
            <charset val="128"/>
            <scheme val="minor"/>
          </rPr>
          <t>月の保育料が25,700円を下回る場合で、その年度に入園料が発生している場合、園から利用者へ返金が生じる場合があります。</t>
        </r>
      </text>
    </comment>
    <comment ref="R11" authorId="1" shapeId="0" xr:uid="{00000000-0006-0000-0600-000006000000}">
      <text>
        <r>
          <rPr>
            <sz val="9"/>
            <color indexed="81"/>
            <rFont val="游ゴシック"/>
            <family val="3"/>
            <charset val="128"/>
            <scheme val="minor"/>
          </rPr>
          <t>数字のみを記入してください。
「円」は記入しないでください。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岸　怜佳</author>
  </authors>
  <commentList>
    <comment ref="A16" authorId="0" shapeId="0" xr:uid="{00000000-0006-0000-0700-000001000000}">
      <text>
        <r>
          <rPr>
            <sz val="11"/>
            <color indexed="81"/>
            <rFont val="游ゴシック"/>
            <family val="3"/>
            <charset val="128"/>
            <scheme val="minor"/>
          </rPr>
          <t>自動入力</t>
        </r>
      </text>
    </comment>
    <comment ref="O16" authorId="1" shapeId="0" xr:uid="{00000000-0006-0000-0700-000002000000}">
      <text>
        <r>
          <rPr>
            <sz val="9"/>
            <color indexed="81"/>
            <rFont val="游ゴシック"/>
            <family val="3"/>
            <charset val="128"/>
            <scheme val="minor"/>
          </rPr>
          <t>数字のみを記入してください。
「円」は記入しないでください。</t>
        </r>
      </text>
    </comment>
    <comment ref="S16" authorId="0" shapeId="0" xr:uid="{00000000-0006-0000-0700-000003000000}">
      <text>
        <r>
          <rPr>
            <sz val="11"/>
            <color indexed="81"/>
            <rFont val="游ゴシック"/>
            <family val="3"/>
            <charset val="128"/>
            <scheme val="minor"/>
          </rPr>
          <t>①年度当初から在園の場合
→12か月
②年度途中入園・退園の場合
→入園月からor退園月までの在園月数</t>
        </r>
      </text>
    </comment>
    <comment ref="AA16" authorId="0" shapeId="0" xr:uid="{00000000-0006-0000-0700-000004000000}">
      <text>
        <r>
          <rPr>
            <b/>
            <sz val="11"/>
            <color indexed="81"/>
            <rFont val="游ゴシック"/>
            <family val="3"/>
            <charset val="128"/>
            <scheme val="minor"/>
          </rPr>
          <t>その月の平日の日数＝開所日数とします。
（自動計算）</t>
        </r>
      </text>
    </comment>
    <comment ref="AH16" authorId="0" shapeId="0" xr:uid="{00000000-0006-0000-0700-000005000000}">
      <text>
        <r>
          <rPr>
            <sz val="11"/>
            <color indexed="81"/>
            <rFont val="游ゴシック"/>
            <family val="3"/>
            <charset val="128"/>
            <scheme val="minor"/>
          </rPr>
          <t>「請求書」の【精算分】の欄に合計額が自動表示されます。支給済月の精算の場合はマイナスとなる場合があります。</t>
        </r>
      </text>
    </comment>
    <comment ref="AL16" authorId="1" shapeId="0" xr:uid="{00000000-0006-0000-0700-000006000000}">
      <text>
        <r>
          <rPr>
            <sz val="12"/>
            <color indexed="81"/>
            <rFont val="游ゴシック"/>
            <family val="3"/>
            <charset val="128"/>
            <scheme val="minor"/>
          </rPr>
          <t>【在園転出入の場合】
施設等利用費合計額が保育料より低い場合、その差額（=保護者から徴収する額）を表示しています。</t>
        </r>
      </text>
    </comment>
    <comment ref="AM16" authorId="0" shapeId="0" xr:uid="{00000000-0006-0000-0700-000007000000}">
      <text>
        <r>
          <rPr>
            <sz val="12"/>
            <color indexed="81"/>
            <rFont val="游ゴシック"/>
            <family val="3"/>
            <charset val="128"/>
            <scheme val="minor"/>
          </rPr>
          <t>【月額保育料が25,700円を下回る場合】
施設等利用費合計額が保育料より高い場合、入園料相当の施設等利用費（＝保護者に償還する額）を表示しています。</t>
        </r>
      </text>
    </comment>
    <comment ref="R17" authorId="1" shapeId="0" xr:uid="{00000000-0006-0000-0700-000008000000}">
      <text>
        <r>
          <rPr>
            <sz val="9"/>
            <color indexed="81"/>
            <rFont val="游ゴシック"/>
            <family val="3"/>
            <charset val="128"/>
            <scheme val="minor"/>
          </rPr>
          <t>数字のみを記入してください。
「円」は記入しないでください。</t>
        </r>
      </text>
    </comment>
    <comment ref="Y17" authorId="0" shapeId="0" xr:uid="{00000000-0006-0000-0700-000009000000}">
      <text>
        <r>
          <rPr>
            <sz val="11"/>
            <color indexed="81"/>
            <rFont val="游ゴシック"/>
            <family val="3"/>
            <charset val="128"/>
            <scheme val="minor"/>
          </rPr>
          <t>・入園、認定開始、転入の日以降の</t>
        </r>
        <r>
          <rPr>
            <b/>
            <sz val="11"/>
            <color indexed="81"/>
            <rFont val="游ゴシック"/>
            <family val="3"/>
            <charset val="128"/>
            <scheme val="minor"/>
          </rPr>
          <t xml:space="preserve">平日の日数
</t>
        </r>
        <r>
          <rPr>
            <sz val="11"/>
            <color indexed="81"/>
            <rFont val="游ゴシック"/>
            <family val="3"/>
            <charset val="128"/>
            <scheme val="minor"/>
          </rPr>
          <t>・退園、認定終了、転出の日までの</t>
        </r>
        <r>
          <rPr>
            <b/>
            <sz val="11"/>
            <color indexed="81"/>
            <rFont val="游ゴシック"/>
            <family val="3"/>
            <charset val="128"/>
            <scheme val="minor"/>
          </rPr>
          <t>平日の日数</t>
        </r>
      </text>
    </comment>
    <comment ref="Z17" authorId="0" shapeId="0" xr:uid="{00000000-0006-0000-0700-00000A000000}">
      <text>
        <r>
          <rPr>
            <sz val="11"/>
            <color indexed="81"/>
            <rFont val="游ゴシック"/>
            <family val="3"/>
            <charset val="128"/>
            <scheme val="minor"/>
          </rPr>
          <t>転入前or転出後の利用＝吹田市民ではない期間における開所日数（＝</t>
        </r>
        <r>
          <rPr>
            <b/>
            <sz val="11"/>
            <color indexed="81"/>
            <rFont val="游ゴシック"/>
            <family val="3"/>
            <charset val="128"/>
            <scheme val="minor"/>
          </rPr>
          <t>平日の日数</t>
        </r>
        <r>
          <rPr>
            <sz val="11"/>
            <color indexed="81"/>
            <rFont val="游ゴシック"/>
            <family val="3"/>
            <charset val="128"/>
            <scheme val="minor"/>
          </rPr>
          <t>）を記載してください。</t>
        </r>
      </text>
    </comment>
  </commentList>
</comments>
</file>

<file path=xl/sharedStrings.xml><?xml version="1.0" encoding="utf-8"?>
<sst xmlns="http://schemas.openxmlformats.org/spreadsheetml/2006/main" count="4253" uniqueCount="282">
  <si>
    <t>円</t>
    <rPh sb="0" eb="1">
      <t>エン</t>
    </rPh>
    <phoneticPr fontId="1"/>
  </si>
  <si>
    <t>請求金額</t>
    <rPh sb="0" eb="2">
      <t>セイキュウ</t>
    </rPh>
    <rPh sb="2" eb="4">
      <t>キンガク</t>
    </rPh>
    <phoneticPr fontId="1"/>
  </si>
  <si>
    <t>法人名</t>
    <rPh sb="0" eb="2">
      <t>ホウジン</t>
    </rPh>
    <rPh sb="2" eb="3">
      <t>メイ</t>
    </rPh>
    <phoneticPr fontId="1"/>
  </si>
  <si>
    <t>施設名</t>
    <rPh sb="0" eb="2">
      <t>シセツ</t>
    </rPh>
    <rPh sb="2" eb="3">
      <t>メイ</t>
    </rPh>
    <phoneticPr fontId="1"/>
  </si>
  <si>
    <t>1</t>
    <phoneticPr fontId="1"/>
  </si>
  <si>
    <t>2</t>
    <phoneticPr fontId="1"/>
  </si>
  <si>
    <t>3</t>
    <phoneticPr fontId="1"/>
  </si>
  <si>
    <t>有無</t>
    <rPh sb="0" eb="2">
      <t>ウム</t>
    </rPh>
    <phoneticPr fontId="14"/>
  </si>
  <si>
    <t>施設等利用費</t>
    <rPh sb="0" eb="3">
      <t>シセツナド</t>
    </rPh>
    <rPh sb="3" eb="5">
      <t>リヨウ</t>
    </rPh>
    <rPh sb="5" eb="6">
      <t>ヒ</t>
    </rPh>
    <phoneticPr fontId="14"/>
  </si>
  <si>
    <t>d=b/c</t>
    <phoneticPr fontId="14"/>
  </si>
  <si>
    <t>(選択)</t>
    <rPh sb="1" eb="3">
      <t>センタク</t>
    </rPh>
    <phoneticPr fontId="14"/>
  </si>
  <si>
    <t>日</t>
    <rPh sb="0" eb="1">
      <t>ニチ</t>
    </rPh>
    <phoneticPr fontId="1"/>
  </si>
  <si>
    <t>月</t>
    <rPh sb="0" eb="1">
      <t>ゲツ</t>
    </rPh>
    <phoneticPr fontId="1"/>
  </si>
  <si>
    <t>年</t>
    <rPh sb="0" eb="1">
      <t>ネン</t>
    </rPh>
    <phoneticPr fontId="1"/>
  </si>
  <si>
    <t>令和</t>
    <rPh sb="0" eb="1">
      <t>レイワ</t>
    </rPh>
    <phoneticPr fontId="1"/>
  </si>
  <si>
    <t>月分</t>
    <rPh sb="0" eb="1">
      <t>ゲツ</t>
    </rPh>
    <rPh sb="1" eb="2">
      <t>ブン</t>
    </rPh>
    <phoneticPr fontId="1"/>
  </si>
  <si>
    <t>】</t>
    <phoneticPr fontId="1"/>
  </si>
  <si>
    <t>令和</t>
    <rPh sb="0" eb="2">
      <t>レイワ</t>
    </rPh>
    <phoneticPr fontId="1"/>
  </si>
  <si>
    <t>【</t>
    <phoneticPr fontId="1"/>
  </si>
  <si>
    <r>
      <t>私立幼稚園（新制度未移行園）</t>
    </r>
    <r>
      <rPr>
        <sz val="8"/>
        <color theme="1"/>
        <rFont val="ＭＳ 明朝"/>
        <family val="1"/>
        <charset val="128"/>
      </rPr>
      <t>、国立大学附属幼稚園、特別支援学校幼稚部</t>
    </r>
    <r>
      <rPr>
        <sz val="12"/>
        <color theme="1"/>
        <rFont val="ＭＳ 明朝"/>
        <family val="1"/>
        <charset val="128"/>
      </rPr>
      <t>の施設等利用費</t>
    </r>
    <rPh sb="0" eb="2">
      <t>シリツ</t>
    </rPh>
    <rPh sb="2" eb="5">
      <t>ヨウチエン</t>
    </rPh>
    <rPh sb="6" eb="9">
      <t>シンセイド</t>
    </rPh>
    <rPh sb="9" eb="10">
      <t>ミ</t>
    </rPh>
    <rPh sb="10" eb="12">
      <t>イコウ</t>
    </rPh>
    <rPh sb="12" eb="13">
      <t>エン</t>
    </rPh>
    <rPh sb="35" eb="37">
      <t>シセツ</t>
    </rPh>
    <rPh sb="37" eb="38">
      <t>ナド</t>
    </rPh>
    <rPh sb="38" eb="40">
      <t>リヨウ</t>
    </rPh>
    <rPh sb="40" eb="41">
      <t>ヒ</t>
    </rPh>
    <phoneticPr fontId="1"/>
  </si>
  <si>
    <t>今年度
在園月数</t>
    <rPh sb="0" eb="3">
      <t>コンネンド</t>
    </rPh>
    <rPh sb="4" eb="6">
      <t>ザイエン</t>
    </rPh>
    <rPh sb="6" eb="7">
      <t>ツキ</t>
    </rPh>
    <rPh sb="7" eb="8">
      <t>スウ</t>
    </rPh>
    <phoneticPr fontId="14"/>
  </si>
  <si>
    <t>納入額</t>
    <rPh sb="0" eb="2">
      <t>ノウニュウ</t>
    </rPh>
    <rPh sb="2" eb="3">
      <t>ガク</t>
    </rPh>
    <phoneticPr fontId="14"/>
  </si>
  <si>
    <t>入園料(今年度分)</t>
    <rPh sb="0" eb="3">
      <t>ニュウエンリョウ</t>
    </rPh>
    <rPh sb="4" eb="7">
      <t>コンネンド</t>
    </rPh>
    <rPh sb="7" eb="8">
      <t>ブン</t>
    </rPh>
    <phoneticPr fontId="14"/>
  </si>
  <si>
    <t>入園料
月額換算額</t>
    <rPh sb="0" eb="3">
      <t>ニュウエンリョウ</t>
    </rPh>
    <rPh sb="4" eb="6">
      <t>ゲツガク</t>
    </rPh>
    <rPh sb="6" eb="8">
      <t>カンサン</t>
    </rPh>
    <rPh sb="8" eb="9">
      <t>ガク</t>
    </rPh>
    <phoneticPr fontId="14"/>
  </si>
  <si>
    <t>(円)</t>
    <rPh sb="1" eb="2">
      <t>エン</t>
    </rPh>
    <phoneticPr fontId="14"/>
  </si>
  <si>
    <t>(か月)</t>
    <rPh sb="2" eb="3">
      <t>ゲツ</t>
    </rPh>
    <phoneticPr fontId="14"/>
  </si>
  <si>
    <t>e=a＋d</t>
    <phoneticPr fontId="14"/>
  </si>
  <si>
    <t>生年月日</t>
    <rPh sb="0" eb="2">
      <t>セイネン</t>
    </rPh>
    <rPh sb="2" eb="4">
      <t>ガッピ</t>
    </rPh>
    <phoneticPr fontId="14"/>
  </si>
  <si>
    <t>g=e,fの最少額</t>
    <rPh sb="6" eb="7">
      <t>サイ</t>
    </rPh>
    <rPh sb="7" eb="9">
      <t>ショウガク</t>
    </rPh>
    <phoneticPr fontId="14"/>
  </si>
  <si>
    <t>h=a-g</t>
  </si>
  <si>
    <t>施設名</t>
    <rPh sb="0" eb="2">
      <t>シセツ</t>
    </rPh>
    <rPh sb="2" eb="3">
      <t>メイ</t>
    </rPh>
    <phoneticPr fontId="14"/>
  </si>
  <si>
    <t>令和</t>
    <rPh sb="0" eb="2">
      <t>レイワ</t>
    </rPh>
    <phoneticPr fontId="14"/>
  </si>
  <si>
    <t>～</t>
    <phoneticPr fontId="14"/>
  </si>
  <si>
    <t>年</t>
    <rPh sb="0" eb="1">
      <t>ネン</t>
    </rPh>
    <phoneticPr fontId="14"/>
  </si>
  <si>
    <t>特定子ども・
子育て支援
利用料合計</t>
    <rPh sb="0" eb="2">
      <t>トクテイ</t>
    </rPh>
    <rPh sb="2" eb="3">
      <t>コ</t>
    </rPh>
    <rPh sb="7" eb="9">
      <t>コソダ</t>
    </rPh>
    <rPh sb="10" eb="12">
      <t>シエン</t>
    </rPh>
    <rPh sb="13" eb="16">
      <t>リヨウリョウ</t>
    </rPh>
    <rPh sb="16" eb="18">
      <t>ゴウケイ</t>
    </rPh>
    <phoneticPr fontId="14"/>
  </si>
  <si>
    <t>（円）</t>
    <rPh sb="1" eb="2">
      <t>エン</t>
    </rPh>
    <phoneticPr fontId="14"/>
  </si>
  <si>
    <t>月分</t>
    <rPh sb="0" eb="1">
      <t>ゲツ</t>
    </rPh>
    <rPh sb="1" eb="2">
      <t>ブン</t>
    </rPh>
    <phoneticPr fontId="14"/>
  </si>
  <si>
    <t>NO</t>
    <phoneticPr fontId="14"/>
  </si>
  <si>
    <t>NO</t>
    <phoneticPr fontId="14"/>
  </si>
  <si>
    <t>提供証明書
における
入園料</t>
    <rPh sb="0" eb="2">
      <t>テイキョウ</t>
    </rPh>
    <rPh sb="2" eb="5">
      <t>ショウメイショ</t>
    </rPh>
    <rPh sb="11" eb="14">
      <t>ニュウエンリョウ</t>
    </rPh>
    <phoneticPr fontId="14"/>
  </si>
  <si>
    <t>認定こども</t>
    <rPh sb="0" eb="2">
      <t>ニンテイ</t>
    </rPh>
    <phoneticPr fontId="14"/>
  </si>
  <si>
    <t>フリガナ</t>
    <phoneticPr fontId="14"/>
  </si>
  <si>
    <t>提供証明書
における
施設等利用費</t>
    <rPh sb="0" eb="2">
      <t>テイキョウ</t>
    </rPh>
    <rPh sb="2" eb="5">
      <t>ショウメイショ</t>
    </rPh>
    <rPh sb="11" eb="13">
      <t>シセツ</t>
    </rPh>
    <rPh sb="13" eb="14">
      <t>ナド</t>
    </rPh>
    <rPh sb="14" eb="16">
      <t>リヨウ</t>
    </rPh>
    <rPh sb="16" eb="17">
      <t>ヒ</t>
    </rPh>
    <phoneticPr fontId="14"/>
  </si>
  <si>
    <t>その月の
開所日数</t>
    <rPh sb="2" eb="3">
      <t>ツキ</t>
    </rPh>
    <rPh sb="5" eb="7">
      <t>カイショ</t>
    </rPh>
    <rPh sb="7" eb="9">
      <t>ニッスウ</t>
    </rPh>
    <phoneticPr fontId="14"/>
  </si>
  <si>
    <t>月額上限額</t>
    <phoneticPr fontId="14"/>
  </si>
  <si>
    <t>j=e×f/h</t>
    <phoneticPr fontId="14"/>
  </si>
  <si>
    <t>k=e又はjと、iの最少額</t>
    <rPh sb="3" eb="4">
      <t>マタ</t>
    </rPh>
    <rPh sb="10" eb="11">
      <t>サイ</t>
    </rPh>
    <rPh sb="11" eb="13">
      <t>ショウガク</t>
    </rPh>
    <phoneticPr fontId="14"/>
  </si>
  <si>
    <t>(記入)</t>
    <rPh sb="1" eb="3">
      <t>キニュウ</t>
    </rPh>
    <phoneticPr fontId="14"/>
  </si>
  <si>
    <t>(記入)　a</t>
    <rPh sb="0" eb="2">
      <t>キニュウ</t>
    </rPh>
    <phoneticPr fontId="14"/>
  </si>
  <si>
    <t>(記入)　b</t>
    <rPh sb="0" eb="2">
      <t>キニュウ</t>
    </rPh>
    <phoneticPr fontId="14"/>
  </si>
  <si>
    <t>(記入)　c</t>
    <rPh sb="0" eb="2">
      <t>キニュウ</t>
    </rPh>
    <phoneticPr fontId="14"/>
  </si>
  <si>
    <t>(記入)　f</t>
    <rPh sb="0" eb="2">
      <t>キニュウ</t>
    </rPh>
    <phoneticPr fontId="14"/>
  </si>
  <si>
    <t>(記入)　g</t>
    <rPh sb="0" eb="2">
      <t>キニュウ</t>
    </rPh>
    <phoneticPr fontId="14"/>
  </si>
  <si>
    <t>m=k-l</t>
    <phoneticPr fontId="14"/>
  </si>
  <si>
    <t>(記入) 　l</t>
    <rPh sb="1" eb="3">
      <t>キニュウ</t>
    </rPh>
    <phoneticPr fontId="14"/>
  </si>
  <si>
    <t>o=e×g/h</t>
    <phoneticPr fontId="14"/>
  </si>
  <si>
    <t>p=e又はmと、lの最少額</t>
    <rPh sb="3" eb="4">
      <t>マタ</t>
    </rPh>
    <rPh sb="10" eb="11">
      <t>サイ</t>
    </rPh>
    <rPh sb="11" eb="13">
      <t>ショウガク</t>
    </rPh>
    <phoneticPr fontId="14"/>
  </si>
  <si>
    <t>q=a-(k+p)&gt;0</t>
    <phoneticPr fontId="14"/>
  </si>
  <si>
    <t>t</t>
    <phoneticPr fontId="14"/>
  </si>
  <si>
    <t>(a+b)</t>
    <phoneticPr fontId="1"/>
  </si>
  <si>
    <t>(a)</t>
    <phoneticPr fontId="1"/>
  </si>
  <si>
    <t>(b)</t>
    <phoneticPr fontId="1"/>
  </si>
  <si>
    <t>フリガナ</t>
    <phoneticPr fontId="14"/>
  </si>
  <si>
    <t>児童氏名</t>
    <rPh sb="0" eb="2">
      <t>ジドウ</t>
    </rPh>
    <rPh sb="2" eb="4">
      <t>シメイ</t>
    </rPh>
    <phoneticPr fontId="14"/>
  </si>
  <si>
    <t>s</t>
    <phoneticPr fontId="14"/>
  </si>
  <si>
    <t>(市使用襴)</t>
    <rPh sb="1" eb="2">
      <t>シ</t>
    </rPh>
    <rPh sb="2" eb="4">
      <t>シヨウ</t>
    </rPh>
    <rPh sb="4" eb="5">
      <t>ラン</t>
    </rPh>
    <phoneticPr fontId="14"/>
  </si>
  <si>
    <t>(市使用襴)</t>
    <phoneticPr fontId="14"/>
  </si>
  <si>
    <t>【月途中】・【前月修正等】</t>
    <rPh sb="1" eb="2">
      <t>ツキ</t>
    </rPh>
    <rPh sb="2" eb="4">
      <t>トチュウ</t>
    </rPh>
    <rPh sb="7" eb="9">
      <t>ゼンゲツ</t>
    </rPh>
    <rPh sb="9" eb="11">
      <t>シュウセイ</t>
    </rPh>
    <rPh sb="11" eb="12">
      <t>ナド</t>
    </rPh>
    <phoneticPr fontId="10"/>
  </si>
  <si>
    <t>月</t>
    <rPh sb="0" eb="1">
      <t>ツキ</t>
    </rPh>
    <phoneticPr fontId="14"/>
  </si>
  <si>
    <t>（記入）</t>
    <rPh sb="1" eb="3">
      <t>キニュウ</t>
    </rPh>
    <phoneticPr fontId="14"/>
  </si>
  <si>
    <t>年</t>
    <rPh sb="0" eb="1">
      <t>ネン</t>
    </rPh>
    <phoneticPr fontId="14"/>
  </si>
  <si>
    <t>月途中　入退園　又は　市町村転出入者　その他調整用</t>
    <rPh sb="0" eb="1">
      <t>ツキ</t>
    </rPh>
    <rPh sb="1" eb="3">
      <t>トチュウ</t>
    </rPh>
    <rPh sb="4" eb="5">
      <t>ニュウ</t>
    </rPh>
    <rPh sb="5" eb="7">
      <t>タイエン</t>
    </rPh>
    <rPh sb="8" eb="9">
      <t>マタ</t>
    </rPh>
    <rPh sb="11" eb="14">
      <t>シチョウソン</t>
    </rPh>
    <rPh sb="14" eb="16">
      <t>テンシュツ</t>
    </rPh>
    <rPh sb="16" eb="17">
      <t>ニュウ</t>
    </rPh>
    <rPh sb="17" eb="18">
      <t>シャ</t>
    </rPh>
    <rPh sb="21" eb="22">
      <t>タ</t>
    </rPh>
    <rPh sb="22" eb="24">
      <t>チョウセイ</t>
    </rPh>
    <rPh sb="24" eb="25">
      <t>ヨウ</t>
    </rPh>
    <phoneticPr fontId="14"/>
  </si>
  <si>
    <t>(自動表示)</t>
    <rPh sb="1" eb="3">
      <t>ジドウ</t>
    </rPh>
    <rPh sb="3" eb="5">
      <t>ヒョウジ</t>
    </rPh>
    <phoneticPr fontId="14"/>
  </si>
  <si>
    <t>歳児</t>
    <rPh sb="0" eb="2">
      <t>サイジ</t>
    </rPh>
    <phoneticPr fontId="14"/>
  </si>
  <si>
    <t>クラス</t>
    <phoneticPr fontId="14"/>
  </si>
  <si>
    <t>月額保育料</t>
    <rPh sb="0" eb="2">
      <t>ゲツガク</t>
    </rPh>
    <rPh sb="2" eb="5">
      <t>ホイクリョウ</t>
    </rPh>
    <phoneticPr fontId="14"/>
  </si>
  <si>
    <t>(記入)　a</t>
    <rPh sb="0" eb="1">
      <t>キニュウ</t>
    </rPh>
    <phoneticPr fontId="14"/>
  </si>
  <si>
    <t>保育料の
減額適用</t>
    <rPh sb="0" eb="3">
      <t>ホイクリョウ</t>
    </rPh>
    <rPh sb="5" eb="7">
      <t>ゲンガク</t>
    </rPh>
    <rPh sb="7" eb="9">
      <t>テキヨウ</t>
    </rPh>
    <phoneticPr fontId="14"/>
  </si>
  <si>
    <t>(選択)</t>
    <phoneticPr fontId="14"/>
  </si>
  <si>
    <t>今年度入園料</t>
    <rPh sb="3" eb="6">
      <t>ニュウエンリョウ</t>
    </rPh>
    <phoneticPr fontId="14"/>
  </si>
  <si>
    <t>すみれ</t>
    <phoneticPr fontId="14"/>
  </si>
  <si>
    <t>有</t>
  </si>
  <si>
    <t>宛名コード</t>
    <rPh sb="0" eb="2">
      <t>アテナ</t>
    </rPh>
    <phoneticPr fontId="14"/>
  </si>
  <si>
    <t>特定子ども子育て支援提供証明書（施設等利用費請求金額内訳書）【様式１】</t>
    <rPh sb="16" eb="18">
      <t>シセツ</t>
    </rPh>
    <rPh sb="21" eb="22">
      <t>ヒ</t>
    </rPh>
    <rPh sb="22" eb="24">
      <t>セイキュウ</t>
    </rPh>
    <rPh sb="24" eb="25">
      <t>キン</t>
    </rPh>
    <rPh sb="31" eb="33">
      <t>ヨウシキ</t>
    </rPh>
    <phoneticPr fontId="1"/>
  </si>
  <si>
    <t>特定子ども・子育て支援の内容：幼児教育</t>
    <rPh sb="15" eb="17">
      <t>ヨウジ</t>
    </rPh>
    <rPh sb="17" eb="19">
      <t>キョウイク</t>
    </rPh>
    <phoneticPr fontId="14"/>
  </si>
  <si>
    <t>児童名</t>
    <rPh sb="0" eb="2">
      <t>ジドウ</t>
    </rPh>
    <rPh sb="2" eb="3">
      <t>メイ</t>
    </rPh>
    <phoneticPr fontId="14"/>
  </si>
  <si>
    <t>認定
区分</t>
    <rPh sb="0" eb="2">
      <t>ニンテイ</t>
    </rPh>
    <rPh sb="3" eb="5">
      <t>クブン</t>
    </rPh>
    <phoneticPr fontId="14"/>
  </si>
  <si>
    <t>提供期間</t>
    <rPh sb="0" eb="2">
      <t>テイキョウ</t>
    </rPh>
    <rPh sb="2" eb="4">
      <t>キカン</t>
    </rPh>
    <phoneticPr fontId="18"/>
  </si>
  <si>
    <t>提供時間（標準的な利用時間帯の記入でも可）</t>
    <rPh sb="0" eb="2">
      <t>テイキョウ</t>
    </rPh>
    <rPh sb="2" eb="4">
      <t>ジカン</t>
    </rPh>
    <phoneticPr fontId="18"/>
  </si>
  <si>
    <t>(記入)</t>
    <phoneticPr fontId="14"/>
  </si>
  <si>
    <t>(記入)</t>
    <phoneticPr fontId="14"/>
  </si>
  <si>
    <t>～</t>
    <phoneticPr fontId="14"/>
  </si>
  <si>
    <t>施設所在地</t>
    <rPh sb="0" eb="2">
      <t>シセツ</t>
    </rPh>
    <rPh sb="2" eb="4">
      <t>ショザイ</t>
    </rPh>
    <rPh sb="4" eb="5">
      <t>チ</t>
    </rPh>
    <phoneticPr fontId="1"/>
  </si>
  <si>
    <t>月初から月末まで在籍する児童用</t>
    <rPh sb="0" eb="2">
      <t>げっしょ</t>
    </rPh>
    <rPh sb="4" eb="6">
      <t>げつまつ</t>
    </rPh>
    <rPh sb="8" eb="10">
      <t>ざいせき</t>
    </rPh>
    <rPh sb="12" eb="14">
      <t>じどう</t>
    </rPh>
    <rPh sb="14" eb="15">
      <t>よう</t>
    </rPh>
    <phoneticPr fontId="20" type="Hiragana"/>
  </si>
  <si>
    <t>代表者名</t>
    <rPh sb="0" eb="3">
      <t>ダイヒョウシャ</t>
    </rPh>
    <rPh sb="3" eb="4">
      <t>メイ</t>
    </rPh>
    <phoneticPr fontId="1"/>
  </si>
  <si>
    <t>吹田市長　宛</t>
    <rPh sb="0" eb="2">
      <t>スイタ</t>
    </rPh>
    <rPh sb="2" eb="4">
      <t>シチョウ</t>
    </rPh>
    <rPh sb="5" eb="6">
      <t>アテ</t>
    </rPh>
    <phoneticPr fontId="1"/>
  </si>
  <si>
    <t>学校法人　○○○○○学園</t>
    <rPh sb="0" eb="2">
      <t>ガッコウ</t>
    </rPh>
    <rPh sb="2" eb="4">
      <t>ホウジン</t>
    </rPh>
    <rPh sb="10" eb="12">
      <t>ガクエン</t>
    </rPh>
    <phoneticPr fontId="1"/>
  </si>
  <si>
    <t>○○○○○○幼稚園</t>
    <rPh sb="6" eb="9">
      <t>ヨウチエン</t>
    </rPh>
    <phoneticPr fontId="1"/>
  </si>
  <si>
    <t>理事長　○○　○○</t>
    <rPh sb="0" eb="3">
      <t>リジチョウ</t>
    </rPh>
    <phoneticPr fontId="1"/>
  </si>
  <si>
    <t>施設等利用費請求書及び精算書（法定代理受領用）</t>
    <rPh sb="9" eb="10">
      <t>オヨ</t>
    </rPh>
    <rPh sb="11" eb="14">
      <t>セイサンショ</t>
    </rPh>
    <rPh sb="15" eb="17">
      <t>ホウテイ</t>
    </rPh>
    <rPh sb="17" eb="19">
      <t>ダイリ</t>
    </rPh>
    <rPh sb="19" eb="21">
      <t>ジュリョウ</t>
    </rPh>
    <rPh sb="21" eb="22">
      <t>ヨウ</t>
    </rPh>
    <phoneticPr fontId="1"/>
  </si>
  <si>
    <t>宛名コード</t>
    <rPh sb="0" eb="2">
      <t>アテナ</t>
    </rPh>
    <phoneticPr fontId="14"/>
  </si>
  <si>
    <t>歳児</t>
    <rPh sb="0" eb="2">
      <t>サイジ</t>
    </rPh>
    <phoneticPr fontId="14"/>
  </si>
  <si>
    <t>クラス</t>
    <phoneticPr fontId="14"/>
  </si>
  <si>
    <t>（記入）</t>
    <rPh sb="1" eb="3">
      <t>キニュウ</t>
    </rPh>
    <phoneticPr fontId="14"/>
  </si>
  <si>
    <t>①入園（認定開始）
②退園（認定終了）
③在園転入　　　　　
④在園転出
⑤修正等</t>
    <rPh sb="1" eb="3">
      <t>ニュウエン</t>
    </rPh>
    <rPh sb="4" eb="6">
      <t>ニンテイ</t>
    </rPh>
    <rPh sb="6" eb="8">
      <t>カイシ</t>
    </rPh>
    <rPh sb="11" eb="13">
      <t>タイエン</t>
    </rPh>
    <rPh sb="14" eb="16">
      <t>ニンテイ</t>
    </rPh>
    <rPh sb="16" eb="18">
      <t>シュウリョウ</t>
    </rPh>
    <rPh sb="21" eb="22">
      <t>ザイ</t>
    </rPh>
    <rPh sb="22" eb="23">
      <t>エン</t>
    </rPh>
    <rPh sb="23" eb="24">
      <t>テン</t>
    </rPh>
    <rPh sb="24" eb="25">
      <t>イ</t>
    </rPh>
    <rPh sb="32" eb="34">
      <t>ザイエン</t>
    </rPh>
    <rPh sb="34" eb="36">
      <t>テンシュツ</t>
    </rPh>
    <rPh sb="38" eb="40">
      <t>シュウセイ</t>
    </rPh>
    <rPh sb="40" eb="41">
      <t>トウ</t>
    </rPh>
    <phoneticPr fontId="14"/>
  </si>
  <si>
    <t>h</t>
    <phoneticPr fontId="14"/>
  </si>
  <si>
    <t>【在園転出入の場合のみ】　※吹田市分</t>
    <phoneticPr fontId="14"/>
  </si>
  <si>
    <t>【日割計算後】
保育料</t>
    <rPh sb="8" eb="11">
      <t>ホイクリョウ</t>
    </rPh>
    <phoneticPr fontId="14"/>
  </si>
  <si>
    <t>【日割計算後】
入園料</t>
    <rPh sb="8" eb="11">
      <t>ニュウエンリョウ</t>
    </rPh>
    <phoneticPr fontId="14"/>
  </si>
  <si>
    <t>【日割計算後】
特定子ども・子育て支援利用料合計</t>
    <phoneticPr fontId="14"/>
  </si>
  <si>
    <t>【在園転出入の場合のみ】　※他市町村分</t>
    <phoneticPr fontId="14"/>
  </si>
  <si>
    <t>【日割計算後】
施設等利用費</t>
    <rPh sb="1" eb="3">
      <t>ヒワ</t>
    </rPh>
    <rPh sb="3" eb="5">
      <t>ケイサン</t>
    </rPh>
    <rPh sb="5" eb="6">
      <t>ゴ</t>
    </rPh>
    <phoneticPr fontId="14"/>
  </si>
  <si>
    <t>特定子ども・
子育て支援
利用料合計</t>
    <phoneticPr fontId="14"/>
  </si>
  <si>
    <t>【日割計算後】
月額上限額</t>
    <rPh sb="1" eb="3">
      <t>ヒワ</t>
    </rPh>
    <rPh sb="3" eb="5">
      <t>ケイサン</t>
    </rPh>
    <rPh sb="5" eb="6">
      <t>ゴ</t>
    </rPh>
    <phoneticPr fontId="14"/>
  </si>
  <si>
    <t>i=g-a</t>
    <phoneticPr fontId="14"/>
  </si>
  <si>
    <t>５歳児</t>
    <rPh sb="1" eb="3">
      <t>サイジ</t>
    </rPh>
    <phoneticPr fontId="14"/>
  </si>
  <si>
    <t>４歳児</t>
    <rPh sb="1" eb="3">
      <t>サイジ</t>
    </rPh>
    <phoneticPr fontId="14"/>
  </si>
  <si>
    <t>満３歳児</t>
    <rPh sb="0" eb="1">
      <t>マン</t>
    </rPh>
    <rPh sb="2" eb="4">
      <t>サイジ</t>
    </rPh>
    <phoneticPr fontId="14"/>
  </si>
  <si>
    <t>計</t>
    <rPh sb="0" eb="1">
      <t>ケイ</t>
    </rPh>
    <phoneticPr fontId="14"/>
  </si>
  <si>
    <t>在籍人数（人）</t>
    <rPh sb="0" eb="2">
      <t>ザイセキ</t>
    </rPh>
    <rPh sb="2" eb="4">
      <t>ニンズウ</t>
    </rPh>
    <rPh sb="5" eb="6">
      <t>ニン</t>
    </rPh>
    <phoneticPr fontId="14"/>
  </si>
  <si>
    <t>施設等利用費（円）</t>
    <rPh sb="0" eb="6">
      <t>シセツトウリヨウヒ</t>
    </rPh>
    <rPh sb="7" eb="8">
      <t>エン</t>
    </rPh>
    <phoneticPr fontId="14"/>
  </si>
  <si>
    <t>【集計表】</t>
    <rPh sb="1" eb="3">
      <t>シュウケイ</t>
    </rPh>
    <rPh sb="3" eb="4">
      <t>ヒョウ</t>
    </rPh>
    <phoneticPr fontId="14"/>
  </si>
  <si>
    <t>４月</t>
    <rPh sb="1" eb="2">
      <t>ツキ</t>
    </rPh>
    <phoneticPr fontId="14"/>
  </si>
  <si>
    <t>５月</t>
    <rPh sb="1" eb="2">
      <t>ツキ</t>
    </rPh>
    <phoneticPr fontId="14"/>
  </si>
  <si>
    <t>６月</t>
  </si>
  <si>
    <t>７月</t>
  </si>
  <si>
    <t>８月</t>
  </si>
  <si>
    <t>９月</t>
  </si>
  <si>
    <t>１０月</t>
    <rPh sb="2" eb="3">
      <t>ツキ</t>
    </rPh>
    <phoneticPr fontId="14"/>
  </si>
  <si>
    <t>１１月</t>
    <rPh sb="2" eb="3">
      <t>ツキ</t>
    </rPh>
    <phoneticPr fontId="14"/>
  </si>
  <si>
    <t>１２月</t>
  </si>
  <si>
    <t>１月</t>
  </si>
  <si>
    <t>２月</t>
  </si>
  <si>
    <t>３月</t>
  </si>
  <si>
    <t>施設等利用費
※請求書の
【精算分】
に記入する額</t>
    <rPh sb="0" eb="2">
      <t>シセツ</t>
    </rPh>
    <rPh sb="2" eb="3">
      <t>ナド</t>
    </rPh>
    <rPh sb="3" eb="5">
      <t>リヨウ</t>
    </rPh>
    <rPh sb="5" eb="6">
      <t>ヒ</t>
    </rPh>
    <rPh sb="8" eb="11">
      <t>セイキュウショ</t>
    </rPh>
    <rPh sb="14" eb="16">
      <t>セイサン</t>
    </rPh>
    <rPh sb="16" eb="17">
      <t>ブン</t>
    </rPh>
    <rPh sb="20" eb="22">
      <t>キニュウ</t>
    </rPh>
    <rPh sb="24" eb="25">
      <t>ガク</t>
    </rPh>
    <phoneticPr fontId="14"/>
  </si>
  <si>
    <t>対象人数（人）</t>
    <rPh sb="0" eb="2">
      <t>タイショウ</t>
    </rPh>
    <rPh sb="2" eb="3">
      <t>ニン</t>
    </rPh>
    <rPh sb="3" eb="4">
      <t>スウ</t>
    </rPh>
    <rPh sb="5" eb="6">
      <t>ニン</t>
    </rPh>
    <phoneticPr fontId="14"/>
  </si>
  <si>
    <t>精算額（円）</t>
    <rPh sb="0" eb="3">
      <t>セイサンガク</t>
    </rPh>
    <rPh sb="4" eb="5">
      <t>エン</t>
    </rPh>
    <phoneticPr fontId="14"/>
  </si>
  <si>
    <t>合計</t>
    <rPh sb="0" eb="2">
      <t>ゴウケイ</t>
    </rPh>
    <phoneticPr fontId="14"/>
  </si>
  <si>
    <t>特定子ども・子育て支援の内容：幼児教育</t>
    <phoneticPr fontId="14"/>
  </si>
  <si>
    <t>【日割計算後】
施設等利用費
※吹田市分</t>
    <rPh sb="1" eb="3">
      <t>ヒワ</t>
    </rPh>
    <rPh sb="3" eb="5">
      <t>ケイサン</t>
    </rPh>
    <rPh sb="5" eb="6">
      <t>ゴ</t>
    </rPh>
    <rPh sb="8" eb="11">
      <t>シセツナド</t>
    </rPh>
    <rPh sb="11" eb="13">
      <t>リヨウ</t>
    </rPh>
    <rPh sb="13" eb="14">
      <t>ヒ</t>
    </rPh>
    <rPh sb="16" eb="18">
      <t>スイタ</t>
    </rPh>
    <rPh sb="18" eb="19">
      <t>シ</t>
    </rPh>
    <rPh sb="19" eb="20">
      <t>ブン</t>
    </rPh>
    <phoneticPr fontId="14"/>
  </si>
  <si>
    <t>【在園転出入の
場合のみ】
吹田市への転入前
または
吹田市から転出後
の開所日数</t>
    <rPh sb="1" eb="3">
      <t>ザイエン</t>
    </rPh>
    <rPh sb="3" eb="5">
      <t>テンシュツ</t>
    </rPh>
    <rPh sb="5" eb="6">
      <t>ニュウ</t>
    </rPh>
    <rPh sb="14" eb="16">
      <t>スイタ</t>
    </rPh>
    <rPh sb="16" eb="17">
      <t>シ</t>
    </rPh>
    <rPh sb="19" eb="21">
      <t>テンニュウ</t>
    </rPh>
    <rPh sb="21" eb="22">
      <t>マエ</t>
    </rPh>
    <rPh sb="27" eb="29">
      <t>スイタ</t>
    </rPh>
    <rPh sb="29" eb="30">
      <t>シ</t>
    </rPh>
    <rPh sb="32" eb="34">
      <t>テンシュツ</t>
    </rPh>
    <rPh sb="34" eb="35">
      <t>ゴ</t>
    </rPh>
    <rPh sb="37" eb="39">
      <t>カイショ</t>
    </rPh>
    <rPh sb="39" eb="41">
      <t>ニッスウ</t>
    </rPh>
    <phoneticPr fontId="14"/>
  </si>
  <si>
    <t>r=(k+p)-a＞0</t>
    <phoneticPr fontId="14"/>
  </si>
  <si>
    <t>【日割計算後】
月額上限額
※吹田市分</t>
    <rPh sb="1" eb="3">
      <t>ヒワ</t>
    </rPh>
    <rPh sb="3" eb="5">
      <t>ケイサン</t>
    </rPh>
    <rPh sb="5" eb="6">
      <t>ゴ</t>
    </rPh>
    <rPh sb="15" eb="17">
      <t>スイタ</t>
    </rPh>
    <phoneticPr fontId="14"/>
  </si>
  <si>
    <t>過年度精算分</t>
    <rPh sb="0" eb="3">
      <t>カネンド</t>
    </rPh>
    <rPh sb="3" eb="5">
      <t>セイサン</t>
    </rPh>
    <rPh sb="5" eb="6">
      <t>ブン</t>
    </rPh>
    <phoneticPr fontId="14"/>
  </si>
  <si>
    <t>【集計欄】</t>
  </si>
  <si>
    <t>令和</t>
    <rPh sb="0" eb="2">
      <t>レイワ</t>
    </rPh>
    <phoneticPr fontId="14"/>
  </si>
  <si>
    <t>年</t>
    <rPh sb="0" eb="1">
      <t>ネン</t>
    </rPh>
    <phoneticPr fontId="14"/>
  </si>
  <si>
    <t>月分</t>
    <rPh sb="0" eb="2">
      <t>ツキブン</t>
    </rPh>
    <phoneticPr fontId="14"/>
  </si>
  <si>
    <t>特定子ども子育て支援提供証明書
（施設等利用費精算金額内訳書）【様式２】</t>
    <phoneticPr fontId="14"/>
  </si>
  <si>
    <t>～</t>
    <phoneticPr fontId="14"/>
  </si>
  <si>
    <t>当月分</t>
    <phoneticPr fontId="1"/>
  </si>
  <si>
    <t>精算分</t>
    <phoneticPr fontId="1"/>
  </si>
  <si>
    <t>吹田市からの
既受領済
施設等利用費</t>
    <rPh sb="0" eb="3">
      <t>スイタシ</t>
    </rPh>
    <rPh sb="7" eb="8">
      <t>キ</t>
    </rPh>
    <rPh sb="8" eb="10">
      <t>ジュリョウ</t>
    </rPh>
    <rPh sb="10" eb="11">
      <t>ズミ</t>
    </rPh>
    <rPh sb="12" eb="14">
      <t>シセツ</t>
    </rPh>
    <rPh sb="14" eb="15">
      <t>ナド</t>
    </rPh>
    <rPh sb="15" eb="17">
      <t>リヨウ</t>
    </rPh>
    <rPh sb="17" eb="18">
      <t>ヒ</t>
    </rPh>
    <phoneticPr fontId="14"/>
  </si>
  <si>
    <t>うち</t>
    <phoneticPr fontId="1"/>
  </si>
  <si>
    <t>うち</t>
    <phoneticPr fontId="1"/>
  </si>
  <si>
    <t>実際の利用状況等について吹田市が施設等利用給付認定保護者に確認すること。</t>
    <rPh sb="5" eb="7">
      <t>ジョウキョウ</t>
    </rPh>
    <rPh sb="7" eb="8">
      <t>ナド</t>
    </rPh>
    <rPh sb="12" eb="14">
      <t>スイタ</t>
    </rPh>
    <rPh sb="14" eb="15">
      <t>シ</t>
    </rPh>
    <phoneticPr fontId="1"/>
  </si>
  <si>
    <t>利用料の請求・支払い状況を吹田市が施設等利用給付認定保護者に確認すること。</t>
    <rPh sb="0" eb="3">
      <t>リヨウリョウ</t>
    </rPh>
    <rPh sb="4" eb="6">
      <t>セイキュウ</t>
    </rPh>
    <rPh sb="7" eb="9">
      <t>シハラ</t>
    </rPh>
    <rPh sb="10" eb="12">
      <t>ジョウキョウ</t>
    </rPh>
    <rPh sb="13" eb="15">
      <t>スイタ</t>
    </rPh>
    <rPh sb="15" eb="16">
      <t>シ</t>
    </rPh>
    <phoneticPr fontId="1"/>
  </si>
  <si>
    <t>吹田市の要請・質問等に対応すること。</t>
    <rPh sb="0" eb="2">
      <t>スイタ</t>
    </rPh>
    <rPh sb="2" eb="3">
      <t>シ</t>
    </rPh>
    <rPh sb="4" eb="6">
      <t>ヨウセイ</t>
    </rPh>
    <rPh sb="7" eb="9">
      <t>シツモン</t>
    </rPh>
    <rPh sb="9" eb="10">
      <t>ナド</t>
    </rPh>
    <rPh sb="11" eb="13">
      <t>タイオウ</t>
    </rPh>
    <phoneticPr fontId="1"/>
  </si>
  <si>
    <t>　私（請求者）は、特定子ども・子育て支援提供者として、子ども・子育て支援法第30条の11第3項の規定に基づき</t>
    <phoneticPr fontId="1"/>
  </si>
  <si>
    <t>づき、吹田市に居住している施設等利用給付認定保護者に代わり、施設等利用費を上記の通り申請します。</t>
    <phoneticPr fontId="1"/>
  </si>
  <si>
    <t>　なお、施設等利用費の審査及び支払いにあたり、次の事項に同意します。</t>
    <phoneticPr fontId="1"/>
  </si>
  <si>
    <t>③在園転入</t>
  </si>
  <si>
    <t>対象年月
（精算の場合は精算対象
の提供年月）</t>
    <rPh sb="0" eb="2">
      <t>タイショウ</t>
    </rPh>
    <rPh sb="2" eb="4">
      <t>ネンゲツ</t>
    </rPh>
    <rPh sb="6" eb="8">
      <t>セイサン</t>
    </rPh>
    <rPh sb="9" eb="11">
      <t>バアイ</t>
    </rPh>
    <rPh sb="12" eb="14">
      <t>セイサン</t>
    </rPh>
    <rPh sb="14" eb="16">
      <t>タイショウ</t>
    </rPh>
    <rPh sb="18" eb="20">
      <t>テイキョウ</t>
    </rPh>
    <rPh sb="20" eb="22">
      <t>ネンゲツ</t>
    </rPh>
    <phoneticPr fontId="14"/>
  </si>
  <si>
    <t>日程</t>
    <rPh sb="0" eb="2">
      <t>ニッテイ</t>
    </rPh>
    <phoneticPr fontId="14"/>
  </si>
  <si>
    <r>
      <rPr>
        <b/>
        <u/>
        <sz val="11"/>
        <rFont val="游ゴシック"/>
        <family val="3"/>
        <charset val="128"/>
        <scheme val="minor"/>
      </rPr>
      <t>月初日時点の在園児</t>
    </r>
    <r>
      <rPr>
        <b/>
        <sz val="11"/>
        <rFont val="游ゴシック"/>
        <family val="3"/>
        <charset val="128"/>
        <scheme val="minor"/>
      </rPr>
      <t xml:space="preserve">
（当月払い）</t>
    </r>
    <rPh sb="0" eb="1">
      <t>ツキ</t>
    </rPh>
    <rPh sb="1" eb="3">
      <t>ショニチ</t>
    </rPh>
    <rPh sb="3" eb="5">
      <t>ジテン</t>
    </rPh>
    <rPh sb="6" eb="8">
      <t>ザイエン</t>
    </rPh>
    <rPh sb="8" eb="9">
      <t>ジ</t>
    </rPh>
    <rPh sb="11" eb="13">
      <t>トウゲツ</t>
    </rPh>
    <rPh sb="13" eb="14">
      <t>バラ</t>
    </rPh>
    <phoneticPr fontId="14"/>
  </si>
  <si>
    <r>
      <rPr>
        <b/>
        <u/>
        <sz val="11"/>
        <rFont val="游ゴシック"/>
        <family val="3"/>
        <charset val="128"/>
        <scheme val="minor"/>
      </rPr>
      <t>月途中の入退園・認定開始終了・市町村転出入等の精算分</t>
    </r>
    <r>
      <rPr>
        <b/>
        <sz val="11"/>
        <rFont val="游ゴシック"/>
        <family val="3"/>
        <charset val="128"/>
        <scheme val="minor"/>
      </rPr>
      <t>（翌々月で精算）</t>
    </r>
    <rPh sb="0" eb="1">
      <t>ツキ</t>
    </rPh>
    <rPh sb="1" eb="3">
      <t>トチュウ</t>
    </rPh>
    <rPh sb="4" eb="6">
      <t>ニュウタイ</t>
    </rPh>
    <rPh sb="6" eb="7">
      <t>エン</t>
    </rPh>
    <rPh sb="8" eb="10">
      <t>ニンテイ</t>
    </rPh>
    <rPh sb="10" eb="12">
      <t>カイシ</t>
    </rPh>
    <rPh sb="12" eb="14">
      <t>シュウリョウ</t>
    </rPh>
    <rPh sb="15" eb="18">
      <t>シチョウソン</t>
    </rPh>
    <rPh sb="18" eb="20">
      <t>テンシュツ</t>
    </rPh>
    <rPh sb="20" eb="21">
      <t>ニュウ</t>
    </rPh>
    <rPh sb="21" eb="22">
      <t>トウ</t>
    </rPh>
    <rPh sb="23" eb="25">
      <t>セイサン</t>
    </rPh>
    <rPh sb="25" eb="26">
      <t>ブン</t>
    </rPh>
    <rPh sb="27" eb="30">
      <t>ヨクヨクゲツ</t>
    </rPh>
    <rPh sb="31" eb="33">
      <t>セイサン</t>
    </rPh>
    <phoneticPr fontId="14"/>
  </si>
  <si>
    <t>↓</t>
    <phoneticPr fontId="14"/>
  </si>
  <si>
    <t>前々月における月途中の入退園、認定開始終了、
市町村転出入、請求額の変更等の状況確認</t>
    <rPh sb="0" eb="2">
      <t>ゼンゼン</t>
    </rPh>
    <rPh sb="2" eb="3">
      <t>ツキ</t>
    </rPh>
    <rPh sb="7" eb="8">
      <t>ツキ</t>
    </rPh>
    <rPh sb="8" eb="10">
      <t>トチュウ</t>
    </rPh>
    <rPh sb="11" eb="13">
      <t>ニュウタイ</t>
    </rPh>
    <rPh sb="13" eb="14">
      <t>エン</t>
    </rPh>
    <rPh sb="15" eb="17">
      <t>ニンテイ</t>
    </rPh>
    <rPh sb="17" eb="19">
      <t>カイシ</t>
    </rPh>
    <rPh sb="19" eb="21">
      <t>シュウリョウ</t>
    </rPh>
    <rPh sb="23" eb="26">
      <t>シチョウソン</t>
    </rPh>
    <rPh sb="26" eb="28">
      <t>テンシュツ</t>
    </rPh>
    <rPh sb="28" eb="29">
      <t>ニュウ</t>
    </rPh>
    <rPh sb="30" eb="32">
      <t>セイキュウ</t>
    </rPh>
    <rPh sb="32" eb="33">
      <t>ガク</t>
    </rPh>
    <rPh sb="34" eb="36">
      <t>ヘンコウ</t>
    </rPh>
    <rPh sb="36" eb="37">
      <t>ナド</t>
    </rPh>
    <rPh sb="38" eb="40">
      <t>ジョウキョウ</t>
    </rPh>
    <rPh sb="40" eb="42">
      <t>カクニン</t>
    </rPh>
    <phoneticPr fontId="14"/>
  </si>
  <si>
    <t>↓</t>
    <phoneticPr fontId="14"/>
  </si>
  <si>
    <t>～8日頃</t>
    <rPh sb="2" eb="3">
      <t>ニチ</t>
    </rPh>
    <rPh sb="3" eb="4">
      <t>コロ</t>
    </rPh>
    <phoneticPr fontId="14"/>
  </si>
  <si>
    <t>～10日</t>
    <rPh sb="3" eb="4">
      <t>ニチ</t>
    </rPh>
    <phoneticPr fontId="14"/>
  </si>
  <si>
    <t>10日～15日</t>
    <rPh sb="2" eb="3">
      <t>ニチ</t>
    </rPh>
    <rPh sb="6" eb="7">
      <t>ニチ</t>
    </rPh>
    <phoneticPr fontId="14"/>
  </si>
  <si>
    <t>～18日</t>
    <rPh sb="3" eb="4">
      <t>ニチ</t>
    </rPh>
    <phoneticPr fontId="14"/>
  </si>
  <si>
    <t>月末</t>
    <rPh sb="0" eb="2">
      <t>ゲツマツ</t>
    </rPh>
    <phoneticPr fontId="14"/>
  </si>
  <si>
    <t>事前準備</t>
    <rPh sb="0" eb="2">
      <t>ジゼン</t>
    </rPh>
    <rPh sb="2" eb="4">
      <t>ジュンビ</t>
    </rPh>
    <phoneticPr fontId="14"/>
  </si>
  <si>
    <t>〇〇　〇〇〇</t>
    <phoneticPr fontId="14"/>
  </si>
  <si>
    <t>無</t>
  </si>
  <si>
    <t>〇〇　〇〇〇</t>
    <phoneticPr fontId="14"/>
  </si>
  <si>
    <t>□□　□□□</t>
    <phoneticPr fontId="14"/>
  </si>
  <si>
    <t>わかば</t>
    <phoneticPr fontId="14"/>
  </si>
  <si>
    <t>わかば</t>
    <phoneticPr fontId="14"/>
  </si>
  <si>
    <t>ひよこ</t>
    <phoneticPr fontId="14"/>
  </si>
  <si>
    <t>すみれ</t>
    <phoneticPr fontId="14"/>
  </si>
  <si>
    <t>わかば</t>
    <phoneticPr fontId="14"/>
  </si>
  <si>
    <t>～</t>
    <phoneticPr fontId="14"/>
  </si>
  <si>
    <t>□□　□□□</t>
    <phoneticPr fontId="14"/>
  </si>
  <si>
    <t>～</t>
    <phoneticPr fontId="14"/>
  </si>
  <si>
    <t>すみれ</t>
    <phoneticPr fontId="14"/>
  </si>
  <si>
    <t>〇〇　〇〇〇</t>
    <phoneticPr fontId="14"/>
  </si>
  <si>
    <r>
      <t xml:space="preserve">【参考】
保育料
差額徴収額
</t>
    </r>
    <r>
      <rPr>
        <sz val="8"/>
        <color theme="1"/>
        <rFont val="ＭＳ 明朝"/>
        <family val="1"/>
        <charset val="128"/>
      </rPr>
      <t>（施設←保護者）</t>
    </r>
    <rPh sb="1" eb="3">
      <t>サンコウ</t>
    </rPh>
    <phoneticPr fontId="14"/>
  </si>
  <si>
    <r>
      <t xml:space="preserve">【参考】
入園料返金額
</t>
    </r>
    <r>
      <rPr>
        <sz val="8"/>
        <color theme="1"/>
        <rFont val="ＭＳ 明朝"/>
        <family val="1"/>
        <charset val="128"/>
      </rPr>
      <t>（施設→保護者）</t>
    </r>
    <phoneticPr fontId="14"/>
  </si>
  <si>
    <r>
      <rPr>
        <sz val="8"/>
        <color theme="1"/>
        <rFont val="ＭＳ 明朝"/>
        <family val="1"/>
        <charset val="128"/>
      </rPr>
      <t>特定子ども・
子育て支援</t>
    </r>
    <r>
      <rPr>
        <sz val="10"/>
        <color theme="1"/>
        <rFont val="ＭＳ 明朝"/>
        <family val="1"/>
        <charset val="128"/>
      </rPr>
      <t xml:space="preserve">
</t>
    </r>
    <r>
      <rPr>
        <sz val="9"/>
        <color theme="1"/>
        <rFont val="ＭＳ 明朝"/>
        <family val="1"/>
        <charset val="128"/>
      </rPr>
      <t xml:space="preserve">利用料合計
</t>
    </r>
    <r>
      <rPr>
        <sz val="8"/>
        <color theme="1"/>
        <rFont val="ＭＳ 明朝"/>
        <family val="1"/>
        <charset val="128"/>
      </rPr>
      <t>（入園料換算額込）</t>
    </r>
    <rPh sb="0" eb="2">
      <t>トクテイ</t>
    </rPh>
    <rPh sb="2" eb="3">
      <t>コ</t>
    </rPh>
    <rPh sb="7" eb="9">
      <t>コソダ</t>
    </rPh>
    <rPh sb="10" eb="12">
      <t>シエン</t>
    </rPh>
    <rPh sb="13" eb="16">
      <t>リヨウリョウ</t>
    </rPh>
    <rPh sb="16" eb="18">
      <t>ゴウケイ</t>
    </rPh>
    <rPh sb="20" eb="22">
      <t>ニュウエン</t>
    </rPh>
    <rPh sb="22" eb="23">
      <t>リョウ</t>
    </rPh>
    <rPh sb="23" eb="25">
      <t>カンサン</t>
    </rPh>
    <rPh sb="25" eb="26">
      <t>ガク</t>
    </rPh>
    <rPh sb="26" eb="27">
      <t>コミ</t>
    </rPh>
    <phoneticPr fontId="14"/>
  </si>
  <si>
    <r>
      <t xml:space="preserve">【参考】
保育料
差額徴収額
</t>
    </r>
    <r>
      <rPr>
        <sz val="8"/>
        <color theme="1"/>
        <rFont val="ＭＳ 明朝"/>
        <family val="1"/>
        <charset val="128"/>
      </rPr>
      <t>（保護者→施設）</t>
    </r>
    <rPh sb="1" eb="3">
      <t>サンコウ</t>
    </rPh>
    <phoneticPr fontId="14"/>
  </si>
  <si>
    <r>
      <t xml:space="preserve">【参考】
入園料返金額
</t>
    </r>
    <r>
      <rPr>
        <sz val="8"/>
        <color theme="1"/>
        <rFont val="ＭＳ 明朝"/>
        <family val="1"/>
        <charset val="128"/>
      </rPr>
      <t>（施設→保護者）</t>
    </r>
    <phoneticPr fontId="14"/>
  </si>
  <si>
    <r>
      <rPr>
        <sz val="8"/>
        <color theme="1"/>
        <rFont val="ＭＳ 明朝"/>
        <family val="1"/>
        <charset val="128"/>
      </rPr>
      <t>入園日・転入日から</t>
    </r>
    <r>
      <rPr>
        <sz val="9"/>
        <color theme="1"/>
        <rFont val="ＭＳ 明朝"/>
        <family val="1"/>
        <charset val="128"/>
      </rPr>
      <t xml:space="preserve">
または
</t>
    </r>
    <r>
      <rPr>
        <sz val="8"/>
        <color theme="1"/>
        <rFont val="ＭＳ 明朝"/>
        <family val="1"/>
        <charset val="128"/>
      </rPr>
      <t>退園日・転出日まで</t>
    </r>
    <r>
      <rPr>
        <sz val="9"/>
        <color theme="1"/>
        <rFont val="ＭＳ 明朝"/>
        <family val="1"/>
        <charset val="128"/>
      </rPr>
      <t xml:space="preserve">
の開所日数</t>
    </r>
    <rPh sb="0" eb="2">
      <t>ニュウエン</t>
    </rPh>
    <rPh sb="2" eb="3">
      <t>ヒ</t>
    </rPh>
    <rPh sb="4" eb="6">
      <t>テンニュウ</t>
    </rPh>
    <rPh sb="6" eb="7">
      <t>ヒ</t>
    </rPh>
    <rPh sb="14" eb="16">
      <t>タイエン</t>
    </rPh>
    <rPh sb="16" eb="17">
      <t>ビ</t>
    </rPh>
    <rPh sb="18" eb="21">
      <t>テンシュツビ</t>
    </rPh>
    <rPh sb="25" eb="27">
      <t>カイショ</t>
    </rPh>
    <rPh sb="27" eb="29">
      <t>ニッスウ</t>
    </rPh>
    <phoneticPr fontId="14"/>
  </si>
  <si>
    <t>クラス</t>
    <phoneticPr fontId="14"/>
  </si>
  <si>
    <t>①入園</t>
  </si>
  <si>
    <t>れんげ</t>
    <phoneticPr fontId="14"/>
  </si>
  <si>
    <t>たんぽぽ</t>
    <phoneticPr fontId="14"/>
  </si>
  <si>
    <t>②退園</t>
  </si>
  <si>
    <t>④在園転出</t>
  </si>
  <si>
    <t>様式1</t>
    <rPh sb="0" eb="2">
      <t>ヨウシキ</t>
    </rPh>
    <phoneticPr fontId="14"/>
  </si>
  <si>
    <t>様式2</t>
    <rPh sb="0" eb="2">
      <t>ヨウシキ</t>
    </rPh>
    <phoneticPr fontId="14"/>
  </si>
  <si>
    <t>当月の月初日時点の在園児数、認定情報の確認</t>
    <phoneticPr fontId="14"/>
  </si>
  <si>
    <t>3　留意点</t>
    <rPh sb="2" eb="5">
      <t>リュウイテン</t>
    </rPh>
    <phoneticPr fontId="14"/>
  </si>
  <si>
    <r>
      <t xml:space="preserve">吹田市保育幼稚園室での請求額の確認
</t>
    </r>
    <r>
      <rPr>
        <sz val="8"/>
        <rFont val="游ゴシック"/>
        <family val="3"/>
        <charset val="128"/>
        <scheme val="minor"/>
      </rPr>
      <t>※請求額の確認に当たっては、主に次の点の整合性を審査しています。
①保育料額、②認定者数・認定期間　③途中入退園・転出入の場合の日割り計算</t>
    </r>
    <rPh sb="0" eb="3">
      <t>スイタシ</t>
    </rPh>
    <rPh sb="3" eb="5">
      <t>ホイク</t>
    </rPh>
    <rPh sb="5" eb="8">
      <t>ヨウチエン</t>
    </rPh>
    <rPh sb="8" eb="9">
      <t>シツ</t>
    </rPh>
    <rPh sb="11" eb="13">
      <t>セイキュウ</t>
    </rPh>
    <rPh sb="13" eb="14">
      <t>ガク</t>
    </rPh>
    <rPh sb="15" eb="17">
      <t>カクニン</t>
    </rPh>
    <rPh sb="19" eb="21">
      <t>セイキュウ</t>
    </rPh>
    <rPh sb="21" eb="22">
      <t>ガク</t>
    </rPh>
    <rPh sb="23" eb="25">
      <t>カクニン</t>
    </rPh>
    <rPh sb="26" eb="27">
      <t>ア</t>
    </rPh>
    <rPh sb="32" eb="33">
      <t>オモ</t>
    </rPh>
    <rPh sb="34" eb="35">
      <t>ツギ</t>
    </rPh>
    <rPh sb="36" eb="37">
      <t>テン</t>
    </rPh>
    <rPh sb="38" eb="41">
      <t>セイゴウセイ</t>
    </rPh>
    <rPh sb="42" eb="44">
      <t>シンサ</t>
    </rPh>
    <rPh sb="52" eb="55">
      <t>ホイクリョウ</t>
    </rPh>
    <rPh sb="55" eb="56">
      <t>ガク</t>
    </rPh>
    <rPh sb="58" eb="61">
      <t>ニンテイシャ</t>
    </rPh>
    <rPh sb="61" eb="62">
      <t>スウ</t>
    </rPh>
    <rPh sb="63" eb="67">
      <t>ニンテイキカン</t>
    </rPh>
    <rPh sb="69" eb="71">
      <t>トチュウ</t>
    </rPh>
    <rPh sb="71" eb="72">
      <t>ニュウ</t>
    </rPh>
    <rPh sb="72" eb="74">
      <t>タイエン</t>
    </rPh>
    <rPh sb="75" eb="77">
      <t>テンシュツ</t>
    </rPh>
    <rPh sb="77" eb="78">
      <t>ニュウ</t>
    </rPh>
    <rPh sb="79" eb="81">
      <t>バアイ</t>
    </rPh>
    <rPh sb="82" eb="84">
      <t>ヒワ</t>
    </rPh>
    <rPh sb="85" eb="87">
      <t>ケイサン</t>
    </rPh>
    <phoneticPr fontId="14"/>
  </si>
  <si>
    <t>年度分</t>
    <rPh sb="0" eb="2">
      <t>ネンド</t>
    </rPh>
    <rPh sb="1" eb="2">
      <t>ド</t>
    </rPh>
    <rPh sb="2" eb="3">
      <t>ブン</t>
    </rPh>
    <phoneticPr fontId="14"/>
  </si>
  <si>
    <t>年度</t>
    <rPh sb="0" eb="2">
      <t>ネンド</t>
    </rPh>
    <phoneticPr fontId="18"/>
  </si>
  <si>
    <r>
      <t>「</t>
    </r>
    <r>
      <rPr>
        <b/>
        <u/>
        <sz val="11"/>
        <rFont val="游ゴシック"/>
        <family val="3"/>
        <charset val="128"/>
        <scheme val="minor"/>
      </rPr>
      <t>施設等利用費請求書及び精算書</t>
    </r>
    <r>
      <rPr>
        <b/>
        <sz val="11"/>
        <rFont val="游ゴシック"/>
        <family val="3"/>
        <charset val="128"/>
        <scheme val="minor"/>
      </rPr>
      <t>」及び
「</t>
    </r>
    <r>
      <rPr>
        <b/>
        <u/>
        <sz val="11"/>
        <rFont val="游ゴシック"/>
        <family val="3"/>
        <charset val="128"/>
        <scheme val="minor"/>
      </rPr>
      <t>特定子ども・子育て支援提供証明書兼領収証【様式１】</t>
    </r>
    <r>
      <rPr>
        <b/>
        <sz val="11"/>
        <rFont val="游ゴシック"/>
        <family val="3"/>
        <charset val="128"/>
        <scheme val="minor"/>
      </rPr>
      <t>」の作成</t>
    </r>
    <rPh sb="1" eb="3">
      <t>シセツ</t>
    </rPh>
    <rPh sb="3" eb="4">
      <t>トウ</t>
    </rPh>
    <rPh sb="4" eb="6">
      <t>リヨウ</t>
    </rPh>
    <rPh sb="6" eb="7">
      <t>ヒ</t>
    </rPh>
    <rPh sb="7" eb="10">
      <t>セイキュウショ</t>
    </rPh>
    <rPh sb="10" eb="11">
      <t>オヨ</t>
    </rPh>
    <rPh sb="12" eb="14">
      <t>セイサン</t>
    </rPh>
    <rPh sb="14" eb="15">
      <t>ショ</t>
    </rPh>
    <rPh sb="16" eb="17">
      <t>オヨ</t>
    </rPh>
    <rPh sb="20" eb="22">
      <t>トクテイ</t>
    </rPh>
    <rPh sb="22" eb="23">
      <t>コ</t>
    </rPh>
    <rPh sb="26" eb="28">
      <t>コソダ</t>
    </rPh>
    <rPh sb="29" eb="31">
      <t>シエン</t>
    </rPh>
    <rPh sb="31" eb="33">
      <t>テイキョウ</t>
    </rPh>
    <rPh sb="33" eb="35">
      <t>ショウメイ</t>
    </rPh>
    <rPh sb="35" eb="36">
      <t>ショ</t>
    </rPh>
    <rPh sb="36" eb="37">
      <t>ケン</t>
    </rPh>
    <rPh sb="37" eb="39">
      <t>リョウシュウ</t>
    </rPh>
    <rPh sb="39" eb="40">
      <t>ショウ</t>
    </rPh>
    <rPh sb="41" eb="43">
      <t>ヨウシキ</t>
    </rPh>
    <rPh sb="47" eb="49">
      <t>サクセイ</t>
    </rPh>
    <phoneticPr fontId="14"/>
  </si>
  <si>
    <r>
      <t>「</t>
    </r>
    <r>
      <rPr>
        <b/>
        <u/>
        <sz val="11"/>
        <rFont val="游ゴシック"/>
        <family val="3"/>
        <charset val="128"/>
        <scheme val="minor"/>
      </rPr>
      <t>施設等利用費請求書及び精算書</t>
    </r>
    <r>
      <rPr>
        <b/>
        <sz val="11"/>
        <rFont val="游ゴシック"/>
        <family val="3"/>
        <charset val="128"/>
        <scheme val="minor"/>
      </rPr>
      <t>」及び
「</t>
    </r>
    <r>
      <rPr>
        <b/>
        <u/>
        <sz val="11"/>
        <rFont val="游ゴシック"/>
        <family val="3"/>
        <charset val="128"/>
        <scheme val="minor"/>
      </rPr>
      <t>特定子ども・子育て支援提供証明書兼領収証【様式２】</t>
    </r>
    <r>
      <rPr>
        <b/>
        <sz val="11"/>
        <rFont val="游ゴシック"/>
        <family val="3"/>
        <charset val="128"/>
        <scheme val="minor"/>
      </rPr>
      <t>」の作成</t>
    </r>
    <rPh sb="1" eb="3">
      <t>シセツ</t>
    </rPh>
    <rPh sb="3" eb="4">
      <t>トウ</t>
    </rPh>
    <rPh sb="4" eb="6">
      <t>リヨウ</t>
    </rPh>
    <rPh sb="6" eb="7">
      <t>ヒ</t>
    </rPh>
    <rPh sb="7" eb="10">
      <t>セイキュウショ</t>
    </rPh>
    <rPh sb="10" eb="11">
      <t>オヨ</t>
    </rPh>
    <rPh sb="12" eb="15">
      <t>セイサンショ</t>
    </rPh>
    <rPh sb="16" eb="17">
      <t>オヨ</t>
    </rPh>
    <rPh sb="20" eb="22">
      <t>トクテイ</t>
    </rPh>
    <rPh sb="22" eb="23">
      <t>コ</t>
    </rPh>
    <rPh sb="26" eb="28">
      <t>コソダ</t>
    </rPh>
    <rPh sb="29" eb="31">
      <t>シエン</t>
    </rPh>
    <rPh sb="31" eb="33">
      <t>テイキョウ</t>
    </rPh>
    <rPh sb="33" eb="36">
      <t>ショウメイショ</t>
    </rPh>
    <rPh sb="36" eb="37">
      <t>ケン</t>
    </rPh>
    <rPh sb="37" eb="39">
      <t>リョウシュウ</t>
    </rPh>
    <rPh sb="39" eb="40">
      <t>ショウ</t>
    </rPh>
    <rPh sb="41" eb="43">
      <t>ヨウシキ</t>
    </rPh>
    <rPh sb="47" eb="49">
      <t>サクセイ</t>
    </rPh>
    <phoneticPr fontId="14"/>
  </si>
  <si>
    <r>
      <t xml:space="preserve">吹田市から施設等利用費の支払い
</t>
    </r>
    <r>
      <rPr>
        <sz val="8"/>
        <rFont val="游ゴシック"/>
        <family val="3"/>
        <charset val="128"/>
        <scheme val="minor"/>
      </rPr>
      <t>※事前に債権者登録で指定された口座へ振込します。請求者名と口座名義人が異なる場合は、別途、委任状が必要です。</t>
    </r>
    <rPh sb="0" eb="3">
      <t>スイタシ</t>
    </rPh>
    <rPh sb="5" eb="7">
      <t>シセツ</t>
    </rPh>
    <rPh sb="7" eb="8">
      <t>トウ</t>
    </rPh>
    <rPh sb="8" eb="10">
      <t>リヨウ</t>
    </rPh>
    <rPh sb="10" eb="11">
      <t>ヒ</t>
    </rPh>
    <rPh sb="12" eb="14">
      <t>シハラ</t>
    </rPh>
    <rPh sb="17" eb="19">
      <t>ジゼン</t>
    </rPh>
    <rPh sb="20" eb="25">
      <t>サイケンシャトウロク</t>
    </rPh>
    <rPh sb="26" eb="28">
      <t>シテイ</t>
    </rPh>
    <rPh sb="31" eb="33">
      <t>コウザ</t>
    </rPh>
    <rPh sb="34" eb="36">
      <t>フリコミ</t>
    </rPh>
    <rPh sb="40" eb="43">
      <t>セイキュウシャ</t>
    </rPh>
    <rPh sb="43" eb="44">
      <t>メイ</t>
    </rPh>
    <rPh sb="45" eb="49">
      <t>コウザメイギ</t>
    </rPh>
    <rPh sb="49" eb="50">
      <t>ニン</t>
    </rPh>
    <rPh sb="51" eb="52">
      <t>コト</t>
    </rPh>
    <rPh sb="54" eb="56">
      <t>バアイ</t>
    </rPh>
    <rPh sb="58" eb="60">
      <t>ベット</t>
    </rPh>
    <rPh sb="61" eb="64">
      <t>イニンジョウ</t>
    </rPh>
    <rPh sb="65" eb="67">
      <t>ヒツヨウ</t>
    </rPh>
    <phoneticPr fontId="14"/>
  </si>
  <si>
    <t>認定区分</t>
    <rPh sb="0" eb="4">
      <t>ニンテイクブン</t>
    </rPh>
    <phoneticPr fontId="14"/>
  </si>
  <si>
    <t>〇</t>
    <phoneticPr fontId="14"/>
  </si>
  <si>
    <t>減額適用</t>
    <rPh sb="0" eb="4">
      <t>ゲンガクテキヨウ</t>
    </rPh>
    <phoneticPr fontId="14"/>
  </si>
  <si>
    <t>有無</t>
    <rPh sb="0" eb="2">
      <t>ウム</t>
    </rPh>
    <phoneticPr fontId="14"/>
  </si>
  <si>
    <t>有</t>
    <rPh sb="0" eb="1">
      <t>アリ</t>
    </rPh>
    <phoneticPr fontId="14"/>
  </si>
  <si>
    <t>無</t>
    <rPh sb="0" eb="1">
      <t>ナシ</t>
    </rPh>
    <phoneticPr fontId="14"/>
  </si>
  <si>
    <t>３歳児</t>
    <rPh sb="1" eb="3">
      <t>サイジ</t>
    </rPh>
    <phoneticPr fontId="14"/>
  </si>
  <si>
    <t>新１号</t>
    <rPh sb="0" eb="1">
      <t>シン</t>
    </rPh>
    <rPh sb="2" eb="3">
      <t>ゴウ</t>
    </rPh>
    <phoneticPr fontId="14"/>
  </si>
  <si>
    <t>新２号</t>
    <rPh sb="0" eb="1">
      <t>シン</t>
    </rPh>
    <rPh sb="2" eb="3">
      <t>ゴウ</t>
    </rPh>
    <phoneticPr fontId="14"/>
  </si>
  <si>
    <t>新３号</t>
    <rPh sb="0" eb="1">
      <t>シン</t>
    </rPh>
    <rPh sb="2" eb="3">
      <t>ゴウ</t>
    </rPh>
    <phoneticPr fontId="14"/>
  </si>
  <si>
    <t>施設等利用給付認定（変更）申請書提出・認定終了届の提出（園取りまとめ）</t>
    <rPh sb="0" eb="2">
      <t>シセツ</t>
    </rPh>
    <rPh sb="2" eb="3">
      <t>トウ</t>
    </rPh>
    <rPh sb="3" eb="5">
      <t>リヨウ</t>
    </rPh>
    <rPh sb="5" eb="7">
      <t>キュウフ</t>
    </rPh>
    <rPh sb="7" eb="9">
      <t>ニンテイ</t>
    </rPh>
    <rPh sb="10" eb="12">
      <t>ヘンコウ</t>
    </rPh>
    <rPh sb="13" eb="16">
      <t>シンセイショ</t>
    </rPh>
    <rPh sb="16" eb="18">
      <t>テイシュツ</t>
    </rPh>
    <rPh sb="28" eb="29">
      <t>エン</t>
    </rPh>
    <rPh sb="29" eb="30">
      <t>ト</t>
    </rPh>
    <phoneticPr fontId="14"/>
  </si>
  <si>
    <r>
      <rPr>
        <b/>
        <u/>
        <sz val="11"/>
        <rFont val="游ゴシック"/>
        <family val="3"/>
        <charset val="128"/>
        <scheme val="minor"/>
      </rPr>
      <t xml:space="preserve">吹田市保育幼稚園室から修正の依頼があった場合
</t>
    </r>
    <r>
      <rPr>
        <sz val="10"/>
        <rFont val="游ゴシック"/>
        <family val="3"/>
        <charset val="128"/>
        <scheme val="minor"/>
      </rPr>
      <t>「</t>
    </r>
    <r>
      <rPr>
        <b/>
        <u/>
        <sz val="10"/>
        <rFont val="游ゴシック"/>
        <family val="3"/>
        <charset val="128"/>
        <scheme val="minor"/>
      </rPr>
      <t>施設等利用費請求書及び精算書</t>
    </r>
    <r>
      <rPr>
        <sz val="10"/>
        <rFont val="游ゴシック"/>
        <family val="3"/>
        <charset val="128"/>
        <scheme val="minor"/>
      </rPr>
      <t xml:space="preserve">」
</t>
    </r>
    <r>
      <rPr>
        <b/>
        <sz val="10"/>
        <rFont val="游ゴシック"/>
        <family val="3"/>
        <charset val="128"/>
        <scheme val="minor"/>
      </rPr>
      <t>「</t>
    </r>
    <r>
      <rPr>
        <b/>
        <u/>
        <sz val="10"/>
        <rFont val="游ゴシック"/>
        <family val="3"/>
        <charset val="128"/>
        <scheme val="minor"/>
      </rPr>
      <t>特定子ども・子育て支援提供証明書兼領収証【様式１】【様式２】</t>
    </r>
    <r>
      <rPr>
        <b/>
        <sz val="10"/>
        <rFont val="游ゴシック"/>
        <family val="3"/>
        <charset val="128"/>
        <scheme val="minor"/>
      </rPr>
      <t>」</t>
    </r>
    <r>
      <rPr>
        <sz val="10"/>
        <rFont val="游ゴシック"/>
        <family val="3"/>
        <charset val="128"/>
        <scheme val="minor"/>
      </rPr>
      <t>の修正分</t>
    </r>
    <r>
      <rPr>
        <sz val="11"/>
        <rFont val="游ゴシック"/>
        <family val="3"/>
        <charset val="128"/>
        <scheme val="minor"/>
      </rPr>
      <t>を提出</t>
    </r>
    <rPh sb="0" eb="3">
      <t>スイタシ</t>
    </rPh>
    <rPh sb="3" eb="5">
      <t>ホイク</t>
    </rPh>
    <rPh sb="5" eb="8">
      <t>ヨウチエン</t>
    </rPh>
    <rPh sb="8" eb="9">
      <t>シツ</t>
    </rPh>
    <rPh sb="11" eb="13">
      <t>シュウセイ</t>
    </rPh>
    <rPh sb="14" eb="16">
      <t>イライ</t>
    </rPh>
    <rPh sb="20" eb="22">
      <t>バアイ</t>
    </rPh>
    <rPh sb="67" eb="69">
      <t>ヨウシキ</t>
    </rPh>
    <rPh sb="75" eb="76">
      <t>ブン</t>
    </rPh>
    <phoneticPr fontId="14"/>
  </si>
  <si>
    <t>４　電子申請での提出方法について</t>
    <phoneticPr fontId="14"/>
  </si>
  <si>
    <t>　</t>
    <phoneticPr fontId="14"/>
  </si>
  <si>
    <t>https://logoform.jp/form/D9jv/149251</t>
    <phoneticPr fontId="14"/>
  </si>
  <si>
    <t>【特定子ども・子育て支援提供証明書兼領収証提出フォーム】</t>
    <phoneticPr fontId="14"/>
  </si>
  <si>
    <t>前月25日まで
当月10日まで</t>
    <rPh sb="0" eb="2">
      <t>ゼンゲツ</t>
    </rPh>
    <rPh sb="4" eb="5">
      <t>ニチ</t>
    </rPh>
    <rPh sb="8" eb="10">
      <t>トウゲツ</t>
    </rPh>
    <rPh sb="12" eb="13">
      <t>ニチ</t>
    </rPh>
    <phoneticPr fontId="14"/>
  </si>
  <si>
    <t>当月
～5日頃
～20日頃</t>
    <rPh sb="0" eb="2">
      <t>トウゲツ</t>
    </rPh>
    <rPh sb="5" eb="6">
      <t>ニチ</t>
    </rPh>
    <rPh sb="6" eb="7">
      <t>ゴロ</t>
    </rPh>
    <rPh sb="11" eb="12">
      <t>ニチ</t>
    </rPh>
    <rPh sb="12" eb="13">
      <t>ゴロ</t>
    </rPh>
    <phoneticPr fontId="14"/>
  </si>
  <si>
    <r>
      <t>吹田市保育幼稚園室からの「施設等利用給付認定異動者リスト</t>
    </r>
    <r>
      <rPr>
        <b/>
        <vertAlign val="superscript"/>
        <sz val="11"/>
        <rFont val="游ゴシック"/>
        <family val="3"/>
        <charset val="128"/>
        <scheme val="minor"/>
      </rPr>
      <t>※</t>
    </r>
    <r>
      <rPr>
        <b/>
        <sz val="11"/>
        <rFont val="游ゴシック"/>
        <family val="3"/>
        <charset val="128"/>
        <scheme val="minor"/>
      </rPr>
      <t xml:space="preserve">」を受領
</t>
    </r>
    <r>
      <rPr>
        <b/>
        <sz val="8"/>
        <rFont val="游ゴシック"/>
        <family val="3"/>
        <charset val="128"/>
        <scheme val="minor"/>
      </rPr>
      <t>※前月中に異動のあった内容を反映します。ただし、住民登録の状況等により反映が遅れる場合があります。
　(異動者リストは月初・中旬の月２回送付します。）</t>
    </r>
    <rPh sb="0" eb="3">
      <t>スイタシ</t>
    </rPh>
    <rPh sb="3" eb="5">
      <t>ホイク</t>
    </rPh>
    <rPh sb="5" eb="8">
      <t>ヨウチエン</t>
    </rPh>
    <rPh sb="8" eb="9">
      <t>シツ</t>
    </rPh>
    <rPh sb="13" eb="15">
      <t>シセツ</t>
    </rPh>
    <rPh sb="15" eb="16">
      <t>トウ</t>
    </rPh>
    <rPh sb="16" eb="18">
      <t>リヨウ</t>
    </rPh>
    <rPh sb="18" eb="20">
      <t>キュウフ</t>
    </rPh>
    <rPh sb="20" eb="22">
      <t>ニンテイ</t>
    </rPh>
    <rPh sb="22" eb="24">
      <t>イドウ</t>
    </rPh>
    <rPh sb="24" eb="25">
      <t>シャ</t>
    </rPh>
    <rPh sb="35" eb="37">
      <t>ゼンゲツ</t>
    </rPh>
    <rPh sb="45" eb="47">
      <t>ナイヨウ</t>
    </rPh>
    <rPh sb="48" eb="50">
      <t>ハンエイ</t>
    </rPh>
    <rPh sb="58" eb="60">
      <t>ジュウミン</t>
    </rPh>
    <rPh sb="60" eb="62">
      <t>トウロク</t>
    </rPh>
    <rPh sb="63" eb="65">
      <t>ジョウキョウ</t>
    </rPh>
    <rPh sb="65" eb="66">
      <t>トウ</t>
    </rPh>
    <rPh sb="69" eb="71">
      <t>ハンエイ</t>
    </rPh>
    <rPh sb="72" eb="73">
      <t>オク</t>
    </rPh>
    <rPh sb="75" eb="77">
      <t>バアイ</t>
    </rPh>
    <rPh sb="86" eb="89">
      <t>イドウシャ</t>
    </rPh>
    <rPh sb="93" eb="95">
      <t>ゲッショ</t>
    </rPh>
    <rPh sb="96" eb="98">
      <t>チュウジュン</t>
    </rPh>
    <rPh sb="99" eb="100">
      <t>ツキ</t>
    </rPh>
    <rPh sb="101" eb="102">
      <t>カイ</t>
    </rPh>
    <rPh sb="102" eb="104">
      <t>ソウフ</t>
    </rPh>
    <phoneticPr fontId="14"/>
  </si>
  <si>
    <r>
      <rPr>
        <b/>
        <sz val="11"/>
        <rFont val="游ゴシック"/>
        <family val="3"/>
        <charset val="128"/>
        <scheme val="minor"/>
      </rPr>
      <t>「特定子ども・子育て支援提供証明書兼領収証【様式２】」の作成</t>
    </r>
    <r>
      <rPr>
        <sz val="11"/>
        <rFont val="游ゴシック"/>
        <family val="3"/>
        <charset val="128"/>
        <scheme val="minor"/>
      </rPr>
      <t xml:space="preserve">
　①月途中入退園・転出入・過誤請求等があった場合は、異動者リストを参考に【様式２】に入力してください。月途中入退園・転出入・過誤請求等がない月については入力不要です。
　②黄色のセルに必要項目を入力してください。白色のセルは自動計算のため入力不要です。
　③入退園日・転出入日により日割り計算が必要な場合があります。入退園・転出入まで（以降）の開所日数を必ず入力してください。
※</t>
    </r>
    <r>
      <rPr>
        <u/>
        <sz val="11"/>
        <rFont val="游ゴシック"/>
        <family val="3"/>
        <charset val="128"/>
        <scheme val="minor"/>
      </rPr>
      <t>平日を開所日数として数えます（各園の開所日数ではありません）。</t>
    </r>
    <r>
      <rPr>
        <sz val="11"/>
        <rFont val="游ゴシック"/>
        <family val="3"/>
        <charset val="128"/>
        <scheme val="minor"/>
      </rPr>
      <t>その月の開所日数は自動計算されるため、園での入力は不要です。</t>
    </r>
    <rPh sb="28" eb="30">
      <t>サクセイ</t>
    </rPh>
    <rPh sb="44" eb="46">
      <t>カゴ</t>
    </rPh>
    <rPh sb="46" eb="48">
      <t>セイキュウ</t>
    </rPh>
    <rPh sb="48" eb="49">
      <t>トウ</t>
    </rPh>
    <rPh sb="57" eb="60">
      <t>イドウシャ</t>
    </rPh>
    <rPh sb="64" eb="66">
      <t>サンコウ</t>
    </rPh>
    <rPh sb="68" eb="70">
      <t>ヨウシキ</t>
    </rPh>
    <rPh sb="73" eb="75">
      <t>ニュウリョク</t>
    </rPh>
    <rPh sb="101" eb="102">
      <t>ツキ</t>
    </rPh>
    <rPh sb="107" eb="109">
      <t>ニュウリョク</t>
    </rPh>
    <rPh sb="109" eb="111">
      <t>フヨウ</t>
    </rPh>
    <rPh sb="160" eb="161">
      <t>ニュウ</t>
    </rPh>
    <rPh sb="161" eb="163">
      <t>タイエン</t>
    </rPh>
    <rPh sb="163" eb="164">
      <t>ビ</t>
    </rPh>
    <rPh sb="165" eb="167">
      <t>テンシュツ</t>
    </rPh>
    <rPh sb="167" eb="168">
      <t>ニュウ</t>
    </rPh>
    <rPh sb="168" eb="169">
      <t>ビ</t>
    </rPh>
    <rPh sb="172" eb="174">
      <t>ヒワ</t>
    </rPh>
    <rPh sb="175" eb="177">
      <t>ケイサン</t>
    </rPh>
    <rPh sb="178" eb="180">
      <t>ヒツヨウ</t>
    </rPh>
    <rPh sb="181" eb="183">
      <t>バアイ</t>
    </rPh>
    <rPh sb="189" eb="190">
      <t>ニュウ</t>
    </rPh>
    <rPh sb="190" eb="192">
      <t>タイエン</t>
    </rPh>
    <rPh sb="193" eb="195">
      <t>テンシュツ</t>
    </rPh>
    <rPh sb="195" eb="196">
      <t>ニュウ</t>
    </rPh>
    <rPh sb="199" eb="201">
      <t>イコウ</t>
    </rPh>
    <rPh sb="203" eb="205">
      <t>カイショ</t>
    </rPh>
    <rPh sb="205" eb="207">
      <t>ニッスウ</t>
    </rPh>
    <rPh sb="208" eb="209">
      <t>カナラ</t>
    </rPh>
    <rPh sb="210" eb="212">
      <t>ニュウリョク</t>
    </rPh>
    <rPh sb="221" eb="223">
      <t>ヘイジツ</t>
    </rPh>
    <rPh sb="224" eb="228">
      <t>カイショニッスウ</t>
    </rPh>
    <rPh sb="231" eb="232">
      <t>カゾ</t>
    </rPh>
    <rPh sb="254" eb="255">
      <t>ツキ</t>
    </rPh>
    <rPh sb="256" eb="260">
      <t>カイショニッスウ</t>
    </rPh>
    <rPh sb="261" eb="265">
      <t>ジドウケイサン</t>
    </rPh>
    <rPh sb="271" eb="272">
      <t>エン</t>
    </rPh>
    <phoneticPr fontId="14"/>
  </si>
  <si>
    <r>
      <t xml:space="preserve">認定児童の入った「施設等利用費様式１・２」を受領
</t>
    </r>
    <r>
      <rPr>
        <sz val="11"/>
        <rFont val="游ゴシック"/>
        <family val="3"/>
        <charset val="128"/>
        <scheme val="minor"/>
      </rPr>
      <t>　年度初めに（途中入園の場合は年度途中）に吹田市での認定児童の入ったExcelファイルを、大容量ファイル送受信サービス（EASY FILE EXPRESS）により提供します。</t>
    </r>
    <rPh sb="9" eb="15">
      <t>シセツトウリヨウヒ</t>
    </rPh>
    <rPh sb="15" eb="17">
      <t>ヨウシキ</t>
    </rPh>
    <rPh sb="26" eb="29">
      <t>ネンドハジ</t>
    </rPh>
    <rPh sb="32" eb="34">
      <t>トチュウ</t>
    </rPh>
    <rPh sb="34" eb="36">
      <t>ニュウエン</t>
    </rPh>
    <rPh sb="37" eb="39">
      <t>バアイ</t>
    </rPh>
    <rPh sb="40" eb="42">
      <t>ネンド</t>
    </rPh>
    <rPh sb="42" eb="44">
      <t>トチュウ</t>
    </rPh>
    <rPh sb="46" eb="49">
      <t>スイタシ</t>
    </rPh>
    <rPh sb="51" eb="53">
      <t>ニンテイ</t>
    </rPh>
    <rPh sb="53" eb="55">
      <t>ジドウ</t>
    </rPh>
    <rPh sb="56" eb="57">
      <t>ハイ</t>
    </rPh>
    <phoneticPr fontId="14"/>
  </si>
  <si>
    <r>
      <rPr>
        <b/>
        <sz val="11"/>
        <rFont val="游ゴシック"/>
        <family val="3"/>
        <charset val="128"/>
        <scheme val="minor"/>
      </rPr>
      <t>「特定子ども・子育て支援提供証明書兼領収証【様式１】」の作成</t>
    </r>
    <r>
      <rPr>
        <sz val="11"/>
        <rFont val="游ゴシック"/>
        <family val="3"/>
        <charset val="128"/>
        <scheme val="minor"/>
      </rPr>
      <t xml:space="preserve">
　①年度当初に様式データを提供する際に、保育幼稚園室で宛名コード等を入力したものを提供します。
　②児童の並び順は生年月日順としておりますが、園で管理しやすい順番に並び替えても結構です。
　③年度途中の入退園・転出入がありましたら、園で【様式１】に追加・削除を行ってください。入園児・転入児については、異動者リストを元に宛名コードを入力してください。
　④黄色のセルに必要項目を入力してください。白色のセルは自動計算のため入力不要です。　　
　⑤月途中入退園・転出入・過誤請求等により、施設等利用費の追加支給・返還が必要な場合は、【様式２】に入力してください。
　⑥「月額保育料」や「入園料」の重要な項目が入力できていない場合、セルが赤色になります。</t>
    </r>
    <r>
      <rPr>
        <b/>
        <u/>
        <sz val="11"/>
        <color rgb="FFFF0000"/>
        <rFont val="游ゴシック"/>
        <family val="3"/>
        <charset val="128"/>
        <scheme val="minor"/>
      </rPr>
      <t>提出前に赤色のセルがないかを確認してください。</t>
    </r>
    <rPh sb="1" eb="3">
      <t>トクテイ</t>
    </rPh>
    <rPh sb="3" eb="4">
      <t>コ</t>
    </rPh>
    <rPh sb="7" eb="9">
      <t>コソダ</t>
    </rPh>
    <rPh sb="10" eb="12">
      <t>シエン</t>
    </rPh>
    <rPh sb="12" eb="14">
      <t>テイキョウ</t>
    </rPh>
    <rPh sb="14" eb="17">
      <t>ショウメイショ</t>
    </rPh>
    <rPh sb="17" eb="18">
      <t>ケン</t>
    </rPh>
    <rPh sb="18" eb="20">
      <t>リョウシュウ</t>
    </rPh>
    <rPh sb="20" eb="21">
      <t>ショウ</t>
    </rPh>
    <rPh sb="22" eb="24">
      <t>ヨウシキ</t>
    </rPh>
    <rPh sb="28" eb="30">
      <t>サクセイ</t>
    </rPh>
    <rPh sb="81" eb="83">
      <t>ジドウ</t>
    </rPh>
    <rPh sb="127" eb="129">
      <t>ネンド</t>
    </rPh>
    <rPh sb="129" eb="131">
      <t>トチュウ</t>
    </rPh>
    <rPh sb="132" eb="133">
      <t>ニュウ</t>
    </rPh>
    <rPh sb="133" eb="135">
      <t>タイエン</t>
    </rPh>
    <rPh sb="136" eb="138">
      <t>テンシュツ</t>
    </rPh>
    <rPh sb="138" eb="139">
      <t>ニュウ</t>
    </rPh>
    <rPh sb="147" eb="148">
      <t>エン</t>
    </rPh>
    <rPh sb="150" eb="152">
      <t>ヨウシキ</t>
    </rPh>
    <rPh sb="155" eb="157">
      <t>ツイカ</t>
    </rPh>
    <rPh sb="158" eb="160">
      <t>サクジョ</t>
    </rPh>
    <rPh sb="161" eb="162">
      <t>オコナ</t>
    </rPh>
    <rPh sb="265" eb="267">
      <t>カゴ</t>
    </rPh>
    <rPh sb="267" eb="269">
      <t>セイキュウ</t>
    </rPh>
    <rPh sb="269" eb="270">
      <t>トウ</t>
    </rPh>
    <rPh sb="274" eb="276">
      <t>シセツ</t>
    </rPh>
    <rPh sb="276" eb="277">
      <t>トウ</t>
    </rPh>
    <rPh sb="277" eb="279">
      <t>リヨウ</t>
    </rPh>
    <rPh sb="279" eb="280">
      <t>ヒ</t>
    </rPh>
    <rPh sb="281" eb="283">
      <t>ツイカ</t>
    </rPh>
    <rPh sb="283" eb="285">
      <t>シキュウ</t>
    </rPh>
    <rPh sb="286" eb="288">
      <t>ヘンカン</t>
    </rPh>
    <rPh sb="289" eb="291">
      <t>ヒツヨウ</t>
    </rPh>
    <rPh sb="292" eb="294">
      <t>バアイ</t>
    </rPh>
    <rPh sb="297" eb="299">
      <t>ヨウシキ</t>
    </rPh>
    <rPh sb="302" eb="304">
      <t>ニュウリョク</t>
    </rPh>
    <phoneticPr fontId="14"/>
  </si>
  <si>
    <t>西暦</t>
    <rPh sb="0" eb="2">
      <t>セイレキ</t>
    </rPh>
    <phoneticPr fontId="14"/>
  </si>
  <si>
    <t>昭和の日</t>
    <rPh sb="0" eb="2">
      <t>ショウワ</t>
    </rPh>
    <rPh sb="3" eb="4">
      <t>ヒ</t>
    </rPh>
    <phoneticPr fontId="14"/>
  </si>
  <si>
    <t>憲法記念日</t>
    <rPh sb="0" eb="5">
      <t>ケンポウキネンビ</t>
    </rPh>
    <phoneticPr fontId="14"/>
  </si>
  <si>
    <t>みどりの日</t>
    <rPh sb="4" eb="5">
      <t>ヒ</t>
    </rPh>
    <phoneticPr fontId="14"/>
  </si>
  <si>
    <t>こどもの日</t>
    <rPh sb="4" eb="5">
      <t>ヒ</t>
    </rPh>
    <phoneticPr fontId="14"/>
  </si>
  <si>
    <t>山の日</t>
    <rPh sb="0" eb="1">
      <t>ヤマ</t>
    </rPh>
    <rPh sb="2" eb="3">
      <t>ヒ</t>
    </rPh>
    <phoneticPr fontId="14"/>
  </si>
  <si>
    <t>文化の日</t>
    <rPh sb="0" eb="2">
      <t>ブンカ</t>
    </rPh>
    <rPh sb="3" eb="4">
      <t>ヒ</t>
    </rPh>
    <phoneticPr fontId="14"/>
  </si>
  <si>
    <t>勤労感謝の日</t>
    <rPh sb="0" eb="4">
      <t>キンロウカンシャ</t>
    </rPh>
    <rPh sb="5" eb="6">
      <t>ヒ</t>
    </rPh>
    <phoneticPr fontId="14"/>
  </si>
  <si>
    <t>休園日</t>
    <rPh sb="0" eb="3">
      <t>キュウエンビ</t>
    </rPh>
    <phoneticPr fontId="14"/>
  </si>
  <si>
    <t>代-秋分の日</t>
    <rPh sb="0" eb="1">
      <t>ダイ</t>
    </rPh>
    <rPh sb="2" eb="4">
      <t>シュウブン</t>
    </rPh>
    <rPh sb="5" eb="6">
      <t>ヒ</t>
    </rPh>
    <phoneticPr fontId="14"/>
  </si>
  <si>
    <t>代-文化の日</t>
    <rPh sb="0" eb="1">
      <t>ダイ</t>
    </rPh>
    <rPh sb="2" eb="4">
      <t>ブンカ</t>
    </rPh>
    <rPh sb="5" eb="6">
      <t>ヒ</t>
    </rPh>
    <phoneticPr fontId="14"/>
  </si>
  <si>
    <t>建国記念の日</t>
    <rPh sb="0" eb="2">
      <t>ケンコク</t>
    </rPh>
    <rPh sb="2" eb="4">
      <t>キネン</t>
    </rPh>
    <rPh sb="5" eb="6">
      <t>ヒ</t>
    </rPh>
    <phoneticPr fontId="14"/>
  </si>
  <si>
    <t>代-こどもの日</t>
    <rPh sb="0" eb="1">
      <t>ダイ</t>
    </rPh>
    <rPh sb="6" eb="7">
      <t>ヒ</t>
    </rPh>
    <phoneticPr fontId="14"/>
  </si>
  <si>
    <t>代-昭和の日</t>
    <rPh sb="0" eb="1">
      <t>ダイ</t>
    </rPh>
    <rPh sb="2" eb="4">
      <t>ショウワ</t>
    </rPh>
    <rPh sb="5" eb="6">
      <t>ヒ</t>
    </rPh>
    <phoneticPr fontId="14"/>
  </si>
  <si>
    <t>代-山の日</t>
    <rPh sb="0" eb="1">
      <t>ダイ</t>
    </rPh>
    <rPh sb="2" eb="3">
      <t>ヤマ</t>
    </rPh>
    <rPh sb="4" eb="5">
      <t>ヒ</t>
    </rPh>
    <phoneticPr fontId="14"/>
  </si>
  <si>
    <t>代-勤労感謝の日</t>
    <rPh sb="0" eb="1">
      <t>ダイ</t>
    </rPh>
    <rPh sb="2" eb="6">
      <t>キンロウカンシャ</t>
    </rPh>
    <rPh sb="7" eb="8">
      <t>ヒ</t>
    </rPh>
    <phoneticPr fontId="14"/>
  </si>
  <si>
    <t>代-建国記念の日</t>
    <rPh sb="0" eb="1">
      <t>ダイ</t>
    </rPh>
    <rPh sb="2" eb="6">
      <t>ケンコクキネン</t>
    </rPh>
    <rPh sb="7" eb="8">
      <t>ヒ</t>
    </rPh>
    <phoneticPr fontId="14"/>
  </si>
  <si>
    <t>代-天皇誕生日</t>
    <rPh sb="0" eb="1">
      <t>ダイ</t>
    </rPh>
    <rPh sb="2" eb="4">
      <t>テンノウ</t>
    </rPh>
    <rPh sb="4" eb="7">
      <t>タンジョウビ</t>
    </rPh>
    <phoneticPr fontId="14"/>
  </si>
  <si>
    <t>代-春分の日</t>
    <rPh sb="0" eb="1">
      <t>ダイ</t>
    </rPh>
    <rPh sb="2" eb="4">
      <t>シュンブン</t>
    </rPh>
    <rPh sb="5" eb="6">
      <t>ヒ</t>
    </rPh>
    <phoneticPr fontId="14"/>
  </si>
  <si>
    <t>その他（手入力）</t>
    <rPh sb="2" eb="3">
      <t>タ</t>
    </rPh>
    <rPh sb="4" eb="7">
      <t>テニュウリョク</t>
    </rPh>
    <phoneticPr fontId="14"/>
  </si>
  <si>
    <t>秋分の日-手入力</t>
    <rPh sb="0" eb="2">
      <t>シュウブン</t>
    </rPh>
    <rPh sb="3" eb="4">
      <t>ヒ</t>
    </rPh>
    <rPh sb="5" eb="8">
      <t>テニュウリョク</t>
    </rPh>
    <phoneticPr fontId="14"/>
  </si>
  <si>
    <t>春分の日-手入力</t>
    <rPh sb="0" eb="2">
      <t>シュンブン</t>
    </rPh>
    <rPh sb="3" eb="4">
      <t>ヒ</t>
    </rPh>
    <rPh sb="5" eb="8">
      <t>テニュウリョク</t>
    </rPh>
    <phoneticPr fontId="14"/>
  </si>
  <si>
    <t>天皇誕生日-崩御注意</t>
    <rPh sb="0" eb="5">
      <t>テンノウタンジョウビ</t>
    </rPh>
    <rPh sb="6" eb="8">
      <t>ホウギョ</t>
    </rPh>
    <rPh sb="8" eb="10">
      <t>チュウイ</t>
    </rPh>
    <phoneticPr fontId="14"/>
  </si>
  <si>
    <t>海の日-代休無</t>
    <rPh sb="0" eb="1">
      <t>ウミ</t>
    </rPh>
    <rPh sb="2" eb="3">
      <t>ヒ</t>
    </rPh>
    <rPh sb="4" eb="5">
      <t>ダイ</t>
    </rPh>
    <rPh sb="5" eb="6">
      <t>キュウ</t>
    </rPh>
    <rPh sb="6" eb="7">
      <t>ナシ</t>
    </rPh>
    <phoneticPr fontId="14"/>
  </si>
  <si>
    <t>敬老の日-代休無</t>
    <rPh sb="0" eb="2">
      <t>ケイロウ</t>
    </rPh>
    <rPh sb="3" eb="4">
      <t>ヒ</t>
    </rPh>
    <rPh sb="5" eb="6">
      <t>ダイ</t>
    </rPh>
    <rPh sb="6" eb="7">
      <t>キュウ</t>
    </rPh>
    <phoneticPr fontId="14"/>
  </si>
  <si>
    <t>スポーツの日-代休無</t>
    <rPh sb="5" eb="6">
      <t>ヒ</t>
    </rPh>
    <rPh sb="7" eb="9">
      <t>ダイキュウ</t>
    </rPh>
    <phoneticPr fontId="14"/>
  </si>
  <si>
    <t>成人の日-代休無</t>
    <rPh sb="0" eb="2">
      <t>セイジン</t>
    </rPh>
    <rPh sb="3" eb="4">
      <t>ヒ</t>
    </rPh>
    <rPh sb="5" eb="7">
      <t>ダイキュウ</t>
    </rPh>
    <phoneticPr fontId="14"/>
  </si>
  <si>
    <t>平日の日数を算出</t>
    <rPh sb="0" eb="2">
      <t>ヘイジツ</t>
    </rPh>
    <rPh sb="3" eb="5">
      <t>ニッスウ</t>
    </rPh>
    <rPh sb="6" eb="8">
      <t>サンシュツ</t>
    </rPh>
    <phoneticPr fontId="14"/>
  </si>
  <si>
    <t>提供期間チェック①</t>
    <rPh sb="0" eb="4">
      <t>テイキョウキカン</t>
    </rPh>
    <phoneticPr fontId="14"/>
  </si>
  <si>
    <t>提供期間チェック②</t>
    <rPh sb="0" eb="4">
      <t>テイキョウキカン</t>
    </rPh>
    <phoneticPr fontId="14"/>
  </si>
  <si>
    <t>市確認欄</t>
    <rPh sb="0" eb="1">
      <t>シ</t>
    </rPh>
    <rPh sb="1" eb="3">
      <t>カクニン</t>
    </rPh>
    <rPh sb="3" eb="4">
      <t>ラン</t>
    </rPh>
    <phoneticPr fontId="14"/>
  </si>
  <si>
    <t>途中入退園</t>
    <rPh sb="0" eb="2">
      <t>トチュウ</t>
    </rPh>
    <rPh sb="2" eb="5">
      <t>ニュウタイエン</t>
    </rPh>
    <phoneticPr fontId="14"/>
  </si>
  <si>
    <t>在園転出入</t>
    <rPh sb="0" eb="2">
      <t>ザイエン</t>
    </rPh>
    <rPh sb="2" eb="4">
      <t>テンシュツ</t>
    </rPh>
    <rPh sb="4" eb="5">
      <t>ニュウ</t>
    </rPh>
    <phoneticPr fontId="14"/>
  </si>
  <si>
    <t>日付①(手入力、スラッシュ（/)区切り）</t>
    <rPh sb="0" eb="2">
      <t>ヒヅケ</t>
    </rPh>
    <rPh sb="4" eb="7">
      <t>テニュウリョク</t>
    </rPh>
    <rPh sb="16" eb="18">
      <t>クギ</t>
    </rPh>
    <phoneticPr fontId="14"/>
  </si>
  <si>
    <t>日付②(手入力、スラッシュ（/)区切り）</t>
    <rPh sb="0" eb="2">
      <t>ヒヅケ</t>
    </rPh>
    <rPh sb="4" eb="5">
      <t>テ</t>
    </rPh>
    <rPh sb="5" eb="7">
      <t>ニュウリョク</t>
    </rPh>
    <rPh sb="16" eb="18">
      <t>クギ</t>
    </rPh>
    <phoneticPr fontId="14"/>
  </si>
  <si>
    <t>(自動表示)</t>
    <rPh sb="1" eb="5">
      <t>ジドウヒョウジ</t>
    </rPh>
    <phoneticPr fontId="14"/>
  </si>
  <si>
    <t>発行責任者名</t>
    <rPh sb="0" eb="5">
      <t>ハッコウセキニンシャ</t>
    </rPh>
    <rPh sb="5" eb="6">
      <t>メイ</t>
    </rPh>
    <phoneticPr fontId="1"/>
  </si>
  <si>
    <t>発行担当者名</t>
    <rPh sb="0" eb="5">
      <t>ハッコウタントウシャ</t>
    </rPh>
    <rPh sb="5" eb="6">
      <t>メイ</t>
    </rPh>
    <phoneticPr fontId="1"/>
  </si>
  <si>
    <t>　　●●　●●</t>
    <phoneticPr fontId="1"/>
  </si>
  <si>
    <t>　　◇◇　◇◇</t>
    <phoneticPr fontId="1"/>
  </si>
  <si>
    <t>吹田市泉町〇丁目〇番〇〇号</t>
    <rPh sb="0" eb="3">
      <t>スイタシ</t>
    </rPh>
    <rPh sb="3" eb="5">
      <t>イズミチョウ</t>
    </rPh>
    <rPh sb="6" eb="8">
      <t>チョウメ</t>
    </rPh>
    <rPh sb="9" eb="10">
      <t>バン</t>
    </rPh>
    <rPh sb="12" eb="13">
      <t>ゴウ</t>
    </rPh>
    <phoneticPr fontId="1"/>
  </si>
  <si>
    <r>
      <rPr>
        <b/>
        <sz val="11"/>
        <rFont val="游ゴシック"/>
        <family val="3"/>
        <charset val="128"/>
        <scheme val="minor"/>
      </rPr>
      <t>「施設等利用費請求書及び精算書」の作成</t>
    </r>
    <r>
      <rPr>
        <sz val="11"/>
        <rFont val="游ゴシック"/>
        <family val="3"/>
        <charset val="128"/>
        <scheme val="minor"/>
      </rPr>
      <t xml:space="preserve">
　黄色のセル（年度・請求年月・施設所在地・法人名・施設名・代表者名・</t>
    </r>
    <r>
      <rPr>
        <u val="double"/>
        <sz val="11"/>
        <rFont val="游ゴシック"/>
        <family val="3"/>
        <charset val="128"/>
        <scheme val="minor"/>
      </rPr>
      <t>発行責任者名・発行担当者名</t>
    </r>
    <r>
      <rPr>
        <sz val="11"/>
        <rFont val="游ゴシック"/>
        <family val="3"/>
        <charset val="128"/>
        <scheme val="minor"/>
      </rPr>
      <t>）を入力してください。</t>
    </r>
    <rPh sb="1" eb="3">
      <t>シセツ</t>
    </rPh>
    <rPh sb="3" eb="4">
      <t>トウ</t>
    </rPh>
    <rPh sb="4" eb="6">
      <t>リヨウ</t>
    </rPh>
    <rPh sb="6" eb="7">
      <t>ヒ</t>
    </rPh>
    <rPh sb="7" eb="10">
      <t>セイキュウショ</t>
    </rPh>
    <rPh sb="10" eb="11">
      <t>オヨ</t>
    </rPh>
    <rPh sb="12" eb="14">
      <t>セイサン</t>
    </rPh>
    <rPh sb="14" eb="15">
      <t>ショ</t>
    </rPh>
    <rPh sb="17" eb="19">
      <t>サクセイ</t>
    </rPh>
    <rPh sb="21" eb="23">
      <t>キイロ</t>
    </rPh>
    <rPh sb="27" eb="29">
      <t>ネンド</t>
    </rPh>
    <rPh sb="30" eb="32">
      <t>セイキュウ</t>
    </rPh>
    <rPh sb="32" eb="33">
      <t>ネン</t>
    </rPh>
    <rPh sb="33" eb="34">
      <t>ガツ</t>
    </rPh>
    <rPh sb="35" eb="37">
      <t>シセツ</t>
    </rPh>
    <rPh sb="37" eb="40">
      <t>ショザイチ</t>
    </rPh>
    <rPh sb="41" eb="43">
      <t>ホウジン</t>
    </rPh>
    <rPh sb="43" eb="44">
      <t>メイ</t>
    </rPh>
    <rPh sb="45" eb="47">
      <t>シセツ</t>
    </rPh>
    <rPh sb="47" eb="48">
      <t>メイ</t>
    </rPh>
    <rPh sb="49" eb="52">
      <t>ダイヒョウシャ</t>
    </rPh>
    <rPh sb="52" eb="53">
      <t>メイ</t>
    </rPh>
    <rPh sb="54" eb="60">
      <t>ハッコウセキニンシャメイ</t>
    </rPh>
    <rPh sb="61" eb="67">
      <t>ハッコウタントウシャメイ</t>
    </rPh>
    <rPh sb="69" eb="71">
      <t>ニュウリョク</t>
    </rPh>
    <phoneticPr fontId="14"/>
  </si>
  <si>
    <r>
      <t>　</t>
    </r>
    <r>
      <rPr>
        <u/>
        <sz val="11"/>
        <rFont val="游ゴシック"/>
        <family val="3"/>
        <charset val="128"/>
        <scheme val="minor"/>
      </rPr>
      <t>【様式１】【様式２】については、データを提出する場合は紙媒体の提出は不要です。</t>
    </r>
    <r>
      <rPr>
        <sz val="11"/>
        <rFont val="游ゴシック"/>
        <family val="3"/>
        <charset val="128"/>
        <scheme val="minor"/>
      </rPr>
      <t xml:space="preserve">
　毎月１日時点での在園状況を元に1ヶ月分の施設等利用費を支払います。月途中での入退園・転出入があった場合や内容に誤りがあった場合、過誤支給等が発生する場合があります。内容に修正がある場合は原則として翌々月以降に金額を調整しますので、速やかにご連絡ください。吹田市の在園児がいない等の理由で調整ができない場合は、施設等利用費を返還いただくことになります。返還方法については、吹田市保育幼稚園室からご案内させていただきます。
　子育てのための施設等利用給付の制度につきましては、「</t>
    </r>
    <r>
      <rPr>
        <b/>
        <u/>
        <sz val="11"/>
        <rFont val="游ゴシック"/>
        <family val="3"/>
        <charset val="128"/>
        <scheme val="minor"/>
      </rPr>
      <t>施設等利用費請求に係る事務の手引き（幼稚園・認定こども園）</t>
    </r>
    <r>
      <rPr>
        <sz val="11"/>
        <rFont val="游ゴシック"/>
        <family val="3"/>
        <charset val="128"/>
        <scheme val="minor"/>
      </rPr>
      <t xml:space="preserve">」もご覧ください。
</t>
    </r>
    <rPh sb="21" eb="23">
      <t>テイシュツ</t>
    </rPh>
    <rPh sb="25" eb="27">
      <t>バアイ</t>
    </rPh>
    <rPh sb="28" eb="31">
      <t>カミバイタイ</t>
    </rPh>
    <rPh sb="32" eb="34">
      <t>テイシュツ</t>
    </rPh>
    <rPh sb="35" eb="37">
      <t>フヨウ</t>
    </rPh>
    <rPh sb="42" eb="44">
      <t>マイツキ</t>
    </rPh>
    <rPh sb="45" eb="46">
      <t>ニチ</t>
    </rPh>
    <rPh sb="46" eb="48">
      <t>ジテン</t>
    </rPh>
    <rPh sb="50" eb="52">
      <t>ザイエン</t>
    </rPh>
    <rPh sb="52" eb="54">
      <t>ジョウキョウ</t>
    </rPh>
    <rPh sb="55" eb="56">
      <t>モト</t>
    </rPh>
    <rPh sb="59" eb="60">
      <t>ゲツ</t>
    </rPh>
    <rPh sb="60" eb="61">
      <t>ブン</t>
    </rPh>
    <rPh sb="62" eb="68">
      <t>シセツトウリヨウヒ</t>
    </rPh>
    <rPh sb="69" eb="71">
      <t>シハラ</t>
    </rPh>
    <rPh sb="75" eb="76">
      <t>ツキ</t>
    </rPh>
    <rPh sb="76" eb="78">
      <t>トチュウ</t>
    </rPh>
    <rPh sb="80" eb="83">
      <t>ニュウタイエン</t>
    </rPh>
    <rPh sb="84" eb="87">
      <t>テンシュツニュウ</t>
    </rPh>
    <rPh sb="91" eb="93">
      <t>バアイ</t>
    </rPh>
    <rPh sb="106" eb="108">
      <t>カゴ</t>
    </rPh>
    <rPh sb="108" eb="110">
      <t>シキュウ</t>
    </rPh>
    <rPh sb="127" eb="129">
      <t>シュウセイ</t>
    </rPh>
    <rPh sb="135" eb="137">
      <t>ゲンソク</t>
    </rPh>
    <rPh sb="140" eb="143">
      <t>ヨクヨクゲツ</t>
    </rPh>
    <rPh sb="146" eb="148">
      <t>キンガク</t>
    </rPh>
    <rPh sb="169" eb="172">
      <t>スイタシ</t>
    </rPh>
    <rPh sb="173" eb="175">
      <t>ザイエン</t>
    </rPh>
    <rPh sb="175" eb="176">
      <t>ジ</t>
    </rPh>
    <rPh sb="180" eb="181">
      <t>トウ</t>
    </rPh>
    <rPh sb="182" eb="184">
      <t>リユウ</t>
    </rPh>
    <rPh sb="185" eb="187">
      <t>チョウセイ</t>
    </rPh>
    <rPh sb="192" eb="194">
      <t>バアイ</t>
    </rPh>
    <rPh sb="196" eb="202">
      <t>シセツトウリヨウヒ</t>
    </rPh>
    <rPh sb="203" eb="205">
      <t>ヘンカン</t>
    </rPh>
    <rPh sb="217" eb="219">
      <t>ヘンカン</t>
    </rPh>
    <rPh sb="219" eb="221">
      <t>ホウホウ</t>
    </rPh>
    <rPh sb="227" eb="230">
      <t>スイタシ</t>
    </rPh>
    <rPh sb="230" eb="236">
      <t>ホイクヨウチエンシツ</t>
    </rPh>
    <rPh sb="239" eb="241">
      <t>アンナイ</t>
    </rPh>
    <rPh sb="253" eb="255">
      <t>コソダ</t>
    </rPh>
    <rPh sb="260" eb="267">
      <t>シセツトウリヨウキュウフ</t>
    </rPh>
    <rPh sb="268" eb="270">
      <t>セイド</t>
    </rPh>
    <rPh sb="311" eb="312">
      <t>ラン</t>
    </rPh>
    <phoneticPr fontId="14"/>
  </si>
  <si>
    <r>
      <t>(１) 手続きの方法
本市が指定する電子申請システム（LoGo フォーム）によりデータを提出してください。
下記のＵＲＬから 提出フォーム へアクセスし、必要事項を入力のうえ、Excelファイルを添付して送信してください。
(２) その他
 ファイルにパスワードがかかっていると吹田市で受信できません。パスワードを解除した状態で添付してください。</t>
    </r>
    <r>
      <rPr>
        <sz val="11"/>
        <rFont val="游ゴシック"/>
        <family val="3"/>
        <charset val="128"/>
        <scheme val="minor"/>
      </rPr>
      <t xml:space="preserve">
 本システムでは個人情報を含むデータを取扱いますので、データの添付誤りや送信先誤り等には注意してください。
 操作方法等でご不明な点や改善点がございましたら、電話・メール等で担当までお問い合わせください。 電子申請システム（ LoGo フォーム） については、 提出 フォームの「その他申し送り事項」に入力いただいても結構です。
 特定子ども・子育て支援提供証明書兼領収証 提出フォーム のＵＲＬは外部へ公開しないようにお願いします。
 大容量ファイル送受信サービス及び電子申請システム での 授受 が 難しい場合は、吹田市保育幼稚園室までご相談ください。</t>
    </r>
    <phoneticPr fontId="14"/>
  </si>
  <si>
    <r>
      <rPr>
        <b/>
        <sz val="11"/>
        <rFont val="游ゴシック"/>
        <family val="3"/>
        <charset val="128"/>
        <scheme val="minor"/>
      </rPr>
      <t>必要書類の提出</t>
    </r>
    <r>
      <rPr>
        <sz val="11"/>
        <rFont val="游ゴシック"/>
        <family val="3"/>
        <charset val="128"/>
        <scheme val="minor"/>
      </rPr>
      <t xml:space="preserve">
　</t>
    </r>
    <r>
      <rPr>
        <u val="double"/>
        <sz val="11"/>
        <rFont val="游ゴシック"/>
        <family val="3"/>
        <charset val="128"/>
        <scheme val="minor"/>
      </rPr>
      <t>①【請求書】に記載されている請求月・請求者・請求金額・発行責任者名・発行担当者名を確認してください。</t>
    </r>
    <r>
      <rPr>
        <sz val="11"/>
        <rFont val="游ゴシック"/>
        <family val="3"/>
        <charset val="128"/>
        <scheme val="minor"/>
      </rPr>
      <t xml:space="preserve">
</t>
    </r>
    <r>
      <rPr>
        <sz val="9"/>
        <rFont val="游ゴシック"/>
        <family val="3"/>
        <charset val="128"/>
        <scheme val="minor"/>
      </rPr>
      <t xml:space="preserve">　　※【様式１】【様式２】をデータで入力されている場合、請求金額は自動計算されます。
</t>
    </r>
    <r>
      <rPr>
        <sz val="11"/>
        <rFont val="游ゴシック"/>
        <family val="3"/>
        <charset val="128"/>
        <scheme val="minor"/>
      </rPr>
      <t>　②</t>
    </r>
    <r>
      <rPr>
        <u val="double"/>
        <sz val="11"/>
        <rFont val="游ゴシック"/>
        <family val="3"/>
        <charset val="128"/>
        <scheme val="minor"/>
      </rPr>
      <t>【請求書】</t>
    </r>
    <r>
      <rPr>
        <sz val="11"/>
        <rFont val="游ゴシック"/>
        <family val="3"/>
        <charset val="128"/>
        <scheme val="minor"/>
      </rPr>
      <t>【様式１】【様式２】をExcelファイルのまま電子申請システムにて提出してください。</t>
    </r>
    <r>
      <rPr>
        <u/>
        <sz val="11"/>
        <rFont val="游ゴシック"/>
        <family val="3"/>
        <charset val="128"/>
        <scheme val="minor"/>
      </rPr>
      <t xml:space="preserve">
</t>
    </r>
    <r>
      <rPr>
        <sz val="9"/>
        <rFont val="游ゴシック"/>
        <family val="3"/>
        <charset val="128"/>
        <scheme val="minor"/>
      </rPr>
      <t>　　</t>
    </r>
    <r>
      <rPr>
        <u val="double"/>
        <sz val="9"/>
        <color theme="1"/>
        <rFont val="游ゴシック"/>
        <family val="3"/>
        <charset val="128"/>
        <scheme val="minor"/>
      </rPr>
      <t>※ 電子申請システムの利用が困難な場合は、紙媒体を提出してください。</t>
    </r>
    <r>
      <rPr>
        <u/>
        <sz val="11"/>
        <rFont val="游ゴシック"/>
        <family val="3"/>
        <charset val="128"/>
        <scheme val="minor"/>
      </rPr>
      <t xml:space="preserve">
</t>
    </r>
    <r>
      <rPr>
        <sz val="11"/>
        <rFont val="游ゴシック"/>
        <family val="3"/>
        <charset val="128"/>
        <scheme val="minor"/>
      </rPr>
      <t xml:space="preserve">
　</t>
    </r>
    <rPh sb="0" eb="2">
      <t>ヒツヨウ</t>
    </rPh>
    <rPh sb="2" eb="4">
      <t>ショルイ</t>
    </rPh>
    <rPh sb="5" eb="7">
      <t>テイシュツ</t>
    </rPh>
    <rPh sb="11" eb="14">
      <t>セイキュウショ</t>
    </rPh>
    <rPh sb="16" eb="18">
      <t>キサイ</t>
    </rPh>
    <rPh sb="23" eb="26">
      <t>セイキュウツキ</t>
    </rPh>
    <rPh sb="27" eb="30">
      <t>セイキュウシャ</t>
    </rPh>
    <rPh sb="36" eb="42">
      <t>ハッコウセキニンシャメイ</t>
    </rPh>
    <rPh sb="43" eb="48">
      <t>ハッコウタントウシャ</t>
    </rPh>
    <rPh sb="48" eb="49">
      <t>メイ</t>
    </rPh>
    <rPh sb="50" eb="52">
      <t>カクニン</t>
    </rPh>
    <rPh sb="64" eb="66">
      <t>ヨウシキ</t>
    </rPh>
    <rPh sb="69" eb="71">
      <t>ヨウシキ</t>
    </rPh>
    <rPh sb="85" eb="87">
      <t>バアイ</t>
    </rPh>
    <rPh sb="88" eb="90">
      <t>セイキュウ</t>
    </rPh>
    <rPh sb="90" eb="92">
      <t>キンガク</t>
    </rPh>
    <rPh sb="93" eb="97">
      <t>ジドウケイサン</t>
    </rPh>
    <rPh sb="106" eb="109">
      <t>セイキュウショ</t>
    </rPh>
    <rPh sb="111" eb="113">
      <t>ヨウシキ</t>
    </rPh>
    <rPh sb="116" eb="118">
      <t>ヨウシキ</t>
    </rPh>
    <rPh sb="133" eb="137">
      <t>デンシシンセイ</t>
    </rPh>
    <rPh sb="143" eb="145">
      <t>テイシュツ</t>
    </rPh>
    <rPh sb="157" eb="161">
      <t>デンシシンセイ</t>
    </rPh>
    <rPh sb="166" eb="168">
      <t>リヨウ</t>
    </rPh>
    <rPh sb="176" eb="177">
      <t>カミ</t>
    </rPh>
    <rPh sb="177" eb="179">
      <t>バイタイ</t>
    </rPh>
    <rPh sb="180" eb="182">
      <t>テイシュツ</t>
    </rPh>
    <phoneticPr fontId="14"/>
  </si>
  <si>
    <t>１　施設等利用費（幼稚園保育料分）支給の流れ　</t>
    <rPh sb="2" eb="4">
      <t>シセツ</t>
    </rPh>
    <rPh sb="4" eb="5">
      <t>トウ</t>
    </rPh>
    <rPh sb="5" eb="7">
      <t>リヨウ</t>
    </rPh>
    <rPh sb="7" eb="8">
      <t>ヒ</t>
    </rPh>
    <rPh sb="9" eb="12">
      <t>ヨウチエン</t>
    </rPh>
    <rPh sb="12" eb="15">
      <t>ホイクリョウ</t>
    </rPh>
    <rPh sb="15" eb="16">
      <t>ブン</t>
    </rPh>
    <rPh sb="17" eb="19">
      <t>シキュウ</t>
    </rPh>
    <rPh sb="20" eb="21">
      <t>ナガ</t>
    </rPh>
    <phoneticPr fontId="14"/>
  </si>
  <si>
    <r>
      <rPr>
        <b/>
        <sz val="11"/>
        <rFont val="游ゴシック"/>
        <family val="3"/>
        <charset val="128"/>
        <scheme val="minor"/>
      </rPr>
      <t>吹田市保育幼稚園室へ施設等利用費請求書及び精算書・特定子ども・子育て支援提供証明書兼領収証【様式１・２】</t>
    </r>
    <r>
      <rPr>
        <b/>
        <vertAlign val="superscript"/>
        <sz val="11"/>
        <rFont val="游ゴシック"/>
        <family val="3"/>
        <charset val="128"/>
        <scheme val="minor"/>
      </rPr>
      <t>※</t>
    </r>
    <r>
      <rPr>
        <b/>
        <sz val="11"/>
        <rFont val="游ゴシック"/>
        <family val="3"/>
        <charset val="128"/>
        <scheme val="minor"/>
      </rPr>
      <t>を提出</t>
    </r>
    <r>
      <rPr>
        <sz val="11"/>
        <rFont val="游ゴシック"/>
        <family val="3"/>
        <charset val="128"/>
        <scheme val="minor"/>
      </rPr>
      <t xml:space="preserve">
①「</t>
    </r>
    <r>
      <rPr>
        <u/>
        <sz val="11"/>
        <rFont val="游ゴシック"/>
        <family val="3"/>
        <charset val="128"/>
        <scheme val="minor"/>
      </rPr>
      <t>施設等利用費請求書及び精算書</t>
    </r>
    <r>
      <rPr>
        <sz val="11"/>
        <rFont val="游ゴシック"/>
        <family val="3"/>
        <charset val="128"/>
        <scheme val="minor"/>
      </rPr>
      <t>」</t>
    </r>
    <r>
      <rPr>
        <b/>
        <u val="double"/>
        <sz val="11"/>
        <rFont val="游ゴシック"/>
        <family val="3"/>
        <charset val="128"/>
        <scheme val="minor"/>
      </rPr>
      <t>＜電子申請＞</t>
    </r>
    <r>
      <rPr>
        <sz val="11"/>
        <rFont val="游ゴシック"/>
        <family val="3"/>
        <charset val="128"/>
        <scheme val="minor"/>
      </rPr>
      <t xml:space="preserve">
②「</t>
    </r>
    <r>
      <rPr>
        <u/>
        <sz val="11"/>
        <rFont val="游ゴシック"/>
        <family val="3"/>
        <charset val="128"/>
        <scheme val="minor"/>
      </rPr>
      <t>特定子ども・子育て支援提供証明書兼領収証【様式１】</t>
    </r>
    <r>
      <rPr>
        <sz val="11"/>
        <rFont val="游ゴシック"/>
        <family val="3"/>
        <charset val="128"/>
        <scheme val="minor"/>
      </rPr>
      <t>」＜電子申請＞
③「</t>
    </r>
    <r>
      <rPr>
        <u/>
        <sz val="11"/>
        <rFont val="游ゴシック"/>
        <family val="3"/>
        <charset val="128"/>
        <scheme val="minor"/>
      </rPr>
      <t>特定子ども・子育て支援提供証明書兼領収証【様式２】</t>
    </r>
    <r>
      <rPr>
        <sz val="11"/>
        <rFont val="游ゴシック"/>
        <family val="3"/>
        <charset val="128"/>
        <scheme val="minor"/>
      </rPr>
      <t xml:space="preserve">」＜電子申請＞
</t>
    </r>
    <r>
      <rPr>
        <sz val="9"/>
        <rFont val="游ゴシック"/>
        <family val="3"/>
        <charset val="128"/>
        <scheme val="minor"/>
      </rPr>
      <t xml:space="preserve">※ファイル名は、「施設コード【施設名】施設等利用費様式１・２（R8以降）●月分」とし、電子申請システムにて提出してください。
※個人情報を含みますので、郵送する場合は特定記録郵便等、適切な方法でご提出ください。
</t>
    </r>
    <r>
      <rPr>
        <u val="double"/>
        <sz val="9"/>
        <rFont val="游ゴシック"/>
        <family val="3"/>
        <charset val="128"/>
        <scheme val="minor"/>
      </rPr>
      <t>※①「施設等利用費請求書及び精算書」への代表者印の押印及び紙ベースでの提出は不要となりました。代わって、「発行責任者名」及び「発行担当者名」の記載をいただきますようお願いします。</t>
    </r>
    <r>
      <rPr>
        <sz val="9"/>
        <rFont val="游ゴシック"/>
        <family val="3"/>
        <charset val="128"/>
        <scheme val="minor"/>
      </rPr>
      <t xml:space="preserve">
</t>
    </r>
    <rPh sb="0" eb="3">
      <t>スイタシ</t>
    </rPh>
    <rPh sb="75" eb="79">
      <t>デンシシンセイ</t>
    </rPh>
    <rPh sb="104" eb="106">
      <t>ヨウシキ</t>
    </rPh>
    <rPh sb="110" eb="112">
      <t>デンシ</t>
    </rPh>
    <rPh sb="112" eb="114">
      <t>シンセイ</t>
    </rPh>
    <rPh sb="139" eb="141">
      <t>ヨウシキ</t>
    </rPh>
    <rPh sb="195" eb="199">
      <t>デンシシンセイ</t>
    </rPh>
    <rPh sb="205" eb="207">
      <t>テイシュツ</t>
    </rPh>
    <rPh sb="216" eb="220">
      <t>コジンジョウホウ</t>
    </rPh>
    <rPh sb="221" eb="222">
      <t>フク</t>
    </rPh>
    <rPh sb="228" eb="230">
      <t>ユウソウ</t>
    </rPh>
    <rPh sb="232" eb="234">
      <t>バアイ</t>
    </rPh>
    <rPh sb="235" eb="237">
      <t>トクテイ</t>
    </rPh>
    <rPh sb="237" eb="239">
      <t>キロク</t>
    </rPh>
    <rPh sb="239" eb="241">
      <t>ユウビン</t>
    </rPh>
    <rPh sb="241" eb="242">
      <t>トウ</t>
    </rPh>
    <rPh sb="243" eb="245">
      <t>テキセツ</t>
    </rPh>
    <rPh sb="246" eb="248">
      <t>ホウホウ</t>
    </rPh>
    <rPh sb="250" eb="252">
      <t>テイシュツ</t>
    </rPh>
    <rPh sb="261" eb="267">
      <t>シセツトウリヨウヒ</t>
    </rPh>
    <rPh sb="267" eb="269">
      <t>セイキュウ</t>
    </rPh>
    <rPh sb="269" eb="270">
      <t>カ</t>
    </rPh>
    <rPh sb="270" eb="271">
      <t>オヨ</t>
    </rPh>
    <rPh sb="272" eb="275">
      <t>セイサンショ</t>
    </rPh>
    <rPh sb="278" eb="282">
      <t>ダイヒョウシャイン</t>
    </rPh>
    <rPh sb="283" eb="285">
      <t>オウイン</t>
    </rPh>
    <rPh sb="285" eb="286">
      <t>オヨ</t>
    </rPh>
    <rPh sb="287" eb="288">
      <t>カミ</t>
    </rPh>
    <rPh sb="293" eb="295">
      <t>テイシュツ</t>
    </rPh>
    <rPh sb="296" eb="298">
      <t>フヨウ</t>
    </rPh>
    <rPh sb="305" eb="306">
      <t>カ</t>
    </rPh>
    <rPh sb="318" eb="319">
      <t>オヨ</t>
    </rPh>
    <rPh sb="321" eb="326">
      <t>ハッコウタントウシャ</t>
    </rPh>
    <rPh sb="326" eb="327">
      <t>ナ</t>
    </rPh>
    <rPh sb="329" eb="331">
      <t>キサイ</t>
    </rPh>
    <rPh sb="341" eb="342">
      <t>ネガ</t>
    </rPh>
    <phoneticPr fontId="14"/>
  </si>
  <si>
    <t>２　施設等利用費請求様式の作成方法　</t>
    <rPh sb="13" eb="15">
      <t>サクセイ</t>
    </rPh>
    <rPh sb="15" eb="17">
      <t>ホウホウ</t>
    </rPh>
    <phoneticPr fontId="14"/>
  </si>
  <si>
    <r>
      <t>ファイル名の変更（毎月）
　</t>
    </r>
    <r>
      <rPr>
        <sz val="11"/>
        <rFont val="游ゴシック"/>
        <family val="3"/>
        <charset val="128"/>
        <scheme val="minor"/>
      </rPr>
      <t>元となるExcelファイルを複製（コピー）し、ファイルの名称を「施設コード【施設名称】施設等利用費様式１・２（R8以降）●月分」に変更してください。翌月以降は前月のものを複製し、変更部分だけを入力後、新しいファイルを保存してください。</t>
    </r>
    <rPh sb="6" eb="8">
      <t>ヘンコウ</t>
    </rPh>
    <rPh sb="42" eb="44">
      <t>メイショウ</t>
    </rPh>
    <rPh sb="46" eb="48">
      <t>シセツ</t>
    </rPh>
    <rPh sb="71" eb="73">
      <t>イコウ</t>
    </rPh>
    <rPh sb="79" eb="81">
      <t>ヘンコウ</t>
    </rPh>
    <rPh sb="88" eb="90">
      <t>ヨクゲツ</t>
    </rPh>
    <rPh sb="103" eb="105">
      <t>ヘンコウ</t>
    </rPh>
    <rPh sb="105" eb="107">
      <t>ブブン</t>
    </rPh>
    <rPh sb="110" eb="112">
      <t>ニュウリョク</t>
    </rPh>
    <rPh sb="112" eb="113">
      <t>ゴ</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</si>
</sst>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quot;日&quot;"/>
    <numFmt numFmtId="177" formatCode="###,###&quot;円&quot;"/>
    <numFmt numFmtId="178" formatCode="#,##0_ "/>
    <numFmt numFmtId="179" formatCode="0_ "/>
    <numFmt numFmtId="180" formatCode="#&quot;歳&quot;"/>
    <numFmt numFmtId="181" formatCode="&quot;最&quot;&quot;大&quot;###,###&quot;円&quot;"/>
    <numFmt numFmtId="182" formatCode="&quot;i&quot;&quot;=&quot;###,###&quot;×&quot;&quot;f&quot;&quot;/&quot;&quot;h&quot;"/>
    <numFmt numFmtId="183" formatCode="&quot;f&quot;&quot;=&quot;###,###&quot;円&quot;"/>
    <numFmt numFmtId="184" formatCode="&quot;n&quot;&quot;=&quot;###,###&quot;×&quot;&quot;g&quot;&quot;/&quot;&quot;h&quot;"/>
    <numFmt numFmtId="185" formatCode="#&quot;月&quot;"/>
    <numFmt numFmtId="186" formatCode="&quot;令和&quot;#&quot;年&quot;"/>
    <numFmt numFmtId="187" formatCode="#,##0;&quot;▲ &quot;#,###&quot;円&quot;"/>
    <numFmt numFmtId="188" formatCode="[$-411]ge\.m\.d;@"/>
    <numFmt numFmtId="189" formatCode="#,###&quot;日&quot;"/>
    <numFmt numFmtId="190" formatCode="0_);[Red]\(0\)"/>
    <numFmt numFmtId="191" formatCode="[$-411]ggge"/>
    <numFmt numFmtId="192" formatCode="[$-411]ggge&quot;年度&quot;"/>
    <numFmt numFmtId="193" formatCode="#,##0;&quot;▲ &quot;#,##0"/>
    <numFmt numFmtId="194" formatCode="#,###&quot;円&quot;;&quot;▲ &quot;#,###&quot;円&quot;"/>
    <numFmt numFmtId="195" formatCode="#,##0&quot;円&quot;;&quot;▲ &quot;#,###&quot;円&quot;"/>
    <numFmt numFmtId="196" formatCode="##&quot;月&quot;"/>
  </numFmts>
  <fonts count="54">
    <font>
      <sz val="11"/>
      <color theme="1"/>
      <name val="游ゴシック"/>
      <family val="3"/>
      <charset val="128"/>
      <scheme val="minor"/>
    </font>
    <font>
      <sz val="6"/>
      <name val="游ゴシック"/>
      <family val="3"/>
      <charset val="128"/>
    </font>
    <font>
      <sz val="11"/>
      <name val="ＭＳ Ｐゴシック"/>
      <family val="3"/>
      <charset val="128"/>
    </font>
    <font>
      <sz val="11"/>
      <color theme="1"/>
      <name val="游ゴシック"/>
      <family val="3"/>
      <charset val="128"/>
      <scheme val="minor"/>
    </font>
    <font>
      <sz val="12"/>
      <color theme="1"/>
      <name val="ＭＳ ゴシック"/>
      <family val="3"/>
      <charset val="128"/>
    </font>
    <font>
      <sz val="10"/>
      <color theme="1"/>
      <name val="Meiryo UI"/>
      <family val="3"/>
      <charset val="128"/>
    </font>
    <font>
      <sz val="10"/>
      <color theme="1"/>
      <name val="ＭＳ 明朝"/>
      <family val="1"/>
      <charset val="128"/>
    </font>
    <font>
      <sz val="12"/>
      <color theme="1"/>
      <name val="ＭＳ 明朝"/>
      <family val="1"/>
      <charset val="128"/>
    </font>
    <font>
      <sz val="8"/>
      <color theme="1"/>
      <name val="ＭＳ 明朝"/>
      <family val="1"/>
      <charset val="128"/>
    </font>
    <font>
      <b/>
      <sz val="16"/>
      <color theme="1"/>
      <name val="ＭＳ 明朝"/>
      <family val="1"/>
      <charset val="128"/>
    </font>
    <font>
      <sz val="12"/>
      <color theme="1"/>
      <name val="Meiryo UI"/>
      <family val="3"/>
      <charset val="128"/>
    </font>
    <font>
      <sz val="9"/>
      <color theme="1"/>
      <name val="HGｺﾞｼｯｸE"/>
      <family val="3"/>
      <charset val="128"/>
    </font>
    <font>
      <sz val="12"/>
      <color theme="1"/>
      <name val="ＭＳ Ｐゴシック"/>
      <family val="3"/>
      <charset val="128"/>
    </font>
    <font>
      <sz val="14"/>
      <color theme="1"/>
      <name val="ＭＳ 明朝"/>
      <family val="1"/>
      <charset val="128"/>
    </font>
    <font>
      <sz val="6"/>
      <name val="游ゴシック"/>
      <family val="3"/>
      <charset val="128"/>
      <scheme val="minor"/>
    </font>
    <font>
      <sz val="16"/>
      <color theme="1"/>
      <name val="ＭＳ ゴシック"/>
      <family val="3"/>
      <charset val="128"/>
    </font>
    <font>
      <b/>
      <sz val="14"/>
      <color theme="1"/>
      <name val="ＭＳ 明朝"/>
      <family val="1"/>
      <charset val="128"/>
    </font>
    <font>
      <sz val="11"/>
      <color indexed="81"/>
      <name val="ＭＳ Ｐゴシック"/>
      <family val="3"/>
      <charset val="128"/>
    </font>
    <font>
      <sz val="6"/>
      <name val="游ゴシック"/>
      <family val="2"/>
      <charset val="128"/>
      <scheme val="minor"/>
    </font>
    <font>
      <sz val="11"/>
      <name val="ＭＳ Ｐゴシック"/>
      <family val="3"/>
    </font>
    <font>
      <sz val="6"/>
      <name val="ＭＳ Ｐゴシック"/>
      <family val="3"/>
    </font>
    <font>
      <sz val="9"/>
      <color indexed="81"/>
      <name val="游ゴシック"/>
      <family val="3"/>
      <charset val="128"/>
      <scheme val="minor"/>
    </font>
    <font>
      <sz val="11"/>
      <color indexed="81"/>
      <name val="游ゴシック"/>
      <family val="3"/>
      <charset val="128"/>
      <scheme val="minor"/>
    </font>
    <font>
      <b/>
      <sz val="11"/>
      <color indexed="81"/>
      <name val="游ゴシック"/>
      <family val="3"/>
      <charset val="128"/>
      <scheme val="minor"/>
    </font>
    <font>
      <sz val="10"/>
      <color indexed="81"/>
      <name val="游ゴシック"/>
      <family val="3"/>
      <charset val="128"/>
      <scheme val="minor"/>
    </font>
    <font>
      <b/>
      <sz val="14"/>
      <name val="游ゴシック"/>
      <family val="3"/>
      <charset val="128"/>
      <scheme val="minor"/>
    </font>
    <font>
      <sz val="11"/>
      <name val="游ゴシック"/>
      <family val="3"/>
      <charset val="128"/>
      <scheme val="minor"/>
    </font>
    <font>
      <sz val="10"/>
      <name val="游ゴシック"/>
      <family val="3"/>
      <charset val="128"/>
      <scheme val="minor"/>
    </font>
    <font>
      <b/>
      <sz val="11"/>
      <name val="游ゴシック"/>
      <family val="3"/>
      <charset val="128"/>
      <scheme val="minor"/>
    </font>
    <font>
      <b/>
      <u/>
      <sz val="11"/>
      <name val="游ゴシック"/>
      <family val="3"/>
      <charset val="128"/>
      <scheme val="minor"/>
    </font>
    <font>
      <b/>
      <sz val="12"/>
      <name val="游ゴシック"/>
      <family val="3"/>
      <charset val="128"/>
      <scheme val="minor"/>
    </font>
    <font>
      <u/>
      <sz val="11"/>
      <name val="游ゴシック"/>
      <family val="3"/>
      <charset val="128"/>
      <scheme val="minor"/>
    </font>
    <font>
      <b/>
      <sz val="12"/>
      <color theme="1"/>
      <name val="ＭＳ 明朝"/>
      <family val="1"/>
      <charset val="128"/>
    </font>
    <font>
      <sz val="11"/>
      <color theme="1"/>
      <name val="ＭＳ 明朝"/>
      <family val="1"/>
      <charset val="128"/>
    </font>
    <font>
      <sz val="16"/>
      <color theme="1"/>
      <name val="ＭＳ 明朝"/>
      <family val="1"/>
      <charset val="128"/>
    </font>
    <font>
      <sz val="10.5"/>
      <color theme="1"/>
      <name val="ＭＳ 明朝"/>
      <family val="1"/>
      <charset val="128"/>
    </font>
    <font>
      <b/>
      <sz val="10"/>
      <color theme="1"/>
      <name val="ＭＳ 明朝"/>
      <family val="1"/>
      <charset val="128"/>
    </font>
    <font>
      <sz val="9"/>
      <color theme="1"/>
      <name val="ＭＳ 明朝"/>
      <family val="1"/>
      <charset val="128"/>
    </font>
    <font>
      <b/>
      <sz val="11"/>
      <color theme="1"/>
      <name val="ＭＳ 明朝"/>
      <family val="1"/>
      <charset val="128"/>
    </font>
    <font>
      <sz val="9"/>
      <name val="游ゴシック"/>
      <family val="3"/>
      <charset val="128"/>
      <scheme val="minor"/>
    </font>
    <font>
      <sz val="8"/>
      <name val="游ゴシック"/>
      <family val="3"/>
      <charset val="128"/>
      <scheme val="minor"/>
    </font>
    <font>
      <b/>
      <sz val="10"/>
      <name val="游ゴシック"/>
      <family val="3"/>
      <charset val="128"/>
      <scheme val="minor"/>
    </font>
    <font>
      <b/>
      <sz val="8"/>
      <name val="游ゴシック"/>
      <family val="3"/>
      <charset val="128"/>
      <scheme val="minor"/>
    </font>
    <font>
      <b/>
      <vertAlign val="superscript"/>
      <sz val="11"/>
      <name val="游ゴシック"/>
      <family val="3"/>
      <charset val="128"/>
      <scheme val="minor"/>
    </font>
    <font>
      <b/>
      <u/>
      <sz val="10"/>
      <name val="游ゴシック"/>
      <family val="3"/>
      <charset val="128"/>
      <scheme val="minor"/>
    </font>
    <font>
      <b/>
      <u/>
      <sz val="11"/>
      <color rgb="FFFF0000"/>
      <name val="游ゴシック"/>
      <family val="3"/>
      <charset val="128"/>
      <scheme val="minor"/>
    </font>
    <font>
      <u val="double"/>
      <sz val="9"/>
      <color indexed="81"/>
      <name val="游ゴシック"/>
      <family val="3"/>
      <charset val="128"/>
      <scheme val="minor"/>
    </font>
    <font>
      <sz val="12"/>
      <color indexed="81"/>
      <name val="游ゴシック"/>
      <family val="3"/>
      <charset val="128"/>
      <scheme val="minor"/>
    </font>
    <font>
      <u/>
      <sz val="11"/>
      <color theme="10"/>
      <name val="游ゴシック"/>
      <family val="3"/>
      <charset val="128"/>
      <scheme val="minor"/>
    </font>
    <font>
      <b/>
      <sz val="9"/>
      <color indexed="81"/>
      <name val="MS P ゴシック"/>
      <family val="3"/>
      <charset val="128"/>
    </font>
    <font>
      <b/>
      <u val="double"/>
      <sz val="11"/>
      <name val="游ゴシック"/>
      <family val="3"/>
      <charset val="128"/>
      <scheme val="minor"/>
    </font>
    <font>
      <u val="double"/>
      <sz val="11"/>
      <name val="游ゴシック"/>
      <family val="3"/>
      <charset val="128"/>
      <scheme val="minor"/>
    </font>
    <font>
      <u val="double"/>
      <sz val="9"/>
      <name val="游ゴシック"/>
      <family val="3"/>
      <charset val="128"/>
      <scheme val="minor"/>
    </font>
    <font>
      <u val="double"/>
      <sz val="9"/>
      <color theme="1"/>
      <name val="游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
      <patternFill patternType="solid">
        <fgColor theme="0"/>
        <bgColor indexed="64"/>
      </patternFill>
    </fill>
    <fill>
      <patternFill patternType="solid">
        <fgColor rgb="FFFFCC00"/>
        <bgColor indexed="64"/>
      </patternFill>
    </fill>
    <fill>
      <patternFill patternType="solid">
        <fgColor rgb="FF00B0F0"/>
        <bgColor indexed="64"/>
      </patternFill>
    </fill>
    <fill>
      <patternFill patternType="solid">
        <fgColor rgb="FFFFFF00"/>
        <bgColor indexed="64"/>
      </patternFill>
    </fill>
  </fills>
  <borders count="77">
    <border>
      <left/>
      <right/>
      <top/>
      <bottom/>
      <diagonal/>
    </border>
    <border>
      <left/>
      <right style="thin">
        <color indexed="64"/>
      </right>
      <top/>
      <bottom/>
      <diagonal/>
    </border>
    <border>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mediumDashDotDot">
        <color auto="1"/>
      </left>
      <right/>
      <top style="mediumDashDotDot">
        <color auto="1"/>
      </top>
      <bottom style="mediumDashDotDot">
        <color auto="1"/>
      </bottom>
      <diagonal/>
    </border>
    <border>
      <left/>
      <right/>
      <top style="mediumDashDotDot">
        <color auto="1"/>
      </top>
      <bottom style="mediumDashDotDot">
        <color auto="1"/>
      </bottom>
      <diagonal/>
    </border>
    <border>
      <left/>
      <right style="mediumDashDotDot">
        <color auto="1"/>
      </right>
      <top style="mediumDashDotDot">
        <color auto="1"/>
      </top>
      <bottom style="mediumDashDotDot">
        <color auto="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medium">
        <color indexed="64"/>
      </top>
      <bottom/>
      <diagonal/>
    </border>
    <border>
      <left/>
      <right style="hair">
        <color indexed="64"/>
      </right>
      <top style="thin">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theme="4" tint="-0.499984740745262"/>
      </right>
      <top style="thin">
        <color indexed="64"/>
      </top>
      <bottom style="thin">
        <color indexed="64"/>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rgb="FFFF7C80"/>
      </left>
      <right style="medium">
        <color rgb="FFFF7C80"/>
      </right>
      <top style="medium">
        <color rgb="FFFF7C80"/>
      </top>
      <bottom style="medium">
        <color rgb="FFFF7C80"/>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double">
        <color indexed="64"/>
      </bottom>
      <diagonal/>
    </border>
  </borders>
  <cellStyleXfs count="10">
    <xf numFmtId="0" fontId="0" fillId="0" borderId="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2" fillId="0" borderId="0"/>
    <xf numFmtId="0" fontId="3" fillId="0" borderId="0"/>
    <xf numFmtId="0" fontId="3" fillId="0" borderId="0">
      <alignment vertical="center"/>
    </xf>
    <xf numFmtId="0" fontId="4" fillId="0" borderId="0">
      <alignment vertical="center"/>
    </xf>
    <xf numFmtId="0" fontId="19" fillId="0" borderId="0">
      <alignment vertical="center"/>
    </xf>
    <xf numFmtId="0" fontId="48" fillId="0" borderId="0" applyNumberFormat="0" applyFill="0" applyBorder="0" applyAlignment="0" applyProtection="0"/>
  </cellStyleXfs>
  <cellXfs count="570">
    <xf numFmtId="0" fontId="0" fillId="0" borderId="0" xfId="0"/>
    <xf numFmtId="0" fontId="0" fillId="0" borderId="0" xfId="0" applyAlignment="1">
      <alignment vertical="center"/>
    </xf>
    <xf numFmtId="0" fontId="6" fillId="0" borderId="0" xfId="0" applyFont="1" applyFill="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wrapText="1"/>
    </xf>
    <xf numFmtId="0" fontId="8" fillId="0" borderId="0" xfId="0" applyFont="1" applyAlignment="1">
      <alignment vertical="center"/>
    </xf>
    <xf numFmtId="0" fontId="7" fillId="0" borderId="0" xfId="0" applyFont="1" applyBorder="1" applyAlignment="1">
      <alignment vertical="center"/>
    </xf>
    <xf numFmtId="0" fontId="11" fillId="0" borderId="0" xfId="0" applyFont="1" applyFill="1" applyBorder="1" applyAlignment="1">
      <alignment vertical="center"/>
    </xf>
    <xf numFmtId="0" fontId="10" fillId="0" borderId="0" xfId="0" applyFont="1" applyBorder="1" applyAlignment="1">
      <alignment vertical="center"/>
    </xf>
    <xf numFmtId="0" fontId="6" fillId="0" borderId="0" xfId="0" applyFont="1" applyBorder="1" applyAlignment="1">
      <alignment vertical="center"/>
    </xf>
    <xf numFmtId="0" fontId="12" fillId="0" borderId="0" xfId="0" applyFont="1" applyAlignment="1">
      <alignment vertical="center"/>
    </xf>
    <xf numFmtId="0" fontId="7" fillId="0" borderId="0" xfId="0" applyFont="1" applyAlignment="1">
      <alignment horizontal="right" vertical="center"/>
    </xf>
    <xf numFmtId="0" fontId="6" fillId="0" borderId="0" xfId="0" applyFont="1" applyAlignment="1">
      <alignment horizontal="right" vertical="center"/>
    </xf>
    <xf numFmtId="0" fontId="4" fillId="0" borderId="0" xfId="0" applyFont="1" applyAlignment="1">
      <alignment horizontal="center" vertical="center"/>
    </xf>
    <xf numFmtId="0" fontId="6" fillId="0" borderId="0" xfId="0" applyFont="1" applyAlignment="1">
      <alignment vertical="center"/>
    </xf>
    <xf numFmtId="0" fontId="6" fillId="0" borderId="0" xfId="0" applyFont="1" applyBorder="1" applyAlignment="1">
      <alignment horizontal="left" vertical="center"/>
    </xf>
    <xf numFmtId="0" fontId="7" fillId="0" borderId="0" xfId="0" applyFont="1" applyAlignment="1">
      <alignment horizontal="center" vertical="center"/>
    </xf>
    <xf numFmtId="0" fontId="7" fillId="0" borderId="0" xfId="0" applyFont="1" applyBorder="1" applyAlignment="1">
      <alignment vertical="center" wrapText="1"/>
    </xf>
    <xf numFmtId="0" fontId="9" fillId="0" borderId="0" xfId="0" applyFont="1" applyAlignment="1">
      <alignment horizontal="center" vertical="center"/>
    </xf>
    <xf numFmtId="0" fontId="15" fillId="0" borderId="0" xfId="0" applyFont="1" applyAlignment="1">
      <alignment vertical="center"/>
    </xf>
    <xf numFmtId="0" fontId="5" fillId="0" borderId="0" xfId="0" applyFont="1" applyBorder="1" applyAlignment="1"/>
    <xf numFmtId="0" fontId="6" fillId="0" borderId="0" xfId="0" applyFont="1" applyAlignment="1">
      <alignment vertical="center"/>
    </xf>
    <xf numFmtId="0" fontId="10" fillId="0" borderId="0" xfId="0" applyFont="1" applyBorder="1" applyAlignment="1"/>
    <xf numFmtId="0" fontId="7" fillId="2" borderId="13" xfId="0" applyFont="1" applyFill="1" applyBorder="1" applyAlignment="1">
      <alignment vertical="center"/>
    </xf>
    <xf numFmtId="0" fontId="7" fillId="2" borderId="2" xfId="0" applyFont="1" applyFill="1" applyBorder="1" applyAlignment="1">
      <alignment vertical="center"/>
    </xf>
    <xf numFmtId="0" fontId="7" fillId="2" borderId="55" xfId="0" applyFont="1" applyFill="1" applyBorder="1" applyAlignment="1">
      <alignment vertical="center"/>
    </xf>
    <xf numFmtId="0" fontId="7" fillId="0" borderId="0" xfId="0" applyFont="1" applyAlignment="1">
      <alignment vertical="center" wrapText="1"/>
    </xf>
    <xf numFmtId="0" fontId="6" fillId="0" borderId="0" xfId="0" applyFont="1" applyAlignment="1">
      <alignment vertical="center"/>
    </xf>
    <xf numFmtId="0" fontId="9"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7" fillId="0" borderId="0" xfId="0" applyFont="1" applyAlignment="1">
      <alignment horizontal="center" vertical="center"/>
    </xf>
    <xf numFmtId="0" fontId="26" fillId="0" borderId="0" xfId="0" applyFont="1" applyAlignment="1">
      <alignment horizontal="left" vertical="center"/>
    </xf>
    <xf numFmtId="0" fontId="25" fillId="0" borderId="0" xfId="0" applyFont="1" applyBorder="1" applyAlignment="1">
      <alignment horizontal="left" vertical="center"/>
    </xf>
    <xf numFmtId="0" fontId="27" fillId="0" borderId="65" xfId="0" applyFont="1" applyBorder="1" applyAlignment="1">
      <alignment horizontal="center" vertical="center"/>
    </xf>
    <xf numFmtId="0" fontId="28" fillId="0" borderId="66"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67" xfId="0" applyFont="1" applyBorder="1" applyAlignment="1">
      <alignment horizontal="center" vertical="center" wrapText="1"/>
    </xf>
    <xf numFmtId="0" fontId="26" fillId="0" borderId="0" xfId="0" applyFont="1" applyBorder="1" applyAlignment="1">
      <alignment horizontal="left" vertical="center"/>
    </xf>
    <xf numFmtId="0" fontId="26" fillId="0" borderId="68" xfId="0" applyFont="1" applyBorder="1" applyAlignment="1">
      <alignment horizontal="center" vertical="center"/>
    </xf>
    <xf numFmtId="0" fontId="30" fillId="0" borderId="69" xfId="0" applyFont="1" applyBorder="1" applyAlignment="1">
      <alignment horizontal="center" vertical="center" wrapText="1"/>
    </xf>
    <xf numFmtId="0" fontId="26" fillId="0" borderId="0" xfId="0" applyFont="1" applyBorder="1" applyAlignment="1">
      <alignment horizontal="center" vertical="center" wrapText="1"/>
    </xf>
    <xf numFmtId="0" fontId="30" fillId="0" borderId="70" xfId="0" applyFont="1" applyBorder="1" applyAlignment="1">
      <alignment horizontal="center" vertical="center" wrapText="1"/>
    </xf>
    <xf numFmtId="0" fontId="26" fillId="0" borderId="0" xfId="0" applyFont="1" applyBorder="1" applyAlignment="1">
      <alignment horizontal="left" vertical="center" wrapText="1"/>
    </xf>
    <xf numFmtId="0" fontId="26" fillId="0" borderId="69" xfId="0" applyFont="1" applyBorder="1" applyAlignment="1">
      <alignment horizontal="center" vertical="center" wrapText="1"/>
    </xf>
    <xf numFmtId="0" fontId="26" fillId="0" borderId="0" xfId="0" applyFont="1" applyBorder="1" applyAlignment="1">
      <alignment vertical="center" wrapText="1"/>
    </xf>
    <xf numFmtId="0" fontId="26" fillId="0" borderId="70" xfId="0" applyFont="1" applyBorder="1" applyAlignment="1">
      <alignment horizontal="center" vertical="center" wrapText="1"/>
    </xf>
    <xf numFmtId="0" fontId="26" fillId="0" borderId="70"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Alignment="1">
      <alignment horizontal="left" vertical="center" wrapText="1"/>
    </xf>
    <xf numFmtId="0" fontId="30" fillId="0" borderId="68" xfId="0" applyFont="1" applyBorder="1" applyAlignment="1">
      <alignment horizontal="center" vertical="center"/>
    </xf>
    <xf numFmtId="0" fontId="9" fillId="0" borderId="0" xfId="0" applyFont="1" applyAlignment="1" applyProtection="1">
      <alignment vertical="center"/>
      <protection locked="0"/>
    </xf>
    <xf numFmtId="0" fontId="32" fillId="0" borderId="0" xfId="0" applyFont="1" applyAlignment="1" applyProtection="1">
      <alignment vertical="center"/>
      <protection locked="0"/>
    </xf>
    <xf numFmtId="0" fontId="6" fillId="0" borderId="0" xfId="0" applyFont="1" applyAlignment="1" applyProtection="1">
      <alignment vertical="center"/>
      <protection locked="0"/>
    </xf>
    <xf numFmtId="0" fontId="33" fillId="0" borderId="0" xfId="0" applyFont="1" applyAlignment="1" applyProtection="1">
      <alignment horizontal="center"/>
      <protection locked="0"/>
    </xf>
    <xf numFmtId="0" fontId="33" fillId="0" borderId="0" xfId="0" applyFont="1" applyAlignment="1" applyProtection="1">
      <alignment vertical="center"/>
      <protection locked="0"/>
    </xf>
    <xf numFmtId="0" fontId="6" fillId="0" borderId="0" xfId="0" applyFont="1" applyAlignment="1" applyProtection="1">
      <alignment horizontal="center" vertical="center" shrinkToFit="1"/>
      <protection locked="0"/>
    </xf>
    <xf numFmtId="0" fontId="6" fillId="0" borderId="0" xfId="0" applyFont="1" applyAlignment="1" applyProtection="1">
      <alignment horizontal="center" vertical="center"/>
      <protection locked="0"/>
    </xf>
    <xf numFmtId="0" fontId="33" fillId="0" borderId="9" xfId="0" applyFont="1" applyBorder="1" applyAlignment="1" applyProtection="1">
      <alignment horizontal="center" vertical="center" shrinkToFit="1"/>
      <protection locked="0"/>
    </xf>
    <xf numFmtId="0" fontId="6" fillId="0" borderId="0" xfId="0" applyFont="1" applyFill="1" applyAlignment="1" applyProtection="1">
      <alignment horizontal="center" vertical="center"/>
      <protection locked="0"/>
    </xf>
    <xf numFmtId="188" fontId="6" fillId="0" borderId="0" xfId="0" applyNumberFormat="1" applyFont="1" applyAlignment="1" applyProtection="1">
      <alignment vertical="center"/>
      <protection locked="0"/>
    </xf>
    <xf numFmtId="38" fontId="33" fillId="0" borderId="9" xfId="1" applyFont="1" applyBorder="1" applyAlignment="1" applyProtection="1">
      <alignment horizontal="right" vertical="center" shrinkToFit="1"/>
    </xf>
    <xf numFmtId="0" fontId="9" fillId="0" borderId="0" xfId="0" applyFont="1" applyBorder="1" applyAlignment="1" applyProtection="1">
      <alignment horizontal="right" vertical="center"/>
      <protection locked="0"/>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34" fillId="0" borderId="0" xfId="0" applyFont="1" applyAlignment="1" applyProtection="1">
      <alignment vertical="center"/>
      <protection locked="0"/>
    </xf>
    <xf numFmtId="0" fontId="32" fillId="0" borderId="0" xfId="0" applyFont="1" applyFill="1" applyAlignment="1" applyProtection="1">
      <alignment vertical="center" shrinkToFit="1"/>
      <protection locked="0"/>
    </xf>
    <xf numFmtId="0" fontId="6" fillId="0" borderId="0" xfId="0" applyFont="1" applyFill="1" applyAlignment="1" applyProtection="1">
      <alignment vertical="center"/>
      <protection locked="0"/>
    </xf>
    <xf numFmtId="0" fontId="32" fillId="0" borderId="0" xfId="0" applyFont="1" applyAlignment="1" applyProtection="1">
      <alignment horizontal="right" vertical="center"/>
      <protection locked="0"/>
    </xf>
    <xf numFmtId="0" fontId="32" fillId="0" borderId="0" xfId="0" applyFont="1" applyFill="1" applyAlignment="1" applyProtection="1">
      <alignment horizontal="center" vertical="center"/>
      <protection locked="0"/>
    </xf>
    <xf numFmtId="0" fontId="32" fillId="0" borderId="0" xfId="0" applyFont="1" applyFill="1" applyAlignment="1" applyProtection="1">
      <alignment horizontal="left" vertical="center"/>
      <protection locked="0"/>
    </xf>
    <xf numFmtId="0" fontId="32" fillId="0" borderId="0" xfId="0" applyFont="1" applyAlignment="1" applyProtection="1">
      <alignment horizontal="center" vertical="center"/>
      <protection locked="0"/>
    </xf>
    <xf numFmtId="0" fontId="32" fillId="0" borderId="0" xfId="0" applyFont="1" applyFill="1" applyAlignment="1" applyProtection="1">
      <alignment horizontal="right" vertical="center" shrinkToFit="1"/>
      <protection locked="0"/>
    </xf>
    <xf numFmtId="0" fontId="32" fillId="0" borderId="0" xfId="8" applyFont="1" applyBorder="1" applyAlignment="1" applyProtection="1">
      <alignment horizontal="center" vertical="center"/>
      <protection locked="0"/>
    </xf>
    <xf numFmtId="0" fontId="33" fillId="0" borderId="15" xfId="0" applyNumberFormat="1" applyFont="1" applyFill="1" applyBorder="1" applyAlignment="1" applyProtection="1">
      <alignment horizontal="right" vertical="center" shrinkToFit="1"/>
      <protection locked="0"/>
    </xf>
    <xf numFmtId="38" fontId="33" fillId="0" borderId="15" xfId="1" applyFont="1" applyBorder="1" applyAlignment="1" applyProtection="1">
      <alignment horizontal="right" vertical="center" shrinkToFit="1"/>
    </xf>
    <xf numFmtId="0" fontId="32" fillId="0" borderId="0" xfId="0" applyFont="1" applyFill="1" applyBorder="1" applyAlignment="1" applyProtection="1">
      <alignment vertical="center"/>
      <protection locked="0"/>
    </xf>
    <xf numFmtId="0" fontId="32" fillId="0" borderId="0" xfId="0" applyFont="1" applyBorder="1" applyAlignment="1" applyProtection="1">
      <alignment vertical="center"/>
      <protection locked="0"/>
    </xf>
    <xf numFmtId="0" fontId="6" fillId="0" borderId="0" xfId="0" quotePrefix="1" applyFont="1" applyFill="1" applyAlignment="1" applyProtection="1">
      <alignment vertical="center"/>
      <protection locked="0"/>
    </xf>
    <xf numFmtId="0" fontId="6" fillId="0" borderId="0" xfId="0" applyFont="1" applyFill="1" applyAlignment="1" applyProtection="1">
      <alignment horizontal="right" vertical="center"/>
      <protection locked="0"/>
    </xf>
    <xf numFmtId="0" fontId="6" fillId="0" borderId="0" xfId="0" applyFont="1" applyFill="1" applyBorder="1" applyAlignment="1" applyProtection="1">
      <alignment horizontal="center" vertical="center" shrinkToFit="1"/>
      <protection locked="0"/>
    </xf>
    <xf numFmtId="0" fontId="13" fillId="0" borderId="7" xfId="0" applyFont="1" applyBorder="1" applyAlignment="1" applyProtection="1">
      <alignment vertical="center"/>
      <protection locked="0"/>
    </xf>
    <xf numFmtId="0" fontId="7" fillId="0" borderId="7" xfId="0" applyFont="1" applyBorder="1" applyAlignment="1" applyProtection="1">
      <alignment vertical="center"/>
      <protection locked="0"/>
    </xf>
    <xf numFmtId="0" fontId="32" fillId="0" borderId="7" xfId="0" applyFont="1" applyFill="1" applyBorder="1" applyAlignment="1" applyProtection="1">
      <alignment horizontal="center" vertical="center"/>
      <protection locked="0"/>
    </xf>
    <xf numFmtId="177" fontId="6" fillId="0" borderId="7" xfId="0" applyNumberFormat="1" applyFont="1" applyFill="1" applyBorder="1" applyAlignment="1" applyProtection="1">
      <alignment vertical="center"/>
    </xf>
    <xf numFmtId="0" fontId="6" fillId="0" borderId="7" xfId="0" applyFont="1" applyFill="1" applyBorder="1" applyAlignment="1" applyProtection="1">
      <alignment vertical="center"/>
      <protection locked="0"/>
    </xf>
    <xf numFmtId="14" fontId="6" fillId="0" borderId="0" xfId="0" applyNumberFormat="1" applyFont="1" applyFill="1" applyBorder="1" applyAlignment="1" applyProtection="1">
      <alignment vertical="center"/>
      <protection locked="0"/>
    </xf>
    <xf numFmtId="14" fontId="6" fillId="0" borderId="9" xfId="0" applyNumberFormat="1" applyFont="1" applyBorder="1" applyAlignment="1" applyProtection="1">
      <alignment vertical="center"/>
      <protection locked="0"/>
    </xf>
    <xf numFmtId="0" fontId="6" fillId="0" borderId="3" xfId="0" applyFont="1" applyBorder="1" applyAlignment="1" applyProtection="1">
      <alignment horizontal="center" vertical="center" wrapText="1"/>
      <protection locked="0"/>
    </xf>
    <xf numFmtId="0" fontId="37" fillId="0" borderId="18" xfId="0" applyFont="1" applyBorder="1" applyAlignment="1" applyProtection="1">
      <alignment horizontal="right" vertical="center" wrapText="1"/>
      <protection locked="0"/>
    </xf>
    <xf numFmtId="0" fontId="37" fillId="0" borderId="14" xfId="0" applyFont="1" applyBorder="1" applyAlignment="1" applyProtection="1">
      <alignment horizontal="right" vertical="center" wrapText="1"/>
      <protection locked="0"/>
    </xf>
    <xf numFmtId="0" fontId="37" fillId="0" borderId="18" xfId="0" applyFont="1" applyBorder="1" applyAlignment="1" applyProtection="1">
      <alignment horizontal="right" vertical="center"/>
      <protection locked="0"/>
    </xf>
    <xf numFmtId="0" fontId="37" fillId="5" borderId="18" xfId="0" applyFont="1" applyFill="1" applyBorder="1" applyAlignment="1" applyProtection="1">
      <alignment horizontal="right" vertical="center" wrapText="1"/>
      <protection locked="0"/>
    </xf>
    <xf numFmtId="0" fontId="6" fillId="0" borderId="20" xfId="0" applyFont="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37" fillId="0" borderId="15" xfId="0" applyFont="1" applyBorder="1" applyAlignment="1" applyProtection="1">
      <alignment horizontal="center" vertical="center" shrinkToFit="1"/>
      <protection locked="0"/>
    </xf>
    <xf numFmtId="0" fontId="37" fillId="0" borderId="20" xfId="0" quotePrefix="1" applyFont="1" applyBorder="1" applyAlignment="1" applyProtection="1">
      <alignment horizontal="center" vertical="center" shrinkToFit="1"/>
      <protection locked="0"/>
    </xf>
    <xf numFmtId="0" fontId="37" fillId="0" borderId="20" xfId="0" applyFont="1" applyBorder="1" applyAlignment="1" applyProtection="1">
      <alignment horizontal="center" vertical="center" shrinkToFit="1"/>
      <protection locked="0"/>
    </xf>
    <xf numFmtId="0" fontId="37" fillId="0" borderId="16" xfId="0" quotePrefix="1" applyFont="1" applyBorder="1" applyAlignment="1" applyProtection="1">
      <alignment horizontal="center" vertical="center" shrinkToFit="1"/>
      <protection locked="0"/>
    </xf>
    <xf numFmtId="183" fontId="37" fillId="0" borderId="20" xfId="0" quotePrefix="1" applyNumberFormat="1" applyFont="1" applyBorder="1" applyAlignment="1" applyProtection="1">
      <alignment horizontal="center" vertical="center" shrinkToFit="1"/>
      <protection locked="0"/>
    </xf>
    <xf numFmtId="0" fontId="37" fillId="5" borderId="20" xfId="0" quotePrefix="1" applyFont="1" applyFill="1" applyBorder="1" applyAlignment="1" applyProtection="1">
      <alignment horizontal="center" vertical="center" shrinkToFit="1"/>
      <protection locked="0"/>
    </xf>
    <xf numFmtId="0" fontId="6" fillId="0" borderId="9" xfId="0" applyFont="1" applyFill="1" applyBorder="1" applyAlignment="1" applyProtection="1">
      <alignment horizontal="center" vertical="center" shrinkToFit="1"/>
      <protection locked="0"/>
    </xf>
    <xf numFmtId="0" fontId="6" fillId="3" borderId="9" xfId="0" applyFont="1" applyFill="1" applyBorder="1" applyAlignment="1" applyProtection="1">
      <alignment horizontal="center" vertical="center" shrinkToFit="1"/>
      <protection locked="0"/>
    </xf>
    <xf numFmtId="188" fontId="6" fillId="3" borderId="9" xfId="0" applyNumberFormat="1" applyFont="1" applyFill="1" applyBorder="1" applyAlignment="1" applyProtection="1">
      <alignment horizontal="center" vertical="center" shrinkToFit="1"/>
      <protection locked="0"/>
    </xf>
    <xf numFmtId="180" fontId="6" fillId="0" borderId="9" xfId="0" applyNumberFormat="1" applyFont="1" applyFill="1" applyBorder="1" applyAlignment="1" applyProtection="1">
      <alignment horizontal="center" vertical="center" shrinkToFit="1"/>
    </xf>
    <xf numFmtId="180" fontId="6" fillId="3" borderId="9" xfId="0" applyNumberFormat="1" applyFont="1" applyFill="1" applyBorder="1" applyAlignment="1" applyProtection="1">
      <alignment horizontal="center" vertical="center" shrinkToFit="1"/>
      <protection locked="0"/>
    </xf>
    <xf numFmtId="189" fontId="6" fillId="3" borderId="12" xfId="0" applyNumberFormat="1" applyFont="1" applyFill="1" applyBorder="1" applyAlignment="1" applyProtection="1">
      <alignment horizontal="center" vertical="center" shrinkToFit="1"/>
      <protection locked="0"/>
    </xf>
    <xf numFmtId="0" fontId="6" fillId="0" borderId="10" xfId="0" applyFont="1" applyFill="1" applyBorder="1" applyAlignment="1" applyProtection="1">
      <alignment horizontal="center" vertical="center" shrinkToFit="1"/>
    </xf>
    <xf numFmtId="189" fontId="6" fillId="3" borderId="11" xfId="0" applyNumberFormat="1" applyFont="1" applyFill="1" applyBorder="1" applyAlignment="1" applyProtection="1">
      <alignment horizontal="center" vertical="center" shrinkToFit="1"/>
      <protection locked="0"/>
    </xf>
    <xf numFmtId="20" fontId="6" fillId="3" borderId="12" xfId="0" applyNumberFormat="1" applyFont="1" applyFill="1" applyBorder="1" applyAlignment="1" applyProtection="1">
      <alignment horizontal="center" vertical="center" shrinkToFit="1"/>
      <protection locked="0"/>
    </xf>
    <xf numFmtId="20" fontId="6" fillId="3" borderId="11" xfId="0" applyNumberFormat="1" applyFont="1" applyFill="1" applyBorder="1" applyAlignment="1" applyProtection="1">
      <alignment horizontal="center" vertical="center" shrinkToFit="1"/>
      <protection locked="0"/>
    </xf>
    <xf numFmtId="177" fontId="6" fillId="3" borderId="9" xfId="1" applyNumberFormat="1" applyFont="1" applyFill="1" applyBorder="1" applyAlignment="1" applyProtection="1">
      <alignment vertical="center" shrinkToFit="1"/>
      <protection locked="0"/>
    </xf>
    <xf numFmtId="178" fontId="6" fillId="3" borderId="9" xfId="0" applyNumberFormat="1" applyFont="1" applyFill="1" applyBorder="1" applyAlignment="1" applyProtection="1">
      <alignment vertical="center" shrinkToFit="1"/>
      <protection locked="0"/>
    </xf>
    <xf numFmtId="177" fontId="6" fillId="0" borderId="9" xfId="1" applyNumberFormat="1" applyFont="1" applyBorder="1" applyAlignment="1" applyProtection="1">
      <alignment vertical="center"/>
    </xf>
    <xf numFmtId="177" fontId="6" fillId="0" borderId="9" xfId="0" applyNumberFormat="1" applyFont="1" applyBorder="1" applyAlignment="1" applyProtection="1">
      <alignment vertical="center"/>
    </xf>
    <xf numFmtId="177" fontId="38" fillId="0" borderId="9" xfId="0" applyNumberFormat="1" applyFont="1" applyBorder="1" applyAlignment="1" applyProtection="1">
      <alignment vertical="center"/>
    </xf>
    <xf numFmtId="177" fontId="33" fillId="0" borderId="9" xfId="0" applyNumberFormat="1" applyFont="1" applyBorder="1" applyAlignment="1" applyProtection="1">
      <alignment vertical="center"/>
    </xf>
    <xf numFmtId="0" fontId="6" fillId="0" borderId="9" xfId="0" applyNumberFormat="1" applyFont="1" applyBorder="1" applyAlignment="1" applyProtection="1">
      <alignment vertical="center"/>
    </xf>
    <xf numFmtId="0" fontId="6" fillId="0" borderId="0" xfId="0" applyFont="1" applyAlignment="1" applyProtection="1">
      <alignment vertical="center" shrinkToFit="1"/>
      <protection locked="0"/>
    </xf>
    <xf numFmtId="0" fontId="37" fillId="0" borderId="0" xfId="0" applyFont="1" applyFill="1" applyBorder="1" applyAlignment="1">
      <alignment vertical="center"/>
    </xf>
    <xf numFmtId="0" fontId="34" fillId="0" borderId="0" xfId="0" applyFont="1" applyAlignment="1">
      <alignment vertical="center"/>
    </xf>
    <xf numFmtId="0" fontId="6" fillId="0" borderId="0" xfId="0" applyFont="1" applyBorder="1" applyAlignment="1"/>
    <xf numFmtId="0" fontId="7" fillId="0" borderId="0" xfId="0" applyFont="1" applyBorder="1" applyAlignment="1"/>
    <xf numFmtId="0" fontId="33" fillId="0" borderId="0" xfId="0" applyFont="1" applyAlignment="1">
      <alignment vertical="center"/>
    </xf>
    <xf numFmtId="0" fontId="9" fillId="0" borderId="0" xfId="0" applyFont="1" applyAlignment="1">
      <alignment vertical="center"/>
    </xf>
    <xf numFmtId="0" fontId="9" fillId="0" borderId="0" xfId="0" applyFont="1" applyFill="1" applyAlignment="1">
      <alignment horizontal="center" vertical="center"/>
    </xf>
    <xf numFmtId="0" fontId="6" fillId="0" borderId="0" xfId="0" applyFont="1" applyAlignment="1">
      <alignment horizontal="center" vertical="center"/>
    </xf>
    <xf numFmtId="0" fontId="9" fillId="0" borderId="0" xfId="0" applyFont="1" applyFill="1" applyAlignment="1">
      <alignment horizontal="left" vertical="center"/>
    </xf>
    <xf numFmtId="0" fontId="33" fillId="0" borderId="0" xfId="0" applyFont="1" applyAlignment="1"/>
    <xf numFmtId="0" fontId="9" fillId="0" borderId="0" xfId="0" applyFont="1" applyFill="1" applyAlignment="1">
      <alignment vertical="center" shrinkToFit="1"/>
    </xf>
    <xf numFmtId="0" fontId="33" fillId="0" borderId="0" xfId="0" applyFont="1" applyAlignment="1">
      <alignment horizontal="center" shrinkToFit="1"/>
    </xf>
    <xf numFmtId="0" fontId="33" fillId="0" borderId="0" xfId="0" applyFont="1" applyAlignment="1">
      <alignment vertical="center" shrinkToFit="1"/>
    </xf>
    <xf numFmtId="0" fontId="32" fillId="0" borderId="0" xfId="0" applyFont="1" applyFill="1" applyAlignment="1">
      <alignment horizontal="center" vertical="center" shrinkToFit="1"/>
    </xf>
    <xf numFmtId="0" fontId="7" fillId="0" borderId="0" xfId="0" applyFont="1" applyAlignment="1">
      <alignment horizontal="center"/>
    </xf>
    <xf numFmtId="0" fontId="9" fillId="0" borderId="0" xfId="0" applyFont="1" applyAlignment="1">
      <alignment horizontal="right" vertical="center"/>
    </xf>
    <xf numFmtId="0" fontId="34" fillId="0" borderId="0" xfId="0" applyFont="1" applyAlignment="1">
      <alignment horizontal="center" vertical="center"/>
    </xf>
    <xf numFmtId="0" fontId="9" fillId="0" borderId="0" xfId="0" applyFont="1" applyFill="1" applyAlignment="1">
      <alignment horizontal="right" vertical="center" shrinkToFit="1"/>
    </xf>
    <xf numFmtId="0" fontId="9" fillId="0" borderId="0" xfId="0" applyFont="1" applyFill="1" applyAlignment="1">
      <alignment horizontal="center" vertical="center" shrinkToFit="1"/>
    </xf>
    <xf numFmtId="0" fontId="33" fillId="0" borderId="42" xfId="0" applyFont="1" applyBorder="1" applyAlignment="1">
      <alignment horizontal="center" vertical="center" shrinkToFit="1"/>
    </xf>
    <xf numFmtId="0" fontId="33" fillId="0" borderId="45" xfId="0" applyFont="1" applyBorder="1" applyAlignment="1">
      <alignment horizontal="center" vertical="center" shrinkToFit="1"/>
    </xf>
    <xf numFmtId="0" fontId="33" fillId="0" borderId="46" xfId="0" applyFont="1" applyBorder="1" applyAlignment="1">
      <alignment horizontal="center" vertical="center" shrinkToFit="1"/>
    </xf>
    <xf numFmtId="0" fontId="33" fillId="0" borderId="41" xfId="0" applyFont="1" applyBorder="1" applyAlignment="1">
      <alignment horizontal="center" vertical="center" shrinkToFit="1"/>
    </xf>
    <xf numFmtId="0" fontId="33" fillId="0" borderId="0" xfId="0" applyFont="1" applyBorder="1" applyAlignment="1">
      <alignment vertical="center"/>
    </xf>
    <xf numFmtId="0" fontId="6" fillId="0" borderId="0" xfId="0" applyFont="1" applyFill="1" applyAlignment="1">
      <alignment horizontal="center" vertical="center"/>
    </xf>
    <xf numFmtId="0" fontId="33" fillId="0" borderId="43" xfId="0" applyFont="1" applyBorder="1" applyAlignment="1">
      <alignment horizontal="center" vertical="center" shrinkToFit="1"/>
    </xf>
    <xf numFmtId="0" fontId="33" fillId="0" borderId="35" xfId="0" applyFont="1" applyBorder="1" applyAlignment="1">
      <alignment horizontal="right" vertical="center" shrinkToFit="1"/>
    </xf>
    <xf numFmtId="0" fontId="33" fillId="0" borderId="15" xfId="0" applyFont="1" applyBorder="1" applyAlignment="1">
      <alignment horizontal="right" vertical="center" shrinkToFit="1"/>
    </xf>
    <xf numFmtId="0" fontId="33" fillId="0" borderId="36" xfId="0" applyFont="1" applyBorder="1" applyAlignment="1">
      <alignment horizontal="right" vertical="center" shrinkToFit="1"/>
    </xf>
    <xf numFmtId="0" fontId="33" fillId="0" borderId="44" xfId="0" applyFont="1" applyBorder="1" applyAlignment="1">
      <alignment horizontal="center" vertical="center" shrinkToFit="1"/>
    </xf>
    <xf numFmtId="187" fontId="33" fillId="0" borderId="40" xfId="0" applyNumberFormat="1" applyFont="1" applyBorder="1" applyAlignment="1">
      <alignment horizontal="right" vertical="center" shrinkToFit="1"/>
    </xf>
    <xf numFmtId="187" fontId="33" fillId="0" borderId="33" xfId="0" applyNumberFormat="1" applyFont="1" applyBorder="1" applyAlignment="1">
      <alignment horizontal="right" vertical="center" shrinkToFit="1"/>
    </xf>
    <xf numFmtId="187" fontId="33" fillId="0" borderId="39" xfId="0" applyNumberFormat="1" applyFont="1" applyBorder="1" applyAlignment="1">
      <alignment horizontal="right" vertical="center" shrinkToFit="1"/>
    </xf>
    <xf numFmtId="0" fontId="33" fillId="0" borderId="37" xfId="0" applyFont="1" applyBorder="1" applyAlignment="1">
      <alignment horizontal="center" vertical="center" shrinkToFit="1"/>
    </xf>
    <xf numFmtId="0" fontId="33" fillId="0" borderId="38" xfId="0" applyFont="1" applyBorder="1" applyAlignment="1">
      <alignment horizontal="center" vertical="center" shrinkToFit="1"/>
    </xf>
    <xf numFmtId="0" fontId="33" fillId="0" borderId="47" xfId="0" applyFont="1" applyBorder="1" applyAlignment="1">
      <alignment horizontal="center" vertical="center" shrinkToFit="1"/>
    </xf>
    <xf numFmtId="0" fontId="33" fillId="0" borderId="48" xfId="0" applyFont="1" applyBorder="1" applyAlignment="1">
      <alignment horizontal="center" vertical="center" shrinkToFit="1"/>
    </xf>
    <xf numFmtId="0" fontId="9" fillId="0" borderId="0" xfId="0" applyFont="1" applyBorder="1" applyAlignment="1">
      <alignment horizontal="center" vertical="center"/>
    </xf>
    <xf numFmtId="187" fontId="33" fillId="0" borderId="34" xfId="0" applyNumberFormat="1" applyFont="1" applyBorder="1" applyAlignment="1">
      <alignment horizontal="right" vertical="center" shrinkToFit="1"/>
    </xf>
    <xf numFmtId="187" fontId="33" fillId="0" borderId="44" xfId="0" applyNumberFormat="1" applyFont="1" applyBorder="1" applyAlignment="1">
      <alignment horizontal="right" vertical="center"/>
    </xf>
    <xf numFmtId="0" fontId="32" fillId="0" borderId="0" xfId="0" applyFont="1" applyBorder="1" applyAlignment="1">
      <alignment vertical="center" shrinkToFit="1"/>
    </xf>
    <xf numFmtId="0" fontId="32" fillId="0" borderId="0" xfId="0" applyFont="1" applyBorder="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0" borderId="0" xfId="0" applyFont="1" applyBorder="1" applyAlignment="1">
      <alignment horizontal="center" vertical="center"/>
    </xf>
    <xf numFmtId="0" fontId="33" fillId="0" borderId="0" xfId="0" applyFont="1" applyFill="1" applyBorder="1" applyAlignment="1">
      <alignment horizontal="center" vertical="center" shrinkToFit="1"/>
    </xf>
    <xf numFmtId="0" fontId="33" fillId="0" borderId="15" xfId="0" applyFont="1" applyFill="1" applyBorder="1" applyAlignment="1">
      <alignment horizontal="right" vertical="center" shrinkToFit="1"/>
    </xf>
    <xf numFmtId="187" fontId="33" fillId="0" borderId="15" xfId="0" applyNumberFormat="1" applyFont="1" applyFill="1" applyBorder="1" applyAlignment="1">
      <alignment horizontal="right" vertical="center" shrinkToFit="1"/>
    </xf>
    <xf numFmtId="0" fontId="33" fillId="0" borderId="0" xfId="0" applyFont="1" applyFill="1" applyBorder="1" applyAlignment="1">
      <alignment horizontal="center" vertical="center"/>
    </xf>
    <xf numFmtId="0" fontId="6" fillId="0" borderId="0" xfId="0" applyFont="1" applyFill="1" applyBorder="1" applyAlignment="1">
      <alignment horizontal="center" vertical="center" shrinkToFit="1"/>
    </xf>
    <xf numFmtId="0" fontId="32" fillId="0" borderId="0" xfId="0" applyFont="1" applyBorder="1" applyAlignment="1">
      <alignment horizontal="center" vertical="center" shrinkToFit="1"/>
    </xf>
    <xf numFmtId="0" fontId="33" fillId="0" borderId="9" xfId="0" applyFont="1" applyFill="1" applyBorder="1" applyAlignment="1">
      <alignment horizontal="right" vertical="center" shrinkToFit="1"/>
    </xf>
    <xf numFmtId="0" fontId="33" fillId="0" borderId="9" xfId="0" applyFont="1" applyBorder="1" applyAlignment="1">
      <alignment horizontal="right" vertical="center" shrinkToFit="1"/>
    </xf>
    <xf numFmtId="187" fontId="33" fillId="0" borderId="9" xfId="0" applyNumberFormat="1" applyFont="1" applyFill="1" applyBorder="1" applyAlignment="1">
      <alignment horizontal="right" vertical="center" shrinkToFit="1"/>
    </xf>
    <xf numFmtId="0" fontId="33" fillId="0" borderId="0" xfId="0" applyFont="1" applyFill="1" applyBorder="1" applyAlignment="1">
      <alignment horizontal="right" vertical="center" shrinkToFit="1"/>
    </xf>
    <xf numFmtId="0" fontId="33" fillId="0" borderId="0" xfId="0" applyFont="1" applyBorder="1" applyAlignment="1">
      <alignment horizontal="right" vertical="center" shrinkToFit="1"/>
    </xf>
    <xf numFmtId="187" fontId="33" fillId="0" borderId="0" xfId="0" applyNumberFormat="1" applyFont="1" applyFill="1" applyBorder="1" applyAlignment="1">
      <alignment horizontal="right" vertical="center" shrinkToFit="1"/>
    </xf>
    <xf numFmtId="0" fontId="13" fillId="0" borderId="7" xfId="0" applyFont="1" applyBorder="1" applyAlignment="1">
      <alignment vertical="center"/>
    </xf>
    <xf numFmtId="0" fontId="7" fillId="0" borderId="7" xfId="0" applyFont="1" applyBorder="1" applyAlignment="1">
      <alignment horizontal="center" vertical="center"/>
    </xf>
    <xf numFmtId="0" fontId="32" fillId="0" borderId="7" xfId="0" applyFont="1" applyFill="1" applyBorder="1" applyAlignment="1">
      <alignment vertical="center"/>
    </xf>
    <xf numFmtId="20" fontId="32" fillId="0" borderId="7" xfId="0" applyNumberFormat="1" applyFont="1" applyFill="1" applyBorder="1" applyAlignment="1">
      <alignment horizontal="center" vertical="center"/>
    </xf>
    <xf numFmtId="20" fontId="32" fillId="0" borderId="7" xfId="0" applyNumberFormat="1" applyFont="1" applyFill="1" applyBorder="1" applyAlignment="1">
      <alignment vertical="center"/>
    </xf>
    <xf numFmtId="0" fontId="6" fillId="0" borderId="7" xfId="0" applyFont="1" applyFill="1" applyBorder="1" applyAlignment="1">
      <alignment vertical="center"/>
    </xf>
    <xf numFmtId="0" fontId="6" fillId="0" borderId="0" xfId="0" applyFont="1" applyFill="1" applyBorder="1" applyAlignment="1">
      <alignment vertical="center"/>
    </xf>
    <xf numFmtId="14" fontId="6" fillId="0" borderId="9" xfId="0" applyNumberFormat="1" applyFont="1" applyBorder="1" applyAlignment="1">
      <alignment vertical="center"/>
    </xf>
    <xf numFmtId="0" fontId="6" fillId="0" borderId="21" xfId="0" applyFont="1" applyBorder="1" applyAlignment="1">
      <alignment horizontal="center" vertical="center"/>
    </xf>
    <xf numFmtId="0" fontId="6" fillId="0" borderId="3" xfId="0" applyFont="1" applyBorder="1" applyAlignment="1">
      <alignment horizontal="center" vertical="center" wrapText="1"/>
    </xf>
    <xf numFmtId="0" fontId="6" fillId="0" borderId="19" xfId="0" applyFont="1" applyBorder="1" applyAlignment="1">
      <alignment horizontal="center" vertical="center" wrapText="1"/>
    </xf>
    <xf numFmtId="0" fontId="37" fillId="0" borderId="19" xfId="0" applyFont="1" applyBorder="1" applyAlignment="1">
      <alignment horizontal="center" vertical="center" wrapText="1"/>
    </xf>
    <xf numFmtId="0" fontId="6" fillId="0" borderId="18" xfId="0" applyFont="1" applyBorder="1" applyAlignment="1">
      <alignment horizontal="center" vertical="center"/>
    </xf>
    <xf numFmtId="0" fontId="37" fillId="0" borderId="18" xfId="0" applyFont="1" applyBorder="1" applyAlignment="1">
      <alignment horizontal="right" vertical="center" wrapText="1"/>
    </xf>
    <xf numFmtId="0" fontId="37" fillId="0" borderId="14" xfId="0" applyFont="1" applyBorder="1" applyAlignment="1">
      <alignment horizontal="right" vertical="center" wrapText="1"/>
    </xf>
    <xf numFmtId="0" fontId="37" fillId="0" borderId="18" xfId="0" applyFont="1" applyBorder="1" applyAlignment="1">
      <alignment horizontal="center" vertical="center" wrapText="1"/>
    </xf>
    <xf numFmtId="0" fontId="37" fillId="0" borderId="18" xfId="0" applyFont="1" applyBorder="1" applyAlignment="1">
      <alignment horizontal="right" vertical="center"/>
    </xf>
    <xf numFmtId="0" fontId="37" fillId="5" borderId="18" xfId="0" applyFont="1" applyFill="1" applyBorder="1" applyAlignment="1">
      <alignment horizontal="right" vertical="center"/>
    </xf>
    <xf numFmtId="0" fontId="37" fillId="0" borderId="19" xfId="0" applyFont="1" applyBorder="1" applyAlignment="1">
      <alignment horizontal="right" vertical="center" wrapText="1"/>
    </xf>
    <xf numFmtId="0" fontId="6" fillId="0" borderId="15" xfId="0" applyFont="1" applyFill="1" applyBorder="1" applyAlignment="1">
      <alignment horizontal="center" vertical="center"/>
    </xf>
    <xf numFmtId="0" fontId="6" fillId="0" borderId="15" xfId="0" applyFont="1" applyBorder="1" applyAlignment="1">
      <alignment horizontal="center" vertical="center"/>
    </xf>
    <xf numFmtId="0" fontId="6" fillId="0" borderId="20" xfId="0" applyFont="1" applyBorder="1" applyAlignment="1">
      <alignment horizontal="center" vertical="center" shrinkToFit="1"/>
    </xf>
    <xf numFmtId="0" fontId="37" fillId="0" borderId="20" xfId="0" applyFont="1" applyBorder="1" applyAlignment="1">
      <alignment horizontal="center" vertical="center" wrapText="1"/>
    </xf>
    <xf numFmtId="0" fontId="37" fillId="0" borderId="20" xfId="0" quotePrefix="1" applyFont="1" applyBorder="1" applyAlignment="1">
      <alignment horizontal="center" vertical="center" wrapText="1"/>
    </xf>
    <xf numFmtId="0" fontId="37" fillId="0" borderId="20" xfId="0" quotePrefix="1" applyFont="1" applyBorder="1" applyAlignment="1">
      <alignment horizontal="center" vertical="center" shrinkToFit="1"/>
    </xf>
    <xf numFmtId="0" fontId="37" fillId="0" borderId="16" xfId="0" quotePrefix="1" applyFont="1" applyBorder="1" applyAlignment="1">
      <alignment horizontal="center" vertical="center"/>
    </xf>
    <xf numFmtId="0" fontId="37" fillId="0" borderId="20" xfId="0" quotePrefix="1" applyFont="1" applyBorder="1" applyAlignment="1">
      <alignment horizontal="center" vertical="center"/>
    </xf>
    <xf numFmtId="0" fontId="37" fillId="0" borderId="6" xfId="0" quotePrefix="1" applyFont="1" applyBorder="1" applyAlignment="1">
      <alignment horizontal="center" vertical="center" wrapText="1"/>
    </xf>
    <xf numFmtId="0" fontId="37" fillId="0" borderId="15" xfId="0" quotePrefix="1" applyFont="1" applyBorder="1" applyAlignment="1">
      <alignment horizontal="center" vertical="center" wrapText="1"/>
    </xf>
    <xf numFmtId="182" fontId="37" fillId="0" borderId="15" xfId="0" quotePrefix="1" applyNumberFormat="1" applyFont="1" applyBorder="1" applyAlignment="1">
      <alignment horizontal="center" vertical="center"/>
    </xf>
    <xf numFmtId="0" fontId="37" fillId="0" borderId="15" xfId="0" applyFont="1" applyBorder="1" applyAlignment="1">
      <alignment horizontal="center" vertical="center" shrinkToFit="1"/>
    </xf>
    <xf numFmtId="0" fontId="37" fillId="5" borderId="15" xfId="0" applyFont="1" applyFill="1" applyBorder="1" applyAlignment="1">
      <alignment horizontal="center" vertical="center" shrinkToFit="1"/>
    </xf>
    <xf numFmtId="184" fontId="37" fillId="0" borderId="15" xfId="0" quotePrefix="1" applyNumberFormat="1" applyFont="1" applyBorder="1" applyAlignment="1">
      <alignment horizontal="center" vertical="center"/>
    </xf>
    <xf numFmtId="0" fontId="37" fillId="0" borderId="15" xfId="0" applyFont="1" applyBorder="1" applyAlignment="1">
      <alignment horizontal="center" vertical="center"/>
    </xf>
    <xf numFmtId="0" fontId="6" fillId="0" borderId="10" xfId="0" applyFont="1" applyFill="1" applyBorder="1" applyAlignment="1">
      <alignment horizontal="center" vertical="center" shrinkToFit="1"/>
    </xf>
    <xf numFmtId="178" fontId="6" fillId="3" borderId="9" xfId="0" applyNumberFormat="1" applyFont="1" applyFill="1" applyBorder="1" applyAlignment="1" applyProtection="1">
      <alignment horizontal="center" vertical="center" shrinkToFit="1"/>
      <protection locked="0"/>
    </xf>
    <xf numFmtId="186" fontId="6" fillId="3" borderId="9" xfId="0" applyNumberFormat="1" applyFont="1" applyFill="1" applyBorder="1" applyAlignment="1" applyProtection="1">
      <alignment horizontal="center" vertical="center" shrinkToFit="1"/>
      <protection locked="0"/>
    </xf>
    <xf numFmtId="185" fontId="6" fillId="3" borderId="9" xfId="0" applyNumberFormat="1" applyFont="1" applyFill="1" applyBorder="1" applyAlignment="1" applyProtection="1">
      <alignment horizontal="center" vertical="center" shrinkToFit="1"/>
      <protection locked="0"/>
    </xf>
    <xf numFmtId="177" fontId="6" fillId="3" borderId="9" xfId="0" applyNumberFormat="1" applyFont="1" applyFill="1" applyBorder="1" applyAlignment="1" applyProtection="1">
      <alignment horizontal="center" vertical="center" shrinkToFit="1"/>
      <protection locked="0"/>
    </xf>
    <xf numFmtId="176" fontId="6" fillId="3" borderId="9" xfId="0" applyNumberFormat="1" applyFont="1" applyFill="1" applyBorder="1" applyAlignment="1" applyProtection="1">
      <alignment vertical="center" shrinkToFit="1"/>
      <protection locked="0"/>
    </xf>
    <xf numFmtId="177" fontId="38" fillId="0" borderId="9" xfId="0" applyNumberFormat="1" applyFont="1" applyFill="1" applyBorder="1" applyAlignment="1">
      <alignment vertical="center"/>
    </xf>
    <xf numFmtId="190" fontId="6" fillId="0" borderId="9" xfId="0" applyNumberFormat="1" applyFont="1" applyBorder="1" applyAlignment="1">
      <alignment vertical="center"/>
    </xf>
    <xf numFmtId="0" fontId="6" fillId="0" borderId="3" xfId="0" applyFont="1" applyBorder="1" applyAlignment="1" applyProtection="1">
      <alignment horizontal="center" vertical="center" wrapText="1"/>
    </xf>
    <xf numFmtId="0" fontId="37" fillId="0" borderId="18" xfId="0" applyFont="1" applyBorder="1" applyAlignment="1" applyProtection="1">
      <alignment horizontal="right" vertical="center" wrapText="1"/>
    </xf>
    <xf numFmtId="0" fontId="37" fillId="0" borderId="14" xfId="0" applyFont="1" applyBorder="1" applyAlignment="1" applyProtection="1">
      <alignment horizontal="right" vertical="center" wrapText="1"/>
    </xf>
    <xf numFmtId="0" fontId="37" fillId="0" borderId="18" xfId="0" applyFont="1" applyBorder="1" applyAlignment="1" applyProtection="1">
      <alignment horizontal="right" vertical="center"/>
    </xf>
    <xf numFmtId="0" fontId="37" fillId="5" borderId="18" xfId="0" applyFont="1" applyFill="1" applyBorder="1" applyAlignment="1" applyProtection="1">
      <alignment horizontal="right" vertical="center" wrapText="1"/>
    </xf>
    <xf numFmtId="0" fontId="9" fillId="0" borderId="0" xfId="0" applyFont="1" applyAlignment="1" applyProtection="1">
      <alignment vertical="center"/>
    </xf>
    <xf numFmtId="0" fontId="32" fillId="0" borderId="0" xfId="0" applyFont="1" applyAlignment="1" applyProtection="1">
      <alignment vertical="center"/>
    </xf>
    <xf numFmtId="0" fontId="6" fillId="0" borderId="0" xfId="0" applyFont="1" applyAlignment="1" applyProtection="1">
      <alignment vertical="center"/>
    </xf>
    <xf numFmtId="0" fontId="33" fillId="0" borderId="0" xfId="0" applyFont="1" applyAlignment="1" applyProtection="1">
      <alignment horizontal="center"/>
    </xf>
    <xf numFmtId="0" fontId="33" fillId="0" borderId="0" xfId="0" applyFont="1" applyAlignment="1" applyProtection="1">
      <alignment vertical="center"/>
    </xf>
    <xf numFmtId="0" fontId="6" fillId="0" borderId="0" xfId="0" applyFont="1" applyAlignment="1" applyProtection="1">
      <alignment horizontal="center" vertical="center" shrinkToFit="1"/>
    </xf>
    <xf numFmtId="0" fontId="6" fillId="0" borderId="0" xfId="0" applyFont="1" applyAlignment="1" applyProtection="1">
      <alignment horizontal="center" vertical="center"/>
    </xf>
    <xf numFmtId="0" fontId="33" fillId="0" borderId="9" xfId="0" applyFont="1" applyBorder="1" applyAlignment="1" applyProtection="1">
      <alignment horizontal="center" vertical="center" shrinkToFit="1"/>
    </xf>
    <xf numFmtId="0" fontId="6" fillId="0" borderId="0" xfId="0" applyFont="1" applyFill="1" applyAlignment="1" applyProtection="1">
      <alignment horizontal="center" vertical="center"/>
    </xf>
    <xf numFmtId="188" fontId="6" fillId="0" borderId="0" xfId="0" applyNumberFormat="1" applyFont="1" applyAlignment="1" applyProtection="1">
      <alignment vertical="center"/>
    </xf>
    <xf numFmtId="0" fontId="9" fillId="0" borderId="0" xfId="0" applyFont="1" applyBorder="1" applyAlignment="1" applyProtection="1">
      <alignment horizontal="right" vertical="center"/>
    </xf>
    <xf numFmtId="0" fontId="9" fillId="0" borderId="0" xfId="0" applyFont="1" applyBorder="1" applyAlignment="1" applyProtection="1">
      <alignment horizontal="center" vertical="center"/>
    </xf>
    <xf numFmtId="0" fontId="34" fillId="0" borderId="0" xfId="0" applyFont="1" applyAlignment="1" applyProtection="1">
      <alignment vertical="center"/>
    </xf>
    <xf numFmtId="0" fontId="32" fillId="0" borderId="0" xfId="0" applyFont="1" applyFill="1" applyAlignment="1" applyProtection="1">
      <alignment vertical="center" shrinkToFit="1"/>
    </xf>
    <xf numFmtId="0" fontId="6" fillId="0" borderId="0" xfId="0" applyFont="1" applyFill="1" applyAlignment="1" applyProtection="1">
      <alignment vertical="center"/>
    </xf>
    <xf numFmtId="0" fontId="32" fillId="0" borderId="0" xfId="0" applyFont="1" applyAlignment="1" applyProtection="1">
      <alignment horizontal="right" vertical="center"/>
    </xf>
    <xf numFmtId="0" fontId="32" fillId="0" borderId="0" xfId="0" applyFont="1" applyFill="1" applyAlignment="1" applyProtection="1">
      <alignment horizontal="center" vertical="center"/>
    </xf>
    <xf numFmtId="0" fontId="32" fillId="0" borderId="0" xfId="0" applyFont="1" applyFill="1" applyAlignment="1" applyProtection="1">
      <alignment horizontal="left" vertical="center"/>
    </xf>
    <xf numFmtId="0" fontId="32" fillId="0" borderId="0" xfId="0" applyFont="1" applyAlignment="1" applyProtection="1">
      <alignment horizontal="center" vertical="center"/>
    </xf>
    <xf numFmtId="0" fontId="32" fillId="0" borderId="0" xfId="0" applyFont="1" applyFill="1" applyAlignment="1" applyProtection="1">
      <alignment horizontal="right" vertical="center" shrinkToFit="1"/>
    </xf>
    <xf numFmtId="0" fontId="32" fillId="0" borderId="0" xfId="8" applyFont="1" applyBorder="1" applyAlignment="1" applyProtection="1">
      <alignment horizontal="center" vertical="center"/>
    </xf>
    <xf numFmtId="0" fontId="33" fillId="0" borderId="15" xfId="0" applyNumberFormat="1" applyFont="1" applyFill="1" applyBorder="1" applyAlignment="1" applyProtection="1">
      <alignment horizontal="right" vertical="center" shrinkToFit="1"/>
    </xf>
    <xf numFmtId="0" fontId="32" fillId="0" borderId="0" xfId="0" applyFont="1" applyFill="1" applyBorder="1" applyAlignment="1" applyProtection="1">
      <alignment vertical="center"/>
    </xf>
    <xf numFmtId="0" fontId="32" fillId="0" borderId="0" xfId="0" applyFont="1" applyBorder="1" applyAlignment="1" applyProtection="1">
      <alignment vertical="center"/>
    </xf>
    <xf numFmtId="0" fontId="6" fillId="0" borderId="0" xfId="0" quotePrefix="1"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Border="1" applyAlignment="1" applyProtection="1">
      <alignment horizontal="center" vertical="center" shrinkToFit="1"/>
    </xf>
    <xf numFmtId="0" fontId="13" fillId="0" borderId="7" xfId="0" applyFont="1" applyBorder="1" applyAlignment="1" applyProtection="1">
      <alignment vertical="center"/>
    </xf>
    <xf numFmtId="0" fontId="7" fillId="0" borderId="7" xfId="0" applyFont="1" applyBorder="1" applyAlignment="1" applyProtection="1">
      <alignment vertical="center"/>
    </xf>
    <xf numFmtId="0" fontId="32" fillId="0" borderId="7" xfId="0" applyFont="1" applyFill="1" applyBorder="1" applyAlignment="1" applyProtection="1">
      <alignment horizontal="center" vertical="center"/>
    </xf>
    <xf numFmtId="0" fontId="6" fillId="0" borderId="7" xfId="0" applyFont="1" applyFill="1" applyBorder="1" applyAlignment="1" applyProtection="1">
      <alignment vertical="center"/>
    </xf>
    <xf numFmtId="14" fontId="6" fillId="0" borderId="0" xfId="0" applyNumberFormat="1" applyFont="1" applyFill="1" applyBorder="1" applyAlignment="1" applyProtection="1">
      <alignment vertical="center"/>
    </xf>
    <xf numFmtId="0" fontId="6" fillId="0" borderId="10" xfId="0" applyFont="1" applyFill="1" applyBorder="1" applyAlignment="1" applyProtection="1">
      <alignment horizontal="center" vertical="center" shrinkToFit="1"/>
      <protection locked="0"/>
    </xf>
    <xf numFmtId="0" fontId="25" fillId="0" borderId="0" xfId="0" applyFont="1" applyBorder="1" applyAlignment="1">
      <alignment horizontal="center" vertical="center"/>
    </xf>
    <xf numFmtId="0" fontId="26" fillId="0" borderId="68" xfId="0" applyFont="1" applyBorder="1" applyAlignment="1">
      <alignment vertical="center" wrapText="1"/>
    </xf>
    <xf numFmtId="0" fontId="26" fillId="0" borderId="71" xfId="0" applyFont="1" applyBorder="1" applyAlignment="1">
      <alignment horizontal="center" vertical="center"/>
    </xf>
    <xf numFmtId="0" fontId="28" fillId="0" borderId="68" xfId="0" applyFont="1" applyBorder="1" applyAlignment="1">
      <alignment horizontal="left" vertical="center" wrapText="1"/>
    </xf>
    <xf numFmtId="49" fontId="6" fillId="0" borderId="0" xfId="0" applyNumberFormat="1" applyFont="1" applyAlignment="1">
      <alignment horizontal="center" vertical="center"/>
    </xf>
    <xf numFmtId="0" fontId="0" fillId="0" borderId="0" xfId="0" applyAlignment="1">
      <alignment horizontal="left" vertical="center"/>
    </xf>
    <xf numFmtId="192" fontId="0" fillId="0" borderId="0" xfId="0" applyNumberFormat="1" applyAlignment="1">
      <alignment vertical="center"/>
    </xf>
    <xf numFmtId="0" fontId="6" fillId="0" borderId="0" xfId="0" applyFont="1" applyFill="1" applyBorder="1" applyAlignment="1" applyProtection="1">
      <alignment vertical="center"/>
    </xf>
    <xf numFmtId="0" fontId="33" fillId="0" borderId="76" xfId="0" applyNumberFormat="1" applyFont="1" applyFill="1" applyBorder="1" applyAlignment="1" applyProtection="1">
      <alignment horizontal="center" vertical="center" shrinkToFit="1"/>
    </xf>
    <xf numFmtId="38" fontId="33" fillId="0" borderId="76" xfId="1" applyFont="1" applyBorder="1" applyAlignment="1" applyProtection="1">
      <alignment horizontal="right" vertical="center" shrinkToFit="1"/>
    </xf>
    <xf numFmtId="0" fontId="33" fillId="0" borderId="76" xfId="0" applyNumberFormat="1" applyFont="1" applyFill="1" applyBorder="1" applyAlignment="1" applyProtection="1">
      <alignment horizontal="center" vertical="center" shrinkToFit="1"/>
      <protection locked="0"/>
    </xf>
    <xf numFmtId="176" fontId="6" fillId="0" borderId="9" xfId="0" applyNumberFormat="1" applyFont="1" applyFill="1" applyBorder="1" applyAlignment="1" applyProtection="1">
      <alignment vertical="center" shrinkToFit="1"/>
      <protection locked="0"/>
    </xf>
    <xf numFmtId="194" fontId="6" fillId="0" borderId="9" xfId="0" applyNumberFormat="1" applyFont="1" applyBorder="1" applyAlignment="1">
      <alignment vertical="center" shrinkToFit="1"/>
    </xf>
    <xf numFmtId="194" fontId="38" fillId="0" borderId="9" xfId="0" applyNumberFormat="1" applyFont="1" applyBorder="1" applyAlignment="1">
      <alignment vertical="center" shrinkToFit="1"/>
    </xf>
    <xf numFmtId="194" fontId="38" fillId="3" borderId="9" xfId="0" applyNumberFormat="1" applyFont="1" applyFill="1" applyBorder="1" applyAlignment="1" applyProtection="1">
      <alignment vertical="center" shrinkToFit="1"/>
      <protection locked="0"/>
    </xf>
    <xf numFmtId="195" fontId="33" fillId="0" borderId="9" xfId="0" applyNumberFormat="1" applyFont="1" applyFill="1" applyBorder="1" applyAlignment="1">
      <alignment horizontal="right" vertical="center" shrinkToFit="1"/>
    </xf>
    <xf numFmtId="194" fontId="6" fillId="0" borderId="9" xfId="1" applyNumberFormat="1" applyFont="1" applyBorder="1" applyAlignment="1">
      <alignment vertical="center" shrinkToFit="1"/>
    </xf>
    <xf numFmtId="194" fontId="6" fillId="3" borderId="9" xfId="1" applyNumberFormat="1" applyFont="1" applyFill="1" applyBorder="1" applyAlignment="1" applyProtection="1">
      <alignment vertical="center" shrinkToFit="1"/>
      <protection locked="0"/>
    </xf>
    <xf numFmtId="196" fontId="0" fillId="0" borderId="0" xfId="0" applyNumberFormat="1"/>
    <xf numFmtId="196" fontId="0" fillId="0" borderId="9" xfId="0" applyNumberFormat="1" applyBorder="1"/>
    <xf numFmtId="176" fontId="0" fillId="7" borderId="9" xfId="0" applyNumberFormat="1" applyFill="1" applyBorder="1"/>
    <xf numFmtId="190" fontId="0" fillId="0" borderId="0" xfId="0" applyNumberFormat="1"/>
    <xf numFmtId="176" fontId="6" fillId="0" borderId="9" xfId="0" applyNumberFormat="1" applyFont="1" applyFill="1" applyBorder="1" applyAlignment="1" applyProtection="1">
      <alignment vertical="center" shrinkToFit="1"/>
    </xf>
    <xf numFmtId="0" fontId="37" fillId="0" borderId="19" xfId="0" applyFont="1" applyBorder="1" applyAlignment="1">
      <alignment horizontal="center" vertical="center" wrapText="1"/>
    </xf>
    <xf numFmtId="187" fontId="33" fillId="0" borderId="48" xfId="0" applyNumberFormat="1" applyFont="1" applyBorder="1" applyAlignment="1">
      <alignment horizontal="right" vertical="center"/>
    </xf>
    <xf numFmtId="0" fontId="33" fillId="0" borderId="42" xfId="0" applyFont="1" applyBorder="1" applyAlignment="1">
      <alignment horizontal="center" vertical="center"/>
    </xf>
    <xf numFmtId="194" fontId="6" fillId="0" borderId="0" xfId="0" applyNumberFormat="1" applyFont="1" applyAlignment="1">
      <alignment vertical="center"/>
    </xf>
    <xf numFmtId="0" fontId="26" fillId="0" borderId="0" xfId="0" applyFont="1" applyBorder="1" applyAlignment="1">
      <alignment horizontal="left" vertical="top" wrapText="1"/>
    </xf>
    <xf numFmtId="0" fontId="26" fillId="0" borderId="0" xfId="0" applyFont="1" applyBorder="1" applyAlignment="1">
      <alignment horizontal="left" vertical="top"/>
    </xf>
    <xf numFmtId="0" fontId="48" fillId="0" borderId="0" xfId="9" applyAlignment="1">
      <alignment horizontal="left" vertical="center"/>
    </xf>
    <xf numFmtId="0" fontId="26" fillId="0" borderId="68" xfId="0" applyFont="1" applyBorder="1" applyAlignment="1">
      <alignment horizontal="center" vertical="center" wrapText="1"/>
    </xf>
    <xf numFmtId="0" fontId="34" fillId="0" borderId="0" xfId="0" applyFont="1" applyFill="1" applyAlignment="1">
      <alignment horizontal="center" vertical="center"/>
    </xf>
    <xf numFmtId="49" fontId="32" fillId="0" borderId="0" xfId="0" applyNumberFormat="1" applyFont="1" applyAlignment="1" applyProtection="1">
      <alignment vertical="center"/>
    </xf>
    <xf numFmtId="49" fontId="6" fillId="0" borderId="0" xfId="0" applyNumberFormat="1" applyFont="1" applyAlignment="1" applyProtection="1">
      <alignment horizontal="center" vertical="center"/>
    </xf>
    <xf numFmtId="49" fontId="32" fillId="0" borderId="0" xfId="8" applyNumberFormat="1" applyFont="1" applyBorder="1" applyAlignment="1" applyProtection="1">
      <alignment horizontal="center" vertical="center"/>
    </xf>
    <xf numFmtId="49" fontId="32" fillId="0" borderId="0" xfId="0" applyNumberFormat="1" applyFont="1" applyBorder="1" applyAlignment="1" applyProtection="1">
      <alignment vertical="center"/>
    </xf>
    <xf numFmtId="49" fontId="7" fillId="0" borderId="7" xfId="0" applyNumberFormat="1" applyFont="1" applyBorder="1" applyAlignment="1" applyProtection="1">
      <alignment vertical="center"/>
    </xf>
    <xf numFmtId="49" fontId="6" fillId="0" borderId="15" xfId="0" applyNumberFormat="1" applyFont="1" applyBorder="1" applyAlignment="1" applyProtection="1">
      <alignment horizontal="center" vertical="center" shrinkToFit="1"/>
      <protection locked="0"/>
    </xf>
    <xf numFmtId="49" fontId="6" fillId="3" borderId="9" xfId="0" applyNumberFormat="1" applyFont="1" applyFill="1" applyBorder="1" applyAlignment="1" applyProtection="1">
      <alignment horizontal="center" vertical="center" shrinkToFit="1"/>
      <protection locked="0"/>
    </xf>
    <xf numFmtId="49" fontId="6" fillId="0" borderId="0" xfId="0" applyNumberFormat="1" applyFont="1" applyAlignment="1" applyProtection="1">
      <alignment horizontal="center" vertical="center"/>
      <protection locked="0"/>
    </xf>
    <xf numFmtId="179" fontId="6" fillId="0" borderId="9" xfId="0" applyNumberFormat="1" applyFont="1" applyFill="1" applyBorder="1" applyAlignment="1" applyProtection="1">
      <alignment horizontal="center" vertical="center" shrinkToFit="1"/>
    </xf>
    <xf numFmtId="0" fontId="37" fillId="0" borderId="16" xfId="0" applyFont="1" applyBorder="1" applyAlignment="1">
      <alignment horizontal="centerContinuous" vertical="center" shrinkToFit="1"/>
    </xf>
    <xf numFmtId="0" fontId="37" fillId="0" borderId="26" xfId="0" applyFont="1" applyBorder="1" applyAlignment="1">
      <alignment horizontal="centerContinuous" vertical="center" shrinkToFit="1"/>
    </xf>
    <xf numFmtId="0" fontId="37" fillId="0" borderId="27" xfId="0" applyFont="1" applyBorder="1" applyAlignment="1">
      <alignment horizontal="centerContinuous" vertical="center" shrinkToFit="1"/>
    </xf>
    <xf numFmtId="0" fontId="37" fillId="0" borderId="16" xfId="0" applyFont="1" applyBorder="1" applyAlignment="1" applyProtection="1">
      <alignment horizontal="centerContinuous" vertical="center" shrinkToFit="1"/>
      <protection locked="0"/>
    </xf>
    <xf numFmtId="0" fontId="37" fillId="0" borderId="26" xfId="0" applyFont="1" applyBorder="1" applyAlignment="1" applyProtection="1">
      <alignment horizontal="centerContinuous" vertical="center" shrinkToFit="1"/>
      <protection locked="0"/>
    </xf>
    <xf numFmtId="0" fontId="37" fillId="0" borderId="27" xfId="0" applyFont="1" applyBorder="1" applyAlignment="1" applyProtection="1">
      <alignment horizontal="centerContinuous" vertical="center" shrinkToFit="1"/>
      <protection locked="0"/>
    </xf>
    <xf numFmtId="177" fontId="6" fillId="0" borderId="9" xfId="1" applyNumberFormat="1" applyFont="1" applyFill="1" applyBorder="1" applyAlignment="1" applyProtection="1">
      <alignment horizontal="center" vertical="center" shrinkToFit="1"/>
    </xf>
    <xf numFmtId="0" fontId="6" fillId="0" borderId="18" xfId="0" applyFont="1" applyBorder="1" applyAlignment="1">
      <alignment horizontal="center" vertical="center"/>
    </xf>
    <xf numFmtId="179" fontId="6" fillId="0" borderId="9" xfId="0" applyNumberFormat="1" applyFont="1" applyFill="1" applyBorder="1" applyAlignment="1" applyProtection="1">
      <alignment horizontal="center" vertical="center" shrinkToFit="1"/>
      <protection locked="0"/>
    </xf>
    <xf numFmtId="0" fontId="6" fillId="0" borderId="0" xfId="0" applyFont="1" applyFill="1" applyAlignment="1" applyProtection="1">
      <alignment vertical="center" shrinkToFit="1"/>
      <protection locked="0"/>
    </xf>
    <xf numFmtId="0" fontId="9" fillId="0" borderId="0" xfId="0" applyFont="1" applyFill="1" applyAlignment="1">
      <alignment vertical="center"/>
    </xf>
    <xf numFmtId="0" fontId="32" fillId="0" borderId="0" xfId="0" applyFont="1" applyFill="1" applyBorder="1" applyAlignment="1">
      <alignment horizontal="center" vertical="center" shrinkToFit="1"/>
    </xf>
    <xf numFmtId="0" fontId="6" fillId="0" borderId="20" xfId="0" applyFont="1" applyFill="1" applyBorder="1" applyAlignment="1">
      <alignment horizontal="center" vertical="center"/>
    </xf>
    <xf numFmtId="0" fontId="9" fillId="0" borderId="0" xfId="0" applyFont="1" applyFill="1" applyBorder="1" applyAlignment="1">
      <alignment horizontal="center" vertical="center"/>
    </xf>
    <xf numFmtId="0" fontId="37" fillId="0" borderId="20" xfId="0" quotePrefix="1" applyFont="1" applyFill="1" applyBorder="1" applyAlignment="1">
      <alignment horizontal="center" vertical="center" shrinkToFit="1"/>
    </xf>
    <xf numFmtId="0" fontId="6" fillId="0" borderId="9" xfId="0" applyFont="1" applyFill="1" applyBorder="1" applyAlignment="1" applyProtection="1">
      <alignment horizontal="center" vertical="center" shrinkToFit="1"/>
    </xf>
    <xf numFmtId="0" fontId="6" fillId="0" borderId="18" xfId="0" applyFont="1" applyFill="1" applyBorder="1" applyAlignment="1">
      <alignment horizontal="center" vertical="center"/>
    </xf>
    <xf numFmtId="0" fontId="6" fillId="0" borderId="21" xfId="0" applyFont="1" applyFill="1" applyBorder="1" applyAlignment="1">
      <alignment horizontal="center" vertical="center" wrapText="1"/>
    </xf>
    <xf numFmtId="0" fontId="6" fillId="0" borderId="0" xfId="0" applyFont="1" applyAlignment="1">
      <alignment vertical="center"/>
    </xf>
    <xf numFmtId="0" fontId="0" fillId="0" borderId="9" xfId="0" applyBorder="1"/>
    <xf numFmtId="14" fontId="0" fillId="0" borderId="0" xfId="0" applyNumberFormat="1"/>
    <xf numFmtId="190" fontId="0" fillId="0" borderId="0" xfId="0" applyNumberFormat="1" applyFill="1"/>
    <xf numFmtId="0" fontId="0" fillId="0" borderId="0" xfId="0" applyFill="1"/>
    <xf numFmtId="0" fontId="0" fillId="0" borderId="9" xfId="0" applyFill="1" applyBorder="1"/>
    <xf numFmtId="14" fontId="0" fillId="0" borderId="0" xfId="0" applyNumberFormat="1" applyFill="1"/>
    <xf numFmtId="14" fontId="0" fillId="7" borderId="0" xfId="0" applyNumberFormat="1" applyFill="1"/>
    <xf numFmtId="14" fontId="6" fillId="0" borderId="0" xfId="0" applyNumberFormat="1" applyFont="1" applyAlignment="1">
      <alignment horizontal="center" vertical="center"/>
    </xf>
    <xf numFmtId="14" fontId="0" fillId="0" borderId="0" xfId="0" applyNumberFormat="1" applyFill="1" applyBorder="1"/>
    <xf numFmtId="0" fontId="33" fillId="0" borderId="0" xfId="0" applyFont="1"/>
    <xf numFmtId="14" fontId="33" fillId="0" borderId="0" xfId="0" applyNumberFormat="1" applyFont="1"/>
    <xf numFmtId="14" fontId="6" fillId="0" borderId="0" xfId="0" applyNumberFormat="1" applyFont="1" applyAlignment="1">
      <alignment vertical="center"/>
    </xf>
    <xf numFmtId="0" fontId="6" fillId="0" borderId="0" xfId="0" applyFont="1" applyAlignment="1">
      <alignment horizontal="centerContinuous" vertical="center"/>
    </xf>
    <xf numFmtId="0" fontId="6" fillId="0" borderId="0" xfId="0" applyFont="1" applyAlignment="1">
      <alignment vertical="center"/>
    </xf>
    <xf numFmtId="189" fontId="6" fillId="0" borderId="12" xfId="0" applyNumberFormat="1" applyFont="1" applyFill="1" applyBorder="1" applyAlignment="1" applyProtection="1">
      <alignment horizontal="center" vertical="center" shrinkToFit="1"/>
    </xf>
    <xf numFmtId="189" fontId="6" fillId="0" borderId="11" xfId="0" applyNumberFormat="1" applyFont="1" applyFill="1" applyBorder="1" applyAlignment="1" applyProtection="1">
      <alignment horizontal="center" vertical="center" shrinkToFit="1"/>
    </xf>
    <xf numFmtId="0" fontId="28" fillId="0" borderId="71" xfId="0" applyFont="1" applyBorder="1" applyAlignment="1">
      <alignment horizontal="center" vertical="center"/>
    </xf>
    <xf numFmtId="0" fontId="28" fillId="0" borderId="73" xfId="0" applyFont="1" applyBorder="1" applyAlignment="1">
      <alignment horizontal="center" vertical="center"/>
    </xf>
    <xf numFmtId="0" fontId="28" fillId="0" borderId="0" xfId="0" applyFont="1" applyBorder="1" applyAlignment="1">
      <alignment horizontal="center" vertical="center" wrapText="1"/>
    </xf>
    <xf numFmtId="0" fontId="28" fillId="0" borderId="68" xfId="0" applyFont="1" applyBorder="1" applyAlignment="1">
      <alignment horizontal="left" vertical="center" wrapText="1"/>
    </xf>
    <xf numFmtId="0" fontId="26" fillId="0" borderId="68" xfId="0" applyFont="1" applyBorder="1" applyAlignment="1">
      <alignment horizontal="left" vertical="center" wrapText="1"/>
    </xf>
    <xf numFmtId="0" fontId="26" fillId="0" borderId="74" xfId="0" applyFont="1" applyBorder="1" applyAlignment="1">
      <alignment horizontal="left" vertical="center" wrapText="1"/>
    </xf>
    <xf numFmtId="0" fontId="26" fillId="0" borderId="69" xfId="0" applyFont="1" applyBorder="1" applyAlignment="1">
      <alignment horizontal="left" vertical="center" wrapText="1"/>
    </xf>
    <xf numFmtId="0" fontId="26" fillId="0" borderId="75" xfId="0" applyFont="1" applyBorder="1" applyAlignment="1">
      <alignment horizontal="left" vertical="center" wrapText="1"/>
    </xf>
    <xf numFmtId="0" fontId="25" fillId="6" borderId="0" xfId="0" applyFont="1" applyFill="1" applyBorder="1" applyAlignment="1">
      <alignment horizontal="left" vertical="center"/>
    </xf>
    <xf numFmtId="0" fontId="26" fillId="0" borderId="71" xfId="0" applyFont="1" applyBorder="1" applyAlignment="1">
      <alignment horizontal="center" vertical="center" wrapText="1"/>
    </xf>
    <xf numFmtId="0" fontId="26" fillId="0" borderId="72" xfId="0" applyFont="1" applyBorder="1" applyAlignment="1">
      <alignment horizontal="center" vertical="center" wrapText="1"/>
    </xf>
    <xf numFmtId="0" fontId="28" fillId="0" borderId="74" xfId="0" applyFont="1" applyBorder="1" applyAlignment="1">
      <alignment horizontal="left" vertical="center" wrapText="1"/>
    </xf>
    <xf numFmtId="0" fontId="48" fillId="0" borderId="0" xfId="9" applyAlignment="1">
      <alignment horizontal="left" vertical="center"/>
    </xf>
    <xf numFmtId="0" fontId="26" fillId="0" borderId="0" xfId="0" applyFont="1" applyAlignment="1">
      <alignment horizontal="left" vertical="center"/>
    </xf>
    <xf numFmtId="0" fontId="25" fillId="6" borderId="0" xfId="0" applyFont="1" applyFill="1" applyAlignment="1">
      <alignment horizontal="left" vertical="center"/>
    </xf>
    <xf numFmtId="0" fontId="26" fillId="0" borderId="0" xfId="0" applyFont="1" applyAlignment="1">
      <alignment horizontal="left" vertical="top" wrapText="1"/>
    </xf>
    <xf numFmtId="0" fontId="26" fillId="0" borderId="0" xfId="0" applyFont="1" applyAlignment="1">
      <alignment horizontal="left" vertical="top"/>
    </xf>
    <xf numFmtId="0" fontId="26" fillId="0" borderId="0" xfId="0" applyFont="1" applyBorder="1" applyAlignment="1">
      <alignment horizontal="left" vertical="top" wrapText="1"/>
    </xf>
    <xf numFmtId="0" fontId="26" fillId="0" borderId="0" xfId="0" applyFont="1" applyBorder="1" applyAlignment="1">
      <alignment horizontal="left" vertical="top"/>
    </xf>
    <xf numFmtId="0" fontId="6" fillId="3" borderId="7" xfId="0" applyFont="1" applyFill="1" applyBorder="1" applyAlignment="1" applyProtection="1">
      <alignment horizontal="left" vertical="center" shrinkToFit="1"/>
      <protection locked="0"/>
    </xf>
    <xf numFmtId="0" fontId="0" fillId="0" borderId="7" xfId="0" applyBorder="1" applyAlignment="1" applyProtection="1">
      <alignment vertical="center" shrinkToFit="1"/>
      <protection locked="0"/>
    </xf>
    <xf numFmtId="0" fontId="6" fillId="3" borderId="10" xfId="0" applyFont="1" applyFill="1" applyBorder="1" applyAlignment="1" applyProtection="1">
      <alignment horizontal="left" vertical="center" shrinkToFit="1"/>
      <protection locked="0"/>
    </xf>
    <xf numFmtId="0" fontId="0" fillId="0" borderId="10" xfId="0" applyBorder="1" applyAlignment="1" applyProtection="1">
      <alignment vertical="center" shrinkToFit="1"/>
      <protection locked="0"/>
    </xf>
    <xf numFmtId="49" fontId="6" fillId="0" borderId="0" xfId="0" applyNumberFormat="1" applyFont="1" applyAlignment="1">
      <alignment horizontal="center" vertical="center"/>
    </xf>
    <xf numFmtId="0" fontId="7" fillId="0" borderId="0" xfId="0" applyFont="1" applyBorder="1" applyAlignment="1">
      <alignment shrinkToFit="1"/>
    </xf>
    <xf numFmtId="0" fontId="6" fillId="0" borderId="0" xfId="0" applyFont="1" applyAlignment="1">
      <alignment vertical="center"/>
    </xf>
    <xf numFmtId="0" fontId="7" fillId="2" borderId="53"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5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193" fontId="13" fillId="0" borderId="63" xfId="1" applyNumberFormat="1" applyFont="1" applyFill="1" applyBorder="1" applyAlignment="1">
      <alignment horizontal="right" vertical="center" indent="1"/>
    </xf>
    <xf numFmtId="193" fontId="13" fillId="0" borderId="2" xfId="1" applyNumberFormat="1" applyFont="1" applyFill="1" applyBorder="1" applyAlignment="1">
      <alignment horizontal="right" vertical="center" indent="1"/>
    </xf>
    <xf numFmtId="0" fontId="7" fillId="0" borderId="2" xfId="0" applyFont="1" applyBorder="1" applyAlignment="1">
      <alignment horizontal="center" vertical="center"/>
    </xf>
    <xf numFmtId="0" fontId="7" fillId="0" borderId="64" xfId="0" applyFont="1" applyBorder="1" applyAlignment="1">
      <alignment horizontal="center" vertical="center"/>
    </xf>
    <xf numFmtId="0" fontId="7" fillId="2" borderId="57" xfId="0" applyFont="1" applyFill="1" applyBorder="1" applyAlignment="1">
      <alignment horizontal="center" vertical="center"/>
    </xf>
    <xf numFmtId="0" fontId="7" fillId="2" borderId="57" xfId="0" applyFont="1" applyFill="1" applyBorder="1" applyAlignment="1">
      <alignment horizontal="center" vertical="center" shrinkToFit="1"/>
    </xf>
    <xf numFmtId="0" fontId="7" fillId="2" borderId="58" xfId="0" applyFont="1" applyFill="1" applyBorder="1" applyAlignment="1">
      <alignment horizontal="center" vertical="center" shrinkToFit="1"/>
    </xf>
    <xf numFmtId="193" fontId="13" fillId="0" borderId="59" xfId="1" applyNumberFormat="1" applyFont="1" applyFill="1" applyBorder="1" applyAlignment="1">
      <alignment horizontal="right" vertical="center" indent="1"/>
    </xf>
    <xf numFmtId="193" fontId="13" fillId="0" borderId="55" xfId="1" applyNumberFormat="1" applyFont="1" applyFill="1" applyBorder="1" applyAlignment="1">
      <alignment horizontal="right" vertical="center" indent="1"/>
    </xf>
    <xf numFmtId="0" fontId="7" fillId="0" borderId="57" xfId="0" applyFont="1" applyBorder="1" applyAlignment="1">
      <alignment horizontal="center" vertical="center"/>
    </xf>
    <xf numFmtId="0" fontId="7" fillId="0" borderId="60" xfId="0" applyFont="1" applyBorder="1" applyAlignment="1">
      <alignment horizontal="center" vertical="center"/>
    </xf>
    <xf numFmtId="0" fontId="0" fillId="0" borderId="10" xfId="0" applyBorder="1" applyAlignment="1">
      <alignment vertical="center"/>
    </xf>
    <xf numFmtId="0" fontId="6" fillId="0" borderId="0"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34" fillId="0" borderId="0" xfId="0" applyFont="1" applyAlignment="1">
      <alignment horizontal="center" vertical="center"/>
    </xf>
    <xf numFmtId="0" fontId="34" fillId="3" borderId="0" xfId="0" applyFont="1" applyFill="1" applyAlignment="1" applyProtection="1">
      <alignment horizontal="center" vertical="center"/>
      <protection locked="0"/>
    </xf>
    <xf numFmtId="0" fontId="6" fillId="0" borderId="0" xfId="0" quotePrefix="1" applyFont="1" applyBorder="1" applyAlignment="1">
      <alignment horizontal="center" vertical="center"/>
    </xf>
    <xf numFmtId="0" fontId="6" fillId="0" borderId="0" xfId="0" quotePrefix="1" applyFont="1" applyFill="1" applyBorder="1" applyAlignment="1">
      <alignment horizontal="center" vertical="center"/>
    </xf>
    <xf numFmtId="0" fontId="6" fillId="0" borderId="0" xfId="0" applyFont="1" applyFill="1" applyBorder="1" applyAlignment="1">
      <alignment horizontal="center" vertical="center"/>
    </xf>
    <xf numFmtId="191" fontId="33" fillId="3" borderId="0" xfId="0" applyNumberFormat="1" applyFont="1" applyFill="1" applyAlignment="1" applyProtection="1">
      <alignment horizontal="center" vertical="center"/>
      <protection locked="0"/>
    </xf>
    <xf numFmtId="0" fontId="16" fillId="2" borderId="50" xfId="0" applyFont="1" applyFill="1" applyBorder="1" applyAlignment="1">
      <alignment horizontal="center" vertical="center"/>
    </xf>
    <xf numFmtId="0" fontId="16" fillId="2" borderId="49" xfId="0" applyFont="1" applyFill="1" applyBorder="1" applyAlignment="1">
      <alignment horizontal="center" vertical="center"/>
    </xf>
    <xf numFmtId="0" fontId="16" fillId="2" borderId="51" xfId="0" applyFont="1" applyFill="1" applyBorder="1" applyAlignment="1">
      <alignment horizontal="center" vertical="center"/>
    </xf>
    <xf numFmtId="193" fontId="13" fillId="0" borderId="61" xfId="1" applyNumberFormat="1" applyFont="1" applyFill="1" applyBorder="1" applyAlignment="1">
      <alignment horizontal="right" vertical="center" indent="1"/>
    </xf>
    <xf numFmtId="193" fontId="13" fillId="0" borderId="49" xfId="1" applyNumberFormat="1" applyFont="1" applyFill="1" applyBorder="1" applyAlignment="1">
      <alignment horizontal="right" vertical="center" indent="1"/>
    </xf>
    <xf numFmtId="0" fontId="7" fillId="0" borderId="49" xfId="0" applyFont="1" applyBorder="1" applyAlignment="1">
      <alignment horizontal="center" vertical="center"/>
    </xf>
    <xf numFmtId="0" fontId="7" fillId="0" borderId="62" xfId="0" applyFont="1" applyBorder="1" applyAlignment="1">
      <alignment horizontal="center" vertical="center"/>
    </xf>
    <xf numFmtId="0" fontId="37" fillId="0" borderId="17" xfId="0" applyFont="1" applyBorder="1" applyAlignment="1" applyProtection="1">
      <alignment horizontal="center" vertical="center" wrapText="1"/>
    </xf>
    <xf numFmtId="0" fontId="37" fillId="0" borderId="19" xfId="0" applyFont="1" applyBorder="1" applyAlignment="1" applyProtection="1">
      <alignment horizontal="center" vertical="center"/>
    </xf>
    <xf numFmtId="0" fontId="6" fillId="0" borderId="21"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37" fillId="0" borderId="16" xfId="0" applyFont="1" applyBorder="1" applyAlignment="1" applyProtection="1">
      <alignment horizontal="center" vertical="center" shrinkToFit="1"/>
      <protection locked="0"/>
    </xf>
    <xf numFmtId="0" fontId="37" fillId="0" borderId="26" xfId="0" applyFont="1" applyBorder="1" applyAlignment="1" applyProtection="1">
      <alignment horizontal="center" vertical="center" shrinkToFit="1"/>
      <protection locked="0"/>
    </xf>
    <xf numFmtId="0" fontId="37" fillId="0" borderId="27"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6" fillId="0" borderId="19" xfId="0" applyFont="1" applyBorder="1" applyAlignment="1" applyProtection="1">
      <alignment horizontal="center" vertical="center"/>
    </xf>
    <xf numFmtId="181" fontId="6" fillId="0" borderId="17" xfId="0" applyNumberFormat="1" applyFont="1" applyBorder="1" applyAlignment="1" applyProtection="1">
      <alignment horizontal="center" vertical="center" wrapText="1"/>
    </xf>
    <xf numFmtId="181" fontId="6" fillId="0" borderId="19" xfId="0" applyNumberFormat="1" applyFont="1" applyBorder="1" applyAlignment="1" applyProtection="1">
      <alignment horizontal="center" vertical="center" wrapText="1"/>
    </xf>
    <xf numFmtId="0" fontId="36" fillId="5" borderId="9" xfId="0" applyFont="1" applyFill="1" applyBorder="1" applyAlignment="1" applyProtection="1">
      <alignment horizontal="center" vertical="center" wrapText="1"/>
    </xf>
    <xf numFmtId="0" fontId="36" fillId="5" borderId="17" xfId="0" applyFont="1" applyFill="1" applyBorder="1" applyAlignment="1" applyProtection="1">
      <alignment horizontal="center" vertical="center"/>
    </xf>
    <xf numFmtId="0" fontId="6" fillId="0" borderId="9" xfId="0" applyFont="1" applyBorder="1" applyAlignment="1" applyProtection="1">
      <alignment horizontal="center" vertical="center" wrapText="1"/>
    </xf>
    <xf numFmtId="0" fontId="6" fillId="0" borderId="17" xfId="0" applyFont="1" applyBorder="1" applyAlignment="1" applyProtection="1">
      <alignment horizontal="center" vertical="center"/>
    </xf>
    <xf numFmtId="0" fontId="6" fillId="0" borderId="13" xfId="0" applyFont="1" applyBorder="1" applyAlignment="1" applyProtection="1">
      <alignment horizontal="center" vertical="center" shrinkToFit="1"/>
    </xf>
    <xf numFmtId="0" fontId="6" fillId="0" borderId="25" xfId="0" applyFont="1" applyBorder="1" applyAlignment="1" applyProtection="1">
      <alignment horizontal="center" vertical="center" shrinkToFit="1"/>
    </xf>
    <xf numFmtId="0" fontId="9" fillId="0" borderId="0" xfId="0" applyFont="1" applyFill="1" applyAlignment="1" applyProtection="1">
      <alignment horizontal="center" vertical="center" shrinkToFit="1"/>
    </xf>
    <xf numFmtId="0" fontId="9" fillId="0" borderId="0" xfId="0" applyNumberFormat="1" applyFont="1" applyFill="1" applyBorder="1" applyAlignment="1" applyProtection="1">
      <alignment horizontal="center" vertical="center" shrinkToFit="1"/>
    </xf>
    <xf numFmtId="0" fontId="9" fillId="0" borderId="30" xfId="8" applyFont="1" applyBorder="1" applyAlignment="1" applyProtection="1">
      <alignment horizontal="center" vertical="center"/>
    </xf>
    <xf numFmtId="0" fontId="9" fillId="0" borderId="31" xfId="8" applyFont="1" applyBorder="1" applyAlignment="1" applyProtection="1">
      <alignment horizontal="center" vertical="center"/>
    </xf>
    <xf numFmtId="0" fontId="9" fillId="0" borderId="32" xfId="8" applyFont="1" applyBorder="1" applyAlignment="1" applyProtection="1">
      <alignment horizontal="center" vertical="center"/>
    </xf>
    <xf numFmtId="0" fontId="6" fillId="0" borderId="17"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49" fontId="6" fillId="0" borderId="8" xfId="0" applyNumberFormat="1" applyFont="1" applyBorder="1" applyAlignment="1" applyProtection="1">
      <alignment horizontal="center" vertical="center"/>
    </xf>
    <xf numFmtId="49" fontId="6" fillId="0" borderId="1" xfId="0" applyNumberFormat="1" applyFont="1" applyBorder="1" applyAlignment="1" applyProtection="1">
      <alignment horizontal="center" vertical="center"/>
    </xf>
    <xf numFmtId="49" fontId="6" fillId="0" borderId="29" xfId="0" applyNumberFormat="1"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29" xfId="0" applyFont="1" applyBorder="1" applyAlignment="1" applyProtection="1">
      <alignment horizontal="center" vertical="center"/>
    </xf>
    <xf numFmtId="0" fontId="6" fillId="0" borderId="17" xfId="0" applyFont="1" applyBorder="1" applyAlignment="1" applyProtection="1">
      <alignment horizontal="center" vertical="center" shrinkToFit="1"/>
    </xf>
    <xf numFmtId="0" fontId="6" fillId="0" borderId="19" xfId="0" applyFont="1" applyBorder="1" applyAlignment="1" applyProtection="1">
      <alignment horizontal="center" vertical="center" shrinkToFit="1"/>
    </xf>
    <xf numFmtId="0" fontId="6" fillId="0" borderId="18" xfId="0" applyFont="1" applyBorder="1" applyAlignment="1" applyProtection="1">
      <alignment horizontal="center" vertical="center" shrinkToFit="1"/>
    </xf>
    <xf numFmtId="0" fontId="35" fillId="4" borderId="4" xfId="0" applyFont="1" applyFill="1" applyBorder="1" applyAlignment="1" applyProtection="1">
      <alignment horizontal="center" vertical="center"/>
    </xf>
    <xf numFmtId="0" fontId="35" fillId="4" borderId="5" xfId="0" applyFont="1" applyFill="1" applyBorder="1" applyAlignment="1" applyProtection="1">
      <alignment horizontal="center" vertical="center"/>
    </xf>
    <xf numFmtId="0" fontId="35" fillId="4" borderId="8" xfId="0" applyFont="1" applyFill="1" applyBorder="1" applyAlignment="1" applyProtection="1">
      <alignment horizontal="center" vertical="center"/>
    </xf>
    <xf numFmtId="0" fontId="35" fillId="4" borderId="3" xfId="0" applyFont="1" applyFill="1" applyBorder="1" applyAlignment="1" applyProtection="1">
      <alignment horizontal="center" vertical="center"/>
    </xf>
    <xf numFmtId="0" fontId="35" fillId="4" borderId="0" xfId="0" applyFont="1" applyFill="1" applyBorder="1" applyAlignment="1" applyProtection="1">
      <alignment horizontal="center" vertical="center"/>
    </xf>
    <xf numFmtId="0" fontId="35" fillId="4" borderId="1" xfId="0" applyFont="1" applyFill="1" applyBorder="1" applyAlignment="1" applyProtection="1">
      <alignment horizontal="center" vertical="center"/>
    </xf>
    <xf numFmtId="0" fontId="35" fillId="4" borderId="14" xfId="0" applyFont="1" applyFill="1" applyBorder="1" applyAlignment="1" applyProtection="1">
      <alignment horizontal="center" vertical="center"/>
    </xf>
    <xf numFmtId="0" fontId="35" fillId="4" borderId="28" xfId="0" applyFont="1" applyFill="1" applyBorder="1" applyAlignment="1" applyProtection="1">
      <alignment horizontal="center" vertical="center"/>
    </xf>
    <xf numFmtId="0" fontId="35" fillId="4" borderId="29" xfId="0" applyFont="1" applyFill="1" applyBorder="1" applyAlignment="1" applyProtection="1">
      <alignment horizontal="center" vertical="center"/>
    </xf>
    <xf numFmtId="0" fontId="35" fillId="4" borderId="4" xfId="0" applyFont="1" applyFill="1" applyBorder="1" applyAlignment="1" applyProtection="1">
      <alignment horizontal="center" vertical="center" wrapText="1"/>
    </xf>
    <xf numFmtId="0" fontId="35" fillId="4" borderId="5" xfId="0" applyFont="1" applyFill="1" applyBorder="1" applyAlignment="1" applyProtection="1">
      <alignment horizontal="center" vertical="center" wrapText="1"/>
    </xf>
    <xf numFmtId="0" fontId="35" fillId="4" borderId="8" xfId="0" applyFont="1" applyFill="1" applyBorder="1" applyAlignment="1" applyProtection="1">
      <alignment horizontal="center" vertical="center" wrapText="1"/>
    </xf>
    <xf numFmtId="0" fontId="35" fillId="4" borderId="3" xfId="0" applyFont="1" applyFill="1" applyBorder="1" applyAlignment="1" applyProtection="1">
      <alignment horizontal="center" vertical="center" wrapText="1"/>
    </xf>
    <xf numFmtId="0" fontId="35" fillId="4" borderId="0" xfId="0" applyFont="1" applyFill="1" applyBorder="1" applyAlignment="1" applyProtection="1">
      <alignment horizontal="center" vertical="center" wrapText="1"/>
    </xf>
    <xf numFmtId="0" fontId="35" fillId="4" borderId="1" xfId="0" applyFont="1" applyFill="1" applyBorder="1" applyAlignment="1" applyProtection="1">
      <alignment horizontal="center" vertical="center" wrapText="1"/>
    </xf>
    <xf numFmtId="0" fontId="35" fillId="4" borderId="14" xfId="0" applyFont="1" applyFill="1" applyBorder="1" applyAlignment="1" applyProtection="1">
      <alignment horizontal="center" vertical="center" wrapText="1"/>
    </xf>
    <xf numFmtId="0" fontId="35" fillId="4" borderId="28" xfId="0" applyFont="1" applyFill="1" applyBorder="1" applyAlignment="1" applyProtection="1">
      <alignment horizontal="center" vertical="center" wrapText="1"/>
    </xf>
    <xf numFmtId="0" fontId="35" fillId="4" borderId="29" xfId="0" applyFont="1" applyFill="1" applyBorder="1" applyAlignment="1" applyProtection="1">
      <alignment horizontal="center" vertical="center" wrapText="1"/>
    </xf>
    <xf numFmtId="0" fontId="6" fillId="0" borderId="17" xfId="0" applyFont="1" applyBorder="1" applyAlignment="1" applyProtection="1">
      <alignment horizontal="center" vertical="center" wrapText="1" shrinkToFit="1"/>
    </xf>
    <xf numFmtId="0" fontId="6" fillId="0" borderId="19" xfId="0" applyFont="1" applyBorder="1" applyAlignment="1" applyProtection="1">
      <alignment horizontal="center" vertical="center" wrapText="1" shrinkToFit="1"/>
    </xf>
    <xf numFmtId="0" fontId="6" fillId="0" borderId="18" xfId="0" applyFont="1" applyBorder="1" applyAlignment="1" applyProtection="1">
      <alignment horizontal="center" vertical="center" wrapText="1" shrinkToFi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9" xfId="0" applyFont="1" applyBorder="1" applyAlignment="1">
      <alignment horizontal="center" vertical="center" wrapText="1"/>
    </xf>
    <xf numFmtId="0" fontId="6" fillId="0" borderId="17" xfId="0" applyFont="1" applyBorder="1" applyAlignment="1">
      <alignment horizontal="center" vertical="center"/>
    </xf>
    <xf numFmtId="0" fontId="36" fillId="5" borderId="17" xfId="0" applyFont="1" applyFill="1" applyBorder="1" applyAlignment="1">
      <alignment horizontal="center" vertical="center" wrapText="1"/>
    </xf>
    <xf numFmtId="0" fontId="36" fillId="5" borderId="19" xfId="0" applyFont="1" applyFill="1" applyBorder="1" applyAlignment="1">
      <alignment horizontal="center" vertical="center" wrapText="1"/>
    </xf>
    <xf numFmtId="0" fontId="37" fillId="0" borderId="13"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17" xfId="0" applyFont="1" applyBorder="1" applyAlignment="1">
      <alignment horizontal="center" vertical="center" wrapText="1"/>
    </xf>
    <xf numFmtId="0" fontId="35" fillId="4" borderId="4" xfId="0" applyFont="1" applyFill="1" applyBorder="1" applyAlignment="1">
      <alignment horizontal="center" vertical="center"/>
    </xf>
    <xf numFmtId="0" fontId="35" fillId="4" borderId="5" xfId="0" applyFont="1" applyFill="1" applyBorder="1" applyAlignment="1">
      <alignment horizontal="center" vertical="center"/>
    </xf>
    <xf numFmtId="0" fontId="35" fillId="4" borderId="8" xfId="0" applyFont="1" applyFill="1" applyBorder="1" applyAlignment="1">
      <alignment horizontal="center" vertical="center"/>
    </xf>
    <xf numFmtId="0" fontId="35" fillId="4" borderId="3" xfId="0" applyFont="1" applyFill="1" applyBorder="1" applyAlignment="1">
      <alignment horizontal="center" vertical="center"/>
    </xf>
    <xf numFmtId="0" fontId="35" fillId="4" borderId="0" xfId="0" applyFont="1" applyFill="1" applyBorder="1" applyAlignment="1">
      <alignment horizontal="center" vertical="center"/>
    </xf>
    <xf numFmtId="0" fontId="35" fillId="4" borderId="1" xfId="0" applyFont="1" applyFill="1" applyBorder="1" applyAlignment="1">
      <alignment horizontal="center" vertical="center"/>
    </xf>
    <xf numFmtId="0" fontId="35" fillId="4" borderId="14" xfId="0" applyFont="1" applyFill="1" applyBorder="1" applyAlignment="1">
      <alignment horizontal="center" vertical="center"/>
    </xf>
    <xf numFmtId="0" fontId="35" fillId="4" borderId="28" xfId="0" applyFont="1" applyFill="1" applyBorder="1" applyAlignment="1">
      <alignment horizontal="center" vertical="center"/>
    </xf>
    <xf numFmtId="0" fontId="35" fillId="4" borderId="29" xfId="0" applyFont="1" applyFill="1" applyBorder="1" applyAlignment="1">
      <alignment horizontal="center" vertical="center"/>
    </xf>
    <xf numFmtId="0" fontId="35" fillId="4" borderId="4" xfId="0" applyFont="1" applyFill="1" applyBorder="1" applyAlignment="1">
      <alignment horizontal="center" vertical="center" wrapText="1"/>
    </xf>
    <xf numFmtId="0" fontId="35" fillId="4" borderId="5" xfId="0" applyFont="1" applyFill="1" applyBorder="1" applyAlignment="1">
      <alignment horizontal="center" vertical="center" wrapText="1"/>
    </xf>
    <xf numFmtId="0" fontId="35" fillId="4" borderId="8" xfId="0" applyFont="1" applyFill="1" applyBorder="1" applyAlignment="1">
      <alignment horizontal="center" vertical="center" wrapText="1"/>
    </xf>
    <xf numFmtId="0" fontId="35" fillId="4" borderId="3" xfId="0" applyFont="1" applyFill="1" applyBorder="1" applyAlignment="1">
      <alignment horizontal="center" vertical="center" wrapText="1"/>
    </xf>
    <xf numFmtId="0" fontId="35" fillId="4" borderId="0" xfId="0" applyFont="1" applyFill="1" applyBorder="1" applyAlignment="1">
      <alignment horizontal="center" vertical="center" wrapText="1"/>
    </xf>
    <xf numFmtId="0" fontId="35" fillId="4" borderId="1" xfId="0" applyFont="1" applyFill="1" applyBorder="1" applyAlignment="1">
      <alignment horizontal="center" vertical="center" wrapText="1"/>
    </xf>
    <xf numFmtId="0" fontId="35" fillId="4" borderId="14" xfId="0" applyFont="1" applyFill="1" applyBorder="1" applyAlignment="1">
      <alignment horizontal="center" vertical="center" wrapText="1"/>
    </xf>
    <xf numFmtId="0" fontId="35" fillId="4" borderId="28" xfId="0" applyFont="1" applyFill="1" applyBorder="1" applyAlignment="1">
      <alignment horizontal="center" vertical="center" wrapText="1"/>
    </xf>
    <xf numFmtId="0" fontId="35" fillId="4" borderId="29" xfId="0" applyFont="1" applyFill="1" applyBorder="1" applyAlignment="1">
      <alignment horizontal="center" vertical="center" wrapText="1"/>
    </xf>
    <xf numFmtId="0" fontId="6" fillId="0" borderId="17"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37" fillId="0" borderId="19" xfId="0" applyFont="1" applyBorder="1" applyAlignment="1">
      <alignment horizontal="center" vertic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5" xfId="0" applyFont="1" applyBorder="1" applyAlignment="1">
      <alignment horizontal="center" vertical="center" wrapText="1"/>
    </xf>
    <xf numFmtId="0" fontId="9" fillId="0" borderId="0" xfId="0" applyFont="1" applyAlignment="1">
      <alignment horizontal="center" vertical="center" wrapText="1" shrinkToFit="1"/>
    </xf>
    <xf numFmtId="0" fontId="9" fillId="0" borderId="0" xfId="0" applyFont="1" applyFill="1" applyAlignment="1">
      <alignment horizontal="center" vertical="center" shrinkToFit="1"/>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7" fillId="0" borderId="7" xfId="0" applyFont="1" applyFill="1" applyBorder="1" applyAlignment="1">
      <alignment horizontal="righ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horizontal="center" vertical="center" wrapText="1"/>
    </xf>
    <xf numFmtId="0" fontId="0" fillId="0" borderId="10" xfId="0" applyBorder="1" applyAlignment="1">
      <alignment vertical="center" shrinkToFit="1"/>
    </xf>
    <xf numFmtId="0" fontId="15" fillId="0" borderId="0" xfId="0" applyFont="1" applyAlignment="1">
      <alignment horizontal="center" vertical="center"/>
    </xf>
    <xf numFmtId="0" fontId="15" fillId="3" borderId="0" xfId="0" applyFont="1" applyFill="1" applyAlignment="1" applyProtection="1">
      <alignment horizontal="center" vertical="center"/>
      <protection locked="0"/>
    </xf>
    <xf numFmtId="0" fontId="10" fillId="0" borderId="0" xfId="0" applyFont="1" applyBorder="1" applyAlignment="1">
      <alignment shrinkToFit="1"/>
    </xf>
    <xf numFmtId="0" fontId="9" fillId="0" borderId="0" xfId="0" applyFont="1" applyFill="1" applyAlignment="1" applyProtection="1">
      <alignment horizontal="center" vertical="center" shrinkToFit="1"/>
      <protection locked="0"/>
    </xf>
    <xf numFmtId="0" fontId="9" fillId="0" borderId="30" xfId="8" applyFont="1" applyBorder="1" applyAlignment="1" applyProtection="1">
      <alignment horizontal="center" vertical="center"/>
      <protection locked="0"/>
    </xf>
    <xf numFmtId="0" fontId="9" fillId="0" borderId="31" xfId="8" applyFont="1" applyBorder="1" applyAlignment="1" applyProtection="1">
      <alignment horizontal="center" vertical="center"/>
      <protection locked="0"/>
    </xf>
    <xf numFmtId="0" fontId="9" fillId="0" borderId="32" xfId="8" applyFont="1" applyBorder="1" applyAlignment="1" applyProtection="1">
      <alignment horizontal="center" vertical="center"/>
      <protection locked="0"/>
    </xf>
    <xf numFmtId="0" fontId="37" fillId="0" borderId="17" xfId="0" applyFont="1" applyBorder="1" applyAlignment="1" applyProtection="1">
      <alignment horizontal="center" vertical="center" wrapText="1"/>
      <protection locked="0"/>
    </xf>
    <xf numFmtId="0" fontId="37" fillId="0" borderId="19" xfId="0" applyFont="1" applyBorder="1" applyAlignment="1" applyProtection="1">
      <alignment horizontal="center" vertical="center"/>
      <protection locked="0"/>
    </xf>
    <xf numFmtId="0" fontId="6" fillId="0" borderId="21"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protection locked="0"/>
    </xf>
    <xf numFmtId="0" fontId="6" fillId="0" borderId="17"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wrapText="1" shrinkToFit="1"/>
      <protection locked="0"/>
    </xf>
    <xf numFmtId="0" fontId="6" fillId="0" borderId="19" xfId="0" applyFont="1" applyBorder="1" applyAlignment="1" applyProtection="1">
      <alignment horizontal="center" vertical="center" wrapText="1" shrinkToFit="1"/>
      <protection locked="0"/>
    </xf>
    <xf numFmtId="0" fontId="6" fillId="0" borderId="18" xfId="0" applyFont="1" applyBorder="1" applyAlignment="1" applyProtection="1">
      <alignment horizontal="center" vertical="center" wrapText="1" shrinkToFit="1"/>
      <protection locked="0"/>
    </xf>
    <xf numFmtId="0" fontId="6" fillId="0" borderId="19" xfId="0" applyFont="1" applyBorder="1" applyAlignment="1" applyProtection="1">
      <alignment horizontal="center" vertical="center"/>
      <protection locked="0"/>
    </xf>
    <xf numFmtId="0" fontId="36" fillId="5" borderId="9" xfId="0" applyFont="1" applyFill="1" applyBorder="1" applyAlignment="1" applyProtection="1">
      <alignment horizontal="center" vertical="center" wrapText="1"/>
      <protection locked="0"/>
    </xf>
    <xf numFmtId="0" fontId="36" fillId="5" borderId="17" xfId="0" applyFont="1" applyFill="1" applyBorder="1" applyAlignment="1" applyProtection="1">
      <alignment horizontal="center" vertical="center"/>
      <protection locked="0"/>
    </xf>
    <xf numFmtId="181" fontId="6" fillId="0" borderId="17" xfId="0" applyNumberFormat="1" applyFont="1" applyBorder="1" applyAlignment="1" applyProtection="1">
      <alignment horizontal="center" vertical="center" wrapText="1"/>
      <protection locked="0"/>
    </xf>
    <xf numFmtId="181" fontId="6" fillId="0" borderId="19" xfId="0" applyNumberFormat="1" applyFont="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8"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17"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35" fillId="4" borderId="4" xfId="0" applyFont="1" applyFill="1" applyBorder="1" applyAlignment="1" applyProtection="1">
      <alignment horizontal="center" vertical="center"/>
      <protection locked="0"/>
    </xf>
    <xf numFmtId="0" fontId="35" fillId="4" borderId="5" xfId="0" applyFont="1" applyFill="1" applyBorder="1" applyAlignment="1" applyProtection="1">
      <alignment horizontal="center" vertical="center"/>
      <protection locked="0"/>
    </xf>
    <xf numFmtId="0" fontId="35" fillId="4" borderId="8" xfId="0" applyFont="1" applyFill="1" applyBorder="1" applyAlignment="1" applyProtection="1">
      <alignment horizontal="center" vertical="center"/>
      <protection locked="0"/>
    </xf>
    <xf numFmtId="0" fontId="35" fillId="4" borderId="3" xfId="0" applyFont="1" applyFill="1" applyBorder="1" applyAlignment="1" applyProtection="1">
      <alignment horizontal="center" vertical="center"/>
      <protection locked="0"/>
    </xf>
    <xf numFmtId="0" fontId="35" fillId="4" borderId="0" xfId="0" applyFont="1" applyFill="1" applyBorder="1" applyAlignment="1" applyProtection="1">
      <alignment horizontal="center" vertical="center"/>
      <protection locked="0"/>
    </xf>
    <xf numFmtId="0" fontId="35" fillId="4" borderId="1" xfId="0" applyFont="1" applyFill="1" applyBorder="1" applyAlignment="1" applyProtection="1">
      <alignment horizontal="center" vertical="center"/>
      <protection locked="0"/>
    </xf>
    <xf numFmtId="0" fontId="35" fillId="4" borderId="14" xfId="0" applyFont="1" applyFill="1" applyBorder="1" applyAlignment="1" applyProtection="1">
      <alignment horizontal="center" vertical="center"/>
      <protection locked="0"/>
    </xf>
    <xf numFmtId="0" fontId="35" fillId="4" borderId="28" xfId="0" applyFont="1" applyFill="1" applyBorder="1" applyAlignment="1" applyProtection="1">
      <alignment horizontal="center" vertical="center"/>
      <protection locked="0"/>
    </xf>
    <xf numFmtId="0" fontId="35" fillId="4" borderId="29" xfId="0" applyFont="1" applyFill="1" applyBorder="1" applyAlignment="1" applyProtection="1">
      <alignment horizontal="center" vertical="center"/>
      <protection locked="0"/>
    </xf>
    <xf numFmtId="0" fontId="35" fillId="4" borderId="4" xfId="0" applyFont="1" applyFill="1" applyBorder="1" applyAlignment="1" applyProtection="1">
      <alignment horizontal="center" vertical="center" wrapText="1"/>
      <protection locked="0"/>
    </xf>
    <xf numFmtId="0" fontId="35" fillId="4" borderId="5" xfId="0" applyFont="1" applyFill="1" applyBorder="1" applyAlignment="1" applyProtection="1">
      <alignment horizontal="center" vertical="center" wrapText="1"/>
      <protection locked="0"/>
    </xf>
    <xf numFmtId="0" fontId="35" fillId="4" borderId="8" xfId="0" applyFont="1" applyFill="1" applyBorder="1" applyAlignment="1" applyProtection="1">
      <alignment horizontal="center" vertical="center" wrapText="1"/>
      <protection locked="0"/>
    </xf>
    <xf numFmtId="0" fontId="35" fillId="4" borderId="3" xfId="0" applyFont="1" applyFill="1" applyBorder="1" applyAlignment="1" applyProtection="1">
      <alignment horizontal="center" vertical="center" wrapText="1"/>
      <protection locked="0"/>
    </xf>
    <xf numFmtId="0" fontId="35" fillId="4" borderId="0" xfId="0" applyFont="1" applyFill="1" applyBorder="1" applyAlignment="1" applyProtection="1">
      <alignment horizontal="center" vertical="center" wrapText="1"/>
      <protection locked="0"/>
    </xf>
    <xf numFmtId="0" fontId="35" fillId="4" borderId="1" xfId="0" applyFont="1" applyFill="1" applyBorder="1" applyAlignment="1" applyProtection="1">
      <alignment horizontal="center" vertical="center" wrapText="1"/>
      <protection locked="0"/>
    </xf>
    <xf numFmtId="0" fontId="35" fillId="4" borderId="14" xfId="0" applyFont="1" applyFill="1" applyBorder="1" applyAlignment="1" applyProtection="1">
      <alignment horizontal="center" vertical="center" wrapText="1"/>
      <protection locked="0"/>
    </xf>
    <xf numFmtId="0" fontId="35" fillId="4" borderId="28" xfId="0" applyFont="1" applyFill="1" applyBorder="1" applyAlignment="1" applyProtection="1">
      <alignment horizontal="center" vertical="center" wrapText="1"/>
      <protection locked="0"/>
    </xf>
    <xf numFmtId="0" fontId="35" fillId="4" borderId="29" xfId="0" applyFont="1" applyFill="1" applyBorder="1" applyAlignment="1" applyProtection="1">
      <alignment horizontal="center" vertical="center" wrapText="1"/>
      <protection locked="0"/>
    </xf>
    <xf numFmtId="0" fontId="6" fillId="0" borderId="17"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7" xfId="0" applyFont="1" applyFill="1" applyBorder="1" applyAlignment="1">
      <alignment horizontal="center" vertical="center" wrapText="1" shrinkToFit="1"/>
    </xf>
    <xf numFmtId="0" fontId="6" fillId="0" borderId="19" xfId="0" applyFont="1" applyFill="1" applyBorder="1" applyAlignment="1">
      <alignment horizontal="center" vertical="center" wrapText="1" shrinkToFit="1"/>
    </xf>
    <xf numFmtId="0" fontId="6" fillId="0" borderId="18" xfId="0" applyFont="1" applyFill="1" applyBorder="1" applyAlignment="1">
      <alignment horizontal="center" vertical="center" wrapText="1" shrinkToFit="1"/>
    </xf>
  </cellXfs>
  <cellStyles count="10">
    <cellStyle name="ハイパーリンク" xfId="9" builtinId="8"/>
    <cellStyle name="桁区切り" xfId="1" builtinId="6"/>
    <cellStyle name="桁区切り 2" xfId="2" xr:uid="{00000000-0005-0000-0000-000002000000}"/>
    <cellStyle name="桁区切り 3" xfId="3" xr:uid="{00000000-0005-0000-0000-000003000000}"/>
    <cellStyle name="標準" xfId="0" builtinId="0"/>
    <cellStyle name="標準 2" xfId="4" xr:uid="{00000000-0005-0000-0000-000005000000}"/>
    <cellStyle name="標準 2 2" xfId="5" xr:uid="{00000000-0005-0000-0000-000006000000}"/>
    <cellStyle name="標準 3" xfId="6" xr:uid="{00000000-0005-0000-0000-000007000000}"/>
    <cellStyle name="標準 4" xfId="7" xr:uid="{00000000-0005-0000-0000-000008000000}"/>
    <cellStyle name="標準_未移行幼稚園保育料（代理受領）概算払いを利用する園" xfId="8" xr:uid="{00000000-0005-0000-0000-000009000000}"/>
  </cellStyles>
  <dxfs count="47">
    <dxf>
      <fill>
        <patternFill>
          <bgColor rgb="FFFFCC00"/>
        </patternFill>
      </fill>
    </dxf>
    <dxf>
      <fill>
        <patternFill>
          <bgColor rgb="FFFFCC00"/>
        </patternFill>
      </fill>
    </dxf>
    <dxf>
      <font>
        <b val="0"/>
        <i val="0"/>
      </font>
      <fill>
        <patternFill>
          <bgColor rgb="FFFFFF66"/>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CC00"/>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F9999"/>
        </patternFill>
      </fill>
    </dxf>
    <dxf>
      <font>
        <color rgb="FF9C0006"/>
      </font>
      <fill>
        <patternFill>
          <bgColor rgb="FFFFC7CE"/>
        </patternFill>
      </fill>
    </dxf>
    <dxf>
      <fill>
        <patternFill>
          <bgColor rgb="FFFF9999"/>
        </patternFill>
      </fill>
    </dxf>
    <dxf>
      <fill>
        <patternFill>
          <bgColor rgb="FFFF99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00"/>
        </patternFill>
      </fill>
    </dxf>
    <dxf>
      <fill>
        <patternFill>
          <bgColor rgb="FFFFCC00"/>
        </patternFill>
      </fill>
    </dxf>
    <dxf>
      <font>
        <b val="0"/>
        <i val="0"/>
      </font>
      <fill>
        <patternFill>
          <bgColor rgb="FFFFFF66"/>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CC00"/>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F9999"/>
        </patternFill>
      </fill>
    </dxf>
    <dxf>
      <font>
        <color rgb="FF9C0006"/>
      </font>
      <fill>
        <patternFill>
          <bgColor rgb="FFFFC7CE"/>
        </patternFill>
      </fill>
    </dxf>
    <dxf>
      <fill>
        <patternFill>
          <bgColor rgb="FFFF9999"/>
        </patternFill>
      </fill>
    </dxf>
    <dxf>
      <fill>
        <patternFill>
          <bgColor rgb="FFFF9999"/>
        </patternFill>
      </fill>
    </dxf>
  </dxfs>
  <tableStyles count="0" defaultTableStyle="TableStyleMedium2" defaultPivotStyle="PivotStyleLight16"/>
  <colors>
    <mruColors>
      <color rgb="FFFF00FF"/>
      <color rgb="FFFF99CC"/>
      <color rgb="FFFFFF00"/>
      <color rgb="FFC0C0C0"/>
      <color rgb="FFFF9999"/>
      <color rgb="FFFFFF66"/>
      <color rgb="FFFFFF99"/>
      <color rgb="FFFFCC00"/>
      <color rgb="FFFF66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81642</xdr:colOff>
      <xdr:row>0</xdr:row>
      <xdr:rowOff>103755</xdr:rowOff>
    </xdr:from>
    <xdr:to>
      <xdr:col>47</xdr:col>
      <xdr:colOff>54429</xdr:colOff>
      <xdr:row>2</xdr:row>
      <xdr:rowOff>18710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034392" y="103755"/>
          <a:ext cx="1496787" cy="404812"/>
        </a:xfrm>
        <a:prstGeom prst="rect">
          <a:avLst/>
        </a:prstGeom>
        <a:solidFill>
          <a:srgbClr val="FF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cap="none" spc="0">
              <a:ln w="0"/>
              <a:solidFill>
                <a:schemeClr val="tx1"/>
              </a:solidFill>
              <a:effectLst>
                <a:outerShdw blurRad="38100" dist="19050" dir="2700000" algn="tl" rotWithShape="0">
                  <a:schemeClr val="dk1">
                    <a:alpha val="40000"/>
                  </a:schemeClr>
                </a:outerShdw>
              </a:effectLst>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26</xdr:row>
      <xdr:rowOff>250028</xdr:rowOff>
    </xdr:from>
    <xdr:to>
      <xdr:col>24</xdr:col>
      <xdr:colOff>682625</xdr:colOff>
      <xdr:row>39</xdr:row>
      <xdr:rowOff>190499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136071" y="7211937"/>
          <a:ext cx="17085418" cy="3317517"/>
        </a:xfrm>
        <a:prstGeom prst="roundRect">
          <a:avLst/>
        </a:prstGeom>
        <a:solidFill>
          <a:schemeClr val="bg1"/>
        </a:solid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500" b="1">
              <a:solidFill>
                <a:schemeClr val="tx1"/>
              </a:solidFill>
            </a:rPr>
            <a:t>黄色のセルに必要項目を入力してください。白色のセルは自動計算のため入力不要です。　</a:t>
          </a:r>
        </a:p>
        <a:p>
          <a:pPr algn="l"/>
          <a:r>
            <a:rPr kumimoji="1" lang="ja-JP" altLang="en-US" sz="1500" b="1">
              <a:solidFill>
                <a:schemeClr val="tx1"/>
              </a:solidFill>
            </a:rPr>
            <a:t>年度当初に様式データを提供する際に、「宛名コード」等を保育幼稚園室で入力したものを提供します。</a:t>
          </a:r>
          <a:endParaRPr kumimoji="1" lang="en-US" altLang="ja-JP" sz="1500" b="1">
            <a:solidFill>
              <a:schemeClr val="tx1"/>
            </a:solidFill>
          </a:endParaRPr>
        </a:p>
        <a:p>
          <a:pPr algn="l"/>
          <a:endParaRPr kumimoji="1" lang="en-US" altLang="ja-JP" sz="1500" b="1">
            <a:solidFill>
              <a:schemeClr val="tx1"/>
            </a:solidFill>
          </a:endParaRPr>
        </a:p>
        <a:p>
          <a:pPr algn="l"/>
          <a:r>
            <a:rPr kumimoji="1" lang="ja-JP" altLang="en-US" sz="1500" b="1">
              <a:solidFill>
                <a:schemeClr val="tx1"/>
              </a:solidFill>
            </a:rPr>
            <a:t>年度途中の入退園・転出入がありましたら、園で追加・削除を行ってください。可能であれば異動者リストを元に宛名コードを入力してください。</a:t>
          </a:r>
          <a:endParaRPr kumimoji="1" lang="en-US" altLang="ja-JP" sz="1500" b="1">
            <a:solidFill>
              <a:schemeClr val="tx1"/>
            </a:solidFill>
          </a:endParaRPr>
        </a:p>
        <a:p>
          <a:pPr algn="l"/>
          <a:endParaRPr kumimoji="1" lang="en-US" altLang="ja-JP" sz="1500" b="1">
            <a:solidFill>
              <a:schemeClr val="tx1"/>
            </a:solidFill>
          </a:endParaRPr>
        </a:p>
        <a:p>
          <a:pPr algn="l"/>
          <a:r>
            <a:rPr kumimoji="1" lang="ja-JP" altLang="en-US" sz="1500" b="1">
              <a:solidFill>
                <a:schemeClr val="tx1"/>
              </a:solidFill>
            </a:rPr>
            <a:t>「月額保育料」・「入園料」等の重要な項目が入力できていない又は誤りがある場合、セルが</a:t>
          </a:r>
          <a:r>
            <a:rPr kumimoji="1" lang="ja-JP" altLang="en-US" sz="1500" b="1" u="sng">
              <a:solidFill>
                <a:srgbClr val="FF0000"/>
              </a:solidFill>
            </a:rPr>
            <a:t>赤色</a:t>
          </a:r>
          <a:r>
            <a:rPr kumimoji="1" lang="ja-JP" altLang="en-US" sz="1500" b="1">
              <a:solidFill>
                <a:schemeClr val="tx1"/>
              </a:solidFill>
            </a:rPr>
            <a:t>になります。提出前に</a:t>
          </a:r>
          <a:r>
            <a:rPr kumimoji="1" lang="ja-JP" altLang="en-US" sz="1500" b="1" u="sng">
              <a:solidFill>
                <a:srgbClr val="FF0000"/>
              </a:solidFill>
            </a:rPr>
            <a:t>赤色</a:t>
          </a:r>
          <a:r>
            <a:rPr kumimoji="1" lang="ja-JP" altLang="en-US" sz="1500" b="1">
              <a:solidFill>
                <a:schemeClr val="tx1"/>
              </a:solidFill>
            </a:rPr>
            <a:t>のセルがないかを確認してください。</a:t>
          </a:r>
          <a:endParaRPr kumimoji="1" lang="en-US" altLang="ja-JP" sz="1500" b="1">
            <a:solidFill>
              <a:schemeClr val="tx1"/>
            </a:solidFill>
          </a:endParaRPr>
        </a:p>
        <a:p>
          <a:pPr algn="l"/>
          <a:endParaRPr kumimoji="1" lang="en-US" altLang="ja-JP" sz="1500" b="1">
            <a:solidFill>
              <a:schemeClr val="tx1"/>
            </a:solidFill>
          </a:endParaRPr>
        </a:p>
        <a:p>
          <a:pPr algn="l"/>
          <a:r>
            <a:rPr kumimoji="1" lang="ja-JP" altLang="en-US" sz="1500" b="1">
              <a:solidFill>
                <a:schemeClr val="tx1"/>
              </a:solidFill>
            </a:rPr>
            <a:t>作成前に、必ず別シートにある「支給の流れ・作成方法」をご確認のうえ、作成してください。</a:t>
          </a:r>
        </a:p>
      </xdr:txBody>
    </xdr:sp>
    <xdr:clientData/>
  </xdr:twoCellAnchor>
  <xdr:twoCellAnchor>
    <xdr:from>
      <xdr:col>15</xdr:col>
      <xdr:colOff>554181</xdr:colOff>
      <xdr:row>16</xdr:row>
      <xdr:rowOff>142877</xdr:rowOff>
    </xdr:from>
    <xdr:to>
      <xdr:col>17</xdr:col>
      <xdr:colOff>174625</xdr:colOff>
      <xdr:row>32</xdr:row>
      <xdr:rowOff>225137</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V="1">
          <a:off x="9663545" y="4507059"/>
          <a:ext cx="798080" cy="423862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13608</xdr:colOff>
      <xdr:row>0</xdr:row>
      <xdr:rowOff>40822</xdr:rowOff>
    </xdr:from>
    <xdr:to>
      <xdr:col>19</xdr:col>
      <xdr:colOff>312964</xdr:colOff>
      <xdr:row>2</xdr:row>
      <xdr:rowOff>122466</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9103179" y="40822"/>
          <a:ext cx="3075214" cy="585108"/>
        </a:xfrm>
        <a:prstGeom prst="rect">
          <a:avLst/>
        </a:prstGeom>
        <a:solidFill>
          <a:srgbClr val="FF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cap="none" spc="0">
              <a:ln w="0"/>
              <a:solidFill>
                <a:schemeClr val="tx1"/>
              </a:solidFill>
              <a:effectLst>
                <a:outerShdw blurRad="38100" dist="19050" dir="2700000" algn="tl" rotWithShape="0">
                  <a:schemeClr val="dk1">
                    <a:alpha val="40000"/>
                  </a:schemeClr>
                </a:outerShdw>
              </a:effectLst>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103909</xdr:colOff>
      <xdr:row>23</xdr:row>
      <xdr:rowOff>671079</xdr:rowOff>
    </xdr:from>
    <xdr:to>
      <xdr:col>20</xdr:col>
      <xdr:colOff>1223818</xdr:colOff>
      <xdr:row>28</xdr:row>
      <xdr:rowOff>606136</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5247409" y="11235170"/>
          <a:ext cx="15199591" cy="3745057"/>
        </a:xfrm>
        <a:prstGeom prst="roundRect">
          <a:avLst/>
        </a:prstGeom>
        <a:solidFill>
          <a:schemeClr val="bg1"/>
        </a:solid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b="1">
              <a:solidFill>
                <a:sysClr val="windowText" lastClr="000000"/>
              </a:solidFill>
              <a:effectLst/>
              <a:latin typeface="+mn-lt"/>
              <a:ea typeface="+mn-ea"/>
              <a:cs typeface="+mn-cs"/>
            </a:rPr>
            <a:t>年度途中の入退園・転出入がありました</a:t>
          </a:r>
          <a:r>
            <a:rPr kumimoji="1" lang="ja-JP" altLang="en-US" sz="1600" b="1">
              <a:solidFill>
                <a:sysClr val="windowText" lastClr="000000"/>
              </a:solidFill>
              <a:effectLst/>
              <a:latin typeface="+mn-lt"/>
              <a:ea typeface="+mn-ea"/>
              <a:cs typeface="+mn-cs"/>
            </a:rPr>
            <a:t>ら、</a:t>
          </a:r>
          <a:r>
            <a:rPr kumimoji="1" lang="ja-JP" altLang="ja-JP" sz="1600" b="1">
              <a:solidFill>
                <a:sysClr val="windowText" lastClr="000000"/>
              </a:solidFill>
              <a:effectLst/>
              <a:latin typeface="+mn-lt"/>
              <a:ea typeface="+mn-ea"/>
              <a:cs typeface="+mn-cs"/>
            </a:rPr>
            <a:t>黄色のセルに必要項目を入力してください。白色のセルは自動計算のため入力不要です。　</a:t>
          </a:r>
          <a:endParaRPr lang="ja-JP" altLang="ja-JP" sz="16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ysClr val="windowText" lastClr="000000"/>
              </a:solidFill>
              <a:effectLst/>
              <a:latin typeface="+mn-lt"/>
              <a:ea typeface="+mn-ea"/>
              <a:cs typeface="+mn-cs"/>
            </a:rPr>
            <a:t>可能であれば異動者リストを元に宛名コードを入力してください。</a:t>
          </a:r>
          <a:endParaRPr lang="ja-JP" altLang="ja-JP" sz="1600" b="1">
            <a:solidFill>
              <a:sysClr val="windowText" lastClr="000000"/>
            </a:solidFill>
            <a:effectLst/>
          </a:endParaRPr>
        </a:p>
        <a:p>
          <a:endParaRPr kumimoji="1" lang="en-US" altLang="ja-JP" sz="1600" b="1">
            <a:solidFill>
              <a:sysClr val="windowText" lastClr="000000"/>
            </a:solidFill>
            <a:effectLst/>
            <a:latin typeface="+mn-lt"/>
            <a:ea typeface="+mn-ea"/>
            <a:cs typeface="+mn-cs"/>
          </a:endParaRPr>
        </a:p>
        <a:p>
          <a:r>
            <a:rPr kumimoji="1" lang="ja-JP" altLang="ja-JP" sz="1600" b="1">
              <a:solidFill>
                <a:sysClr val="windowText" lastClr="000000"/>
              </a:solidFill>
              <a:effectLst/>
              <a:latin typeface="+mn-lt"/>
              <a:ea typeface="+mn-ea"/>
              <a:cs typeface="+mn-cs"/>
            </a:rPr>
            <a:t>「月額保育料」・「入園料」等の重要な項目が入力できていない又は誤りがある場合、セルが</a:t>
          </a:r>
          <a:r>
            <a:rPr kumimoji="1" lang="ja-JP" altLang="ja-JP" sz="1600" b="1" u="sng">
              <a:solidFill>
                <a:srgbClr val="FF0000"/>
              </a:solidFill>
              <a:effectLst/>
              <a:latin typeface="+mn-lt"/>
              <a:ea typeface="+mn-ea"/>
              <a:cs typeface="+mn-cs"/>
            </a:rPr>
            <a:t>赤色</a:t>
          </a:r>
          <a:r>
            <a:rPr kumimoji="1" lang="ja-JP" altLang="ja-JP" sz="1600" b="1">
              <a:solidFill>
                <a:sysClr val="windowText" lastClr="000000"/>
              </a:solidFill>
              <a:effectLst/>
              <a:latin typeface="+mn-lt"/>
              <a:ea typeface="+mn-ea"/>
              <a:cs typeface="+mn-cs"/>
            </a:rPr>
            <a:t>になります。</a:t>
          </a:r>
          <a:r>
            <a:rPr kumimoji="1" lang="ja-JP" altLang="ja-JP" sz="1600" b="1" u="none">
              <a:solidFill>
                <a:sysClr val="windowText" lastClr="000000"/>
              </a:solidFill>
              <a:effectLst/>
              <a:latin typeface="+mn-lt"/>
              <a:ea typeface="+mn-ea"/>
              <a:cs typeface="+mn-cs"/>
            </a:rPr>
            <a:t>提出前に</a:t>
          </a:r>
          <a:r>
            <a:rPr kumimoji="1" lang="ja-JP" altLang="ja-JP" sz="1600" b="1" u="sng">
              <a:solidFill>
                <a:srgbClr val="FF0000"/>
              </a:solidFill>
              <a:effectLst/>
              <a:latin typeface="+mn-lt"/>
              <a:ea typeface="+mn-ea"/>
              <a:cs typeface="+mn-cs"/>
            </a:rPr>
            <a:t>赤色</a:t>
          </a:r>
          <a:r>
            <a:rPr kumimoji="1" lang="ja-JP" altLang="ja-JP" sz="1600" b="1">
              <a:solidFill>
                <a:sysClr val="windowText" lastClr="000000"/>
              </a:solidFill>
              <a:effectLst/>
              <a:latin typeface="+mn-lt"/>
              <a:ea typeface="+mn-ea"/>
              <a:cs typeface="+mn-cs"/>
            </a:rPr>
            <a:t>のセルがないかを確認してください。</a:t>
          </a:r>
          <a:endParaRPr lang="ja-JP" altLang="ja-JP" sz="1600">
            <a:solidFill>
              <a:sysClr val="windowText" lastClr="000000"/>
            </a:solidFill>
            <a:effectLst/>
          </a:endParaRPr>
        </a:p>
        <a:p>
          <a:endParaRPr kumimoji="1" lang="en-US" altLang="ja-JP" sz="1600" b="1">
            <a:solidFill>
              <a:sysClr val="windowText" lastClr="000000"/>
            </a:solidFill>
            <a:effectLst/>
            <a:latin typeface="+mn-lt"/>
            <a:ea typeface="+mn-ea"/>
            <a:cs typeface="+mn-cs"/>
          </a:endParaRPr>
        </a:p>
        <a:p>
          <a:r>
            <a:rPr kumimoji="1" lang="ja-JP" altLang="en-US" sz="1600" b="1">
              <a:solidFill>
                <a:sysClr val="windowText" lastClr="000000"/>
              </a:solidFill>
              <a:effectLst/>
              <a:latin typeface="+mn-lt"/>
              <a:ea typeface="+mn-ea"/>
              <a:cs typeface="+mn-cs"/>
            </a:rPr>
            <a:t>作成前に、必ず別シートにある「支給の流れ・作成方法」をご確認のうえ、作成してください。</a:t>
          </a:r>
        </a:p>
      </xdr:txBody>
    </xdr:sp>
    <xdr:clientData/>
  </xdr:twoCellAnchor>
  <xdr:twoCellAnchor>
    <xdr:from>
      <xdr:col>17</xdr:col>
      <xdr:colOff>285750</xdr:colOff>
      <xdr:row>21</xdr:row>
      <xdr:rowOff>517071</xdr:rowOff>
    </xdr:from>
    <xdr:to>
      <xdr:col>17</xdr:col>
      <xdr:colOff>449036</xdr:colOff>
      <xdr:row>25</xdr:row>
      <xdr:rowOff>166687</xdr:rowOff>
    </xdr:to>
    <xdr:cxnSp macro="">
      <xdr:nvCxnSpPr>
        <xdr:cNvPr id="4" name="直線矢印コネクタ 3">
          <a:extLst>
            <a:ext uri="{FF2B5EF4-FFF2-40B4-BE49-F238E27FC236}">
              <a16:creationId xmlns:a16="http://schemas.microsoft.com/office/drawing/2014/main" id="{00000000-0008-0000-0700-000004000000}"/>
            </a:ext>
          </a:extLst>
        </xdr:cNvPr>
        <xdr:cNvCxnSpPr/>
      </xdr:nvCxnSpPr>
      <xdr:spPr>
        <a:xfrm flipV="1">
          <a:off x="15192375" y="9518196"/>
          <a:ext cx="163286" cy="269761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163286</xdr:colOff>
      <xdr:row>7</xdr:row>
      <xdr:rowOff>108857</xdr:rowOff>
    </xdr:from>
    <xdr:to>
      <xdr:col>4</xdr:col>
      <xdr:colOff>598715</xdr:colOff>
      <xdr:row>9</xdr:row>
      <xdr:rowOff>136072</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653143" y="2571750"/>
          <a:ext cx="3469822" cy="789215"/>
        </a:xfrm>
        <a:prstGeom prst="rect">
          <a:avLst/>
        </a:prstGeom>
        <a:solidFill>
          <a:srgbClr val="FF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cap="none" spc="0">
              <a:ln w="0"/>
              <a:solidFill>
                <a:schemeClr val="tx1"/>
              </a:solidFill>
              <a:effectLst>
                <a:outerShdw blurRad="38100" dist="19050" dir="2700000" algn="tl" rotWithShape="0">
                  <a:schemeClr val="dk1">
                    <a:alpha val="40000"/>
                  </a:schemeClr>
                </a:outerShdw>
              </a:effectLst>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ogoform.jp/form/D9jv/14925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66"/>
    <pageSetUpPr fitToPage="1"/>
  </sheetPr>
  <dimension ref="A1:G83"/>
  <sheetViews>
    <sheetView tabSelected="1" zoomScale="90" zoomScaleNormal="90" workbookViewId="0">
      <selection activeCell="B13" sqref="B13:D13"/>
    </sheetView>
  </sheetViews>
  <sheetFormatPr defaultRowHeight="18.75"/>
  <cols>
    <col min="1" max="1" width="14.25" style="33" customWidth="1"/>
    <col min="2" max="2" width="51.625" style="50" customWidth="1"/>
    <col min="3" max="3" width="2.625" style="50" customWidth="1"/>
    <col min="4" max="4" width="51.625" style="33" customWidth="1"/>
    <col min="5" max="16384" width="9" style="33"/>
  </cols>
  <sheetData>
    <row r="1" spans="1:4" ht="24">
      <c r="A1" s="343" t="s">
        <v>278</v>
      </c>
      <c r="B1" s="343"/>
      <c r="C1" s="343"/>
      <c r="D1" s="343"/>
    </row>
    <row r="2" spans="1:4" ht="24.75" thickBot="1">
      <c r="A2" s="34"/>
      <c r="B2" s="259" t="s">
        <v>201</v>
      </c>
      <c r="C2" s="259"/>
      <c r="D2" s="259" t="s">
        <v>202</v>
      </c>
    </row>
    <row r="3" spans="1:4" ht="53.25" customHeight="1" thickBot="1">
      <c r="A3" s="35" t="s">
        <v>163</v>
      </c>
      <c r="B3" s="36" t="s">
        <v>164</v>
      </c>
      <c r="C3" s="37"/>
      <c r="D3" s="38" t="s">
        <v>165</v>
      </c>
    </row>
    <row r="4" spans="1:4">
      <c r="A4" s="39"/>
      <c r="B4" s="39"/>
      <c r="C4" s="39"/>
      <c r="D4" s="39"/>
    </row>
    <row r="5" spans="1:4" ht="53.25" customHeight="1">
      <c r="A5" s="289" t="s">
        <v>227</v>
      </c>
      <c r="B5" s="346" t="s">
        <v>221</v>
      </c>
      <c r="C5" s="341"/>
      <c r="D5" s="342"/>
    </row>
    <row r="6" spans="1:4">
      <c r="A6" s="39"/>
      <c r="B6" s="337" t="s">
        <v>166</v>
      </c>
      <c r="C6" s="337"/>
      <c r="D6" s="337"/>
    </row>
    <row r="7" spans="1:4" ht="63.75" customHeight="1">
      <c r="A7" s="344" t="s">
        <v>228</v>
      </c>
      <c r="B7" s="346" t="s">
        <v>229</v>
      </c>
      <c r="C7" s="341"/>
      <c r="D7" s="342"/>
    </row>
    <row r="8" spans="1:4" ht="19.5">
      <c r="A8" s="345"/>
      <c r="B8" s="41" t="s">
        <v>224</v>
      </c>
      <c r="C8" s="42"/>
      <c r="D8" s="45" t="s">
        <v>166</v>
      </c>
    </row>
    <row r="9" spans="1:4" ht="53.25" customHeight="1">
      <c r="A9" s="345"/>
      <c r="B9" s="260" t="s">
        <v>203</v>
      </c>
      <c r="C9" s="46"/>
      <c r="D9" s="260" t="s">
        <v>167</v>
      </c>
    </row>
    <row r="10" spans="1:4" ht="19.5">
      <c r="A10" s="45"/>
      <c r="B10" s="41" t="s">
        <v>166</v>
      </c>
      <c r="C10" s="44"/>
      <c r="D10" s="45" t="s">
        <v>168</v>
      </c>
    </row>
    <row r="11" spans="1:4" ht="60" customHeight="1">
      <c r="A11" s="261" t="s">
        <v>169</v>
      </c>
      <c r="B11" s="262" t="s">
        <v>208</v>
      </c>
      <c r="C11" s="46"/>
      <c r="D11" s="262" t="s">
        <v>209</v>
      </c>
    </row>
    <row r="12" spans="1:4" ht="19.5">
      <c r="A12" s="45"/>
      <c r="B12" s="43" t="s">
        <v>166</v>
      </c>
      <c r="C12" s="44"/>
      <c r="D12" s="47" t="s">
        <v>166</v>
      </c>
    </row>
    <row r="13" spans="1:4" ht="230.1" customHeight="1">
      <c r="A13" s="40" t="s">
        <v>170</v>
      </c>
      <c r="B13" s="339" t="s">
        <v>279</v>
      </c>
      <c r="C13" s="339"/>
      <c r="D13" s="339"/>
    </row>
    <row r="14" spans="1:4">
      <c r="A14" s="48"/>
      <c r="B14" s="337" t="s">
        <v>166</v>
      </c>
      <c r="C14" s="337"/>
      <c r="D14" s="337"/>
    </row>
    <row r="15" spans="1:4" ht="67.5" customHeight="1">
      <c r="A15" s="40" t="s">
        <v>171</v>
      </c>
      <c r="B15" s="340" t="s">
        <v>205</v>
      </c>
      <c r="C15" s="341"/>
      <c r="D15" s="342"/>
    </row>
    <row r="16" spans="1:4">
      <c r="A16" s="49"/>
      <c r="B16" s="337" t="s">
        <v>166</v>
      </c>
      <c r="C16" s="337"/>
      <c r="D16" s="337"/>
    </row>
    <row r="17" spans="1:7" ht="75" customHeight="1">
      <c r="A17" s="40" t="s">
        <v>172</v>
      </c>
      <c r="B17" s="340" t="s">
        <v>222</v>
      </c>
      <c r="C17" s="341"/>
      <c r="D17" s="342"/>
    </row>
    <row r="18" spans="1:7">
      <c r="A18" s="49"/>
      <c r="B18" s="337" t="s">
        <v>166</v>
      </c>
      <c r="C18" s="337"/>
      <c r="D18" s="337"/>
    </row>
    <row r="19" spans="1:7" ht="44.25" customHeight="1">
      <c r="A19" s="40" t="s">
        <v>173</v>
      </c>
      <c r="B19" s="338" t="s">
        <v>210</v>
      </c>
      <c r="C19" s="339"/>
      <c r="D19" s="339"/>
      <c r="G19" s="50"/>
    </row>
    <row r="20" spans="1:7">
      <c r="A20" s="49"/>
      <c r="B20" s="44"/>
      <c r="C20" s="44"/>
      <c r="D20" s="44"/>
      <c r="G20" s="50"/>
    </row>
    <row r="21" spans="1:7" ht="24">
      <c r="A21" s="343" t="s">
        <v>280</v>
      </c>
      <c r="B21" s="343"/>
      <c r="C21" s="343"/>
      <c r="D21" s="343"/>
    </row>
    <row r="22" spans="1:7" ht="15.75" customHeight="1"/>
    <row r="23" spans="1:7" ht="78" customHeight="1">
      <c r="A23" s="335" t="s">
        <v>174</v>
      </c>
      <c r="B23" s="338" t="s">
        <v>231</v>
      </c>
      <c r="C23" s="339"/>
      <c r="D23" s="339"/>
    </row>
    <row r="24" spans="1:7" ht="80.25" customHeight="1">
      <c r="A24" s="336"/>
      <c r="B24" s="338" t="s">
        <v>281</v>
      </c>
      <c r="C24" s="339"/>
      <c r="D24" s="339"/>
    </row>
    <row r="25" spans="1:7" ht="15.75" customHeight="1">
      <c r="B25" s="337" t="s">
        <v>166</v>
      </c>
      <c r="C25" s="337"/>
      <c r="D25" s="337"/>
    </row>
    <row r="26" spans="1:7" ht="48" customHeight="1">
      <c r="A26" s="51">
        <v>1</v>
      </c>
      <c r="B26" s="339" t="s">
        <v>274</v>
      </c>
      <c r="C26" s="339"/>
      <c r="D26" s="339"/>
    </row>
    <row r="27" spans="1:7" ht="18.75" customHeight="1">
      <c r="B27" s="337" t="s">
        <v>166</v>
      </c>
      <c r="C27" s="337"/>
      <c r="D27" s="337"/>
    </row>
    <row r="28" spans="1:7" ht="223.5" customHeight="1">
      <c r="A28" s="51">
        <v>2</v>
      </c>
      <c r="B28" s="339" t="s">
        <v>232</v>
      </c>
      <c r="C28" s="339"/>
      <c r="D28" s="339"/>
    </row>
    <row r="29" spans="1:7" ht="18.75" customHeight="1">
      <c r="B29" s="337" t="s">
        <v>166</v>
      </c>
      <c r="C29" s="337"/>
      <c r="D29" s="337"/>
    </row>
    <row r="30" spans="1:7" ht="166.5" customHeight="1">
      <c r="A30" s="51">
        <v>3</v>
      </c>
      <c r="B30" s="339" t="s">
        <v>230</v>
      </c>
      <c r="C30" s="339"/>
      <c r="D30" s="339"/>
    </row>
    <row r="31" spans="1:7" ht="18.75" customHeight="1">
      <c r="B31" s="337" t="s">
        <v>166</v>
      </c>
      <c r="C31" s="337"/>
      <c r="D31" s="337"/>
    </row>
    <row r="32" spans="1:7" ht="150" customHeight="1">
      <c r="A32" s="51">
        <v>4</v>
      </c>
      <c r="B32" s="339" t="s">
        <v>277</v>
      </c>
      <c r="C32" s="339"/>
      <c r="D32" s="339"/>
    </row>
    <row r="33" spans="1:7" ht="18.75" customHeight="1">
      <c r="A33" s="34"/>
      <c r="B33" s="34"/>
      <c r="C33" s="34"/>
      <c r="D33" s="34"/>
    </row>
    <row r="34" spans="1:7" ht="26.25" customHeight="1">
      <c r="A34" s="343" t="s">
        <v>204</v>
      </c>
      <c r="B34" s="343"/>
      <c r="C34" s="343"/>
      <c r="D34" s="343"/>
    </row>
    <row r="35" spans="1:7" ht="150" customHeight="1">
      <c r="A35" s="352" t="s">
        <v>275</v>
      </c>
      <c r="B35" s="353"/>
      <c r="C35" s="353"/>
      <c r="D35" s="353"/>
    </row>
    <row r="36" spans="1:7" ht="30" customHeight="1">
      <c r="A36" s="286"/>
      <c r="B36" s="287"/>
      <c r="C36" s="287"/>
      <c r="D36" s="287"/>
    </row>
    <row r="37" spans="1:7" ht="26.25" customHeight="1">
      <c r="A37" s="349" t="s">
        <v>223</v>
      </c>
      <c r="B37" s="349"/>
      <c r="C37" s="349"/>
      <c r="D37" s="349"/>
    </row>
    <row r="38" spans="1:7" ht="234.75" customHeight="1">
      <c r="A38" s="350" t="s">
        <v>276</v>
      </c>
      <c r="B38" s="351"/>
      <c r="C38" s="351"/>
      <c r="D38" s="351"/>
      <c r="G38" s="288"/>
    </row>
    <row r="39" spans="1:7" ht="26.25" customHeight="1">
      <c r="A39" s="348" t="s">
        <v>226</v>
      </c>
      <c r="B39" s="348"/>
      <c r="C39" s="348"/>
      <c r="D39" s="348"/>
    </row>
    <row r="40" spans="1:7" ht="26.25" customHeight="1">
      <c r="A40" s="347" t="s">
        <v>225</v>
      </c>
      <c r="B40" s="348"/>
      <c r="C40" s="348"/>
      <c r="D40" s="348"/>
    </row>
    <row r="41" spans="1:7" ht="26.25" customHeight="1"/>
    <row r="42" spans="1:7" ht="26.25" customHeight="1"/>
    <row r="43" spans="1:7" ht="26.25" customHeight="1"/>
    <row r="44" spans="1:7" ht="26.25" customHeight="1"/>
    <row r="45" spans="1:7" ht="26.25" customHeight="1"/>
    <row r="46" spans="1:7" ht="26.25" customHeight="1"/>
    <row r="47" spans="1:7" ht="26.25" customHeight="1"/>
    <row r="48" spans="1:7"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sheetData>
  <sheetProtection algorithmName="SHA-512" hashValue="BRHRhg6JOg6DVPOboQk3/zy6t08mm4XEzwTAByTEuq4hV6eyjUf/CVdlmX8QQF0s/QIEIpG2P2kPGHvXRY1RHA==" saltValue="lInXygQJYPTtEi5+/Id28g==" spinCount="100000" sheet="1" objects="1" scenarios="1"/>
  <mergeCells count="30">
    <mergeCell ref="A40:D40"/>
    <mergeCell ref="A39:D39"/>
    <mergeCell ref="A37:D37"/>
    <mergeCell ref="B27:D27"/>
    <mergeCell ref="B28:D28"/>
    <mergeCell ref="B29:D29"/>
    <mergeCell ref="B30:D30"/>
    <mergeCell ref="A38:D38"/>
    <mergeCell ref="A34:D34"/>
    <mergeCell ref="A35:D35"/>
    <mergeCell ref="A1:D1"/>
    <mergeCell ref="A7:A9"/>
    <mergeCell ref="B13:D13"/>
    <mergeCell ref="B14:D14"/>
    <mergeCell ref="B15:D15"/>
    <mergeCell ref="B7:D7"/>
    <mergeCell ref="B5:D5"/>
    <mergeCell ref="A23:A24"/>
    <mergeCell ref="B6:D6"/>
    <mergeCell ref="B23:D23"/>
    <mergeCell ref="B31:D31"/>
    <mergeCell ref="B32:D32"/>
    <mergeCell ref="B24:D24"/>
    <mergeCell ref="B16:D16"/>
    <mergeCell ref="B17:D17"/>
    <mergeCell ref="B18:D18"/>
    <mergeCell ref="B19:D19"/>
    <mergeCell ref="A21:D21"/>
    <mergeCell ref="B25:D25"/>
    <mergeCell ref="B26:D26"/>
  </mergeCells>
  <phoneticPr fontId="14"/>
  <hyperlinks>
    <hyperlink ref="A40" r:id="rId1" xr:uid="{00000000-0004-0000-0000-000000000000}"/>
  </hyperlinks>
  <pageMargins left="0.62992125984251968" right="0.62992125984251968" top="0.74803149606299213" bottom="0.74803149606299213" header="0.31496062992125984" footer="0.31496062992125984"/>
  <pageSetup paperSize="9" scale="68" fitToHeight="0" orientation="portrait" r:id="rId2"/>
  <headerFooter>
    <oddHeader>&amp;L令和６年度　施設等利用費請求事務フロー&amp;R【幼稚園保育料（代理受領）】</oddHeader>
    <oddFooter>&amp;P / &amp;N ページ</oddFooter>
  </headerFooter>
  <rowBreaks count="2" manualBreakCount="2">
    <brk id="20" max="16383" man="1"/>
    <brk id="3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9"/>
  <sheetViews>
    <sheetView workbookViewId="0"/>
  </sheetViews>
  <sheetFormatPr defaultRowHeight="18.75"/>
  <cols>
    <col min="1" max="1" width="11.125" style="1" bestFit="1" customWidth="1"/>
  </cols>
  <sheetData>
    <row r="1" spans="1:4">
      <c r="A1" s="264" t="s">
        <v>207</v>
      </c>
      <c r="B1" t="s">
        <v>211</v>
      </c>
      <c r="C1" t="s">
        <v>213</v>
      </c>
      <c r="D1" t="s">
        <v>214</v>
      </c>
    </row>
    <row r="2" spans="1:4">
      <c r="A2" s="265">
        <v>44287</v>
      </c>
      <c r="B2" t="s">
        <v>218</v>
      </c>
      <c r="D2" t="s">
        <v>215</v>
      </c>
    </row>
    <row r="3" spans="1:4">
      <c r="A3" s="265">
        <v>44652</v>
      </c>
      <c r="B3" t="s">
        <v>219</v>
      </c>
      <c r="C3" t="s">
        <v>212</v>
      </c>
      <c r="D3" t="s">
        <v>216</v>
      </c>
    </row>
    <row r="4" spans="1:4">
      <c r="A4" s="265">
        <v>45017</v>
      </c>
      <c r="B4" t="s">
        <v>220</v>
      </c>
    </row>
    <row r="5" spans="1:4">
      <c r="A5" s="265">
        <v>45383</v>
      </c>
    </row>
    <row r="6" spans="1:4">
      <c r="A6" s="265">
        <v>45748</v>
      </c>
    </row>
    <row r="7" spans="1:4">
      <c r="A7" s="265">
        <v>46113</v>
      </c>
    </row>
    <row r="8" spans="1:4">
      <c r="A8" s="265">
        <v>46478</v>
      </c>
    </row>
    <row r="9" spans="1:4">
      <c r="A9" s="265">
        <v>46844</v>
      </c>
    </row>
    <row r="10" spans="1:4">
      <c r="A10" s="265">
        <v>47209</v>
      </c>
    </row>
    <row r="11" spans="1:4">
      <c r="A11" s="265">
        <v>47574</v>
      </c>
    </row>
    <row r="12" spans="1:4">
      <c r="A12" s="265">
        <v>47939</v>
      </c>
    </row>
    <row r="13" spans="1:4">
      <c r="A13" s="265">
        <v>48305</v>
      </c>
    </row>
    <row r="14" spans="1:4">
      <c r="A14" s="265">
        <v>48670</v>
      </c>
    </row>
    <row r="15" spans="1:4">
      <c r="A15" s="265">
        <v>49035</v>
      </c>
    </row>
    <row r="16" spans="1:4">
      <c r="A16" s="265">
        <v>49400</v>
      </c>
    </row>
    <row r="17" spans="1:1">
      <c r="A17" s="265">
        <v>49766</v>
      </c>
    </row>
    <row r="18" spans="1:1">
      <c r="A18" s="265">
        <v>50131</v>
      </c>
    </row>
    <row r="19" spans="1:1">
      <c r="A19" s="265">
        <v>50496</v>
      </c>
    </row>
    <row r="20" spans="1:1">
      <c r="A20" s="265">
        <v>50861</v>
      </c>
    </row>
    <row r="21" spans="1:1">
      <c r="A21" s="265">
        <v>51227</v>
      </c>
    </row>
    <row r="22" spans="1:1">
      <c r="A22" s="265">
        <v>51592</v>
      </c>
    </row>
    <row r="23" spans="1:1">
      <c r="A23" s="265">
        <v>51957</v>
      </c>
    </row>
    <row r="24" spans="1:1">
      <c r="A24" s="265">
        <v>52322</v>
      </c>
    </row>
    <row r="25" spans="1:1">
      <c r="A25" s="265">
        <v>52688</v>
      </c>
    </row>
    <row r="26" spans="1:1">
      <c r="A26" s="265">
        <v>53053</v>
      </c>
    </row>
    <row r="27" spans="1:1">
      <c r="A27" s="265">
        <v>53418</v>
      </c>
    </row>
    <row r="28" spans="1:1">
      <c r="A28" s="265">
        <v>53783</v>
      </c>
    </row>
    <row r="29" spans="1:1">
      <c r="A29" s="265">
        <v>54149</v>
      </c>
    </row>
  </sheetData>
  <phoneticPr fontId="14"/>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FF"/>
  </sheetPr>
  <dimension ref="A1:BY153"/>
  <sheetViews>
    <sheetView workbookViewId="0">
      <selection sqref="A1:F1"/>
    </sheetView>
  </sheetViews>
  <sheetFormatPr defaultRowHeight="14.25"/>
  <cols>
    <col min="1" max="66" width="1.25" style="3" customWidth="1"/>
    <col min="67" max="67" width="1.5" style="3" customWidth="1"/>
    <col min="68" max="68" width="1.25" style="3" customWidth="1"/>
    <col min="69" max="69" width="9" style="3"/>
    <col min="70" max="121" width="2.625" style="3" customWidth="1"/>
    <col min="122" max="16384" width="9" style="3"/>
  </cols>
  <sheetData>
    <row r="1" spans="1:68" ht="18.75" customHeight="1">
      <c r="A1" s="390">
        <v>46113</v>
      </c>
      <c r="B1" s="390"/>
      <c r="C1" s="390"/>
      <c r="D1" s="390"/>
      <c r="E1" s="390"/>
      <c r="F1" s="390"/>
      <c r="G1" s="2" t="s">
        <v>206</v>
      </c>
      <c r="I1" s="2"/>
      <c r="J1" s="2"/>
      <c r="K1" s="2"/>
    </row>
    <row r="2" spans="1:68" ht="18.75" customHeight="1">
      <c r="Z2" s="122"/>
      <c r="AA2" s="122"/>
      <c r="AB2" s="122"/>
      <c r="AC2" s="122"/>
      <c r="AD2" s="122"/>
      <c r="AE2" s="122"/>
      <c r="AF2" s="122"/>
      <c r="AG2" s="122"/>
      <c r="AH2" s="122"/>
      <c r="AI2" s="122"/>
      <c r="AJ2" s="122"/>
      <c r="AK2" s="122"/>
      <c r="AL2" s="122"/>
      <c r="AM2" s="122"/>
      <c r="AN2" s="122"/>
      <c r="AO2" s="122"/>
      <c r="AP2" s="122"/>
      <c r="AQ2" s="122"/>
      <c r="AR2" s="122"/>
      <c r="AS2" s="122"/>
      <c r="AT2" s="10"/>
      <c r="AU2" s="10"/>
      <c r="AV2" s="10"/>
      <c r="AW2" s="10"/>
      <c r="AX2" s="387" t="s">
        <v>14</v>
      </c>
      <c r="AY2" s="387"/>
      <c r="AZ2" s="387"/>
      <c r="BA2" s="387"/>
      <c r="BB2" s="388">
        <f>AE8</f>
        <v>8</v>
      </c>
      <c r="BC2" s="388"/>
      <c r="BD2" s="388"/>
      <c r="BE2" s="382" t="s">
        <v>13</v>
      </c>
      <c r="BF2" s="382"/>
      <c r="BG2" s="389">
        <f>AM8</f>
        <v>4</v>
      </c>
      <c r="BH2" s="389"/>
      <c r="BI2" s="389"/>
      <c r="BJ2" s="382" t="s">
        <v>12</v>
      </c>
      <c r="BK2" s="382"/>
      <c r="BL2" s="389">
        <v>10</v>
      </c>
      <c r="BM2" s="389"/>
      <c r="BN2" s="389"/>
      <c r="BO2" s="382" t="s">
        <v>11</v>
      </c>
      <c r="BP2" s="382"/>
    </row>
    <row r="3" spans="1:68" ht="18.75" customHeight="1">
      <c r="B3" s="28" t="s">
        <v>95</v>
      </c>
    </row>
    <row r="4" spans="1:68" ht="18.75" customHeight="1">
      <c r="A4" s="383" t="s">
        <v>99</v>
      </c>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3"/>
      <c r="BA4" s="383"/>
      <c r="BB4" s="383"/>
      <c r="BC4" s="383"/>
      <c r="BD4" s="383"/>
      <c r="BE4" s="383"/>
      <c r="BF4" s="383"/>
      <c r="BG4" s="383"/>
      <c r="BH4" s="383"/>
      <c r="BI4" s="383"/>
      <c r="BJ4" s="383"/>
      <c r="BK4" s="383"/>
      <c r="BL4" s="383"/>
      <c r="BM4" s="383"/>
      <c r="BN4" s="383"/>
      <c r="BO4" s="383"/>
      <c r="BP4" s="383"/>
    </row>
    <row r="5" spans="1:68" ht="7.5"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row>
    <row r="6" spans="1:68" ht="18.75" customHeight="1">
      <c r="A6" s="384" t="s">
        <v>19</v>
      </c>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c r="BE6" s="384"/>
      <c r="BF6" s="384"/>
      <c r="BG6" s="384"/>
      <c r="BH6" s="384"/>
      <c r="BI6" s="384"/>
      <c r="BJ6" s="384"/>
      <c r="BK6" s="384"/>
      <c r="BL6" s="384"/>
      <c r="BM6" s="384"/>
      <c r="BN6" s="384"/>
      <c r="BO6" s="384"/>
      <c r="BP6" s="384"/>
    </row>
    <row r="7" spans="1:68" ht="7.5" customHeigh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row>
    <row r="8" spans="1:68" s="28" customFormat="1" ht="18.75" customHeight="1">
      <c r="A8" s="123"/>
      <c r="B8" s="123"/>
      <c r="C8" s="123"/>
      <c r="D8" s="123"/>
      <c r="E8" s="123"/>
      <c r="F8" s="123"/>
      <c r="G8" s="123"/>
      <c r="H8" s="123"/>
      <c r="I8" s="123"/>
      <c r="J8" s="123"/>
      <c r="K8" s="123"/>
      <c r="L8" s="123"/>
      <c r="M8" s="123"/>
      <c r="N8" s="123"/>
      <c r="O8" s="123"/>
      <c r="P8" s="123"/>
      <c r="Q8" s="123"/>
      <c r="R8" s="123"/>
      <c r="S8" s="123"/>
      <c r="T8" s="123"/>
      <c r="U8" s="123"/>
      <c r="V8" s="385" t="s">
        <v>18</v>
      </c>
      <c r="W8" s="385"/>
      <c r="X8" s="385"/>
      <c r="Y8" s="385" t="s">
        <v>17</v>
      </c>
      <c r="Z8" s="385"/>
      <c r="AA8" s="385"/>
      <c r="AB8" s="385"/>
      <c r="AC8" s="385"/>
      <c r="AD8" s="385"/>
      <c r="AE8" s="386">
        <v>8</v>
      </c>
      <c r="AF8" s="386"/>
      <c r="AG8" s="386"/>
      <c r="AH8" s="386"/>
      <c r="AI8" s="385" t="s">
        <v>13</v>
      </c>
      <c r="AJ8" s="385"/>
      <c r="AK8" s="385"/>
      <c r="AL8" s="385"/>
      <c r="AM8" s="386">
        <v>4</v>
      </c>
      <c r="AN8" s="386"/>
      <c r="AO8" s="386"/>
      <c r="AP8" s="386"/>
      <c r="AQ8" s="385" t="s">
        <v>15</v>
      </c>
      <c r="AR8" s="385"/>
      <c r="AS8" s="385"/>
      <c r="AT8" s="385"/>
      <c r="AU8" s="385"/>
      <c r="AV8" s="385"/>
      <c r="AW8" s="385" t="s">
        <v>16</v>
      </c>
      <c r="AX8" s="385"/>
      <c r="AY8" s="385"/>
      <c r="AZ8" s="123"/>
      <c r="BA8" s="123"/>
      <c r="BB8" s="123"/>
      <c r="BC8" s="123"/>
      <c r="BD8" s="123"/>
      <c r="BE8" s="123"/>
      <c r="BF8" s="123"/>
      <c r="BG8" s="123"/>
      <c r="BH8" s="123"/>
      <c r="BI8" s="123"/>
      <c r="BJ8" s="123"/>
      <c r="BK8" s="123"/>
      <c r="BL8" s="123"/>
      <c r="BM8" s="123"/>
      <c r="BN8" s="123"/>
      <c r="BO8" s="123"/>
      <c r="BP8" s="123"/>
    </row>
    <row r="9" spans="1:68" s="28" customFormat="1" ht="18.75"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row>
    <row r="10" spans="1:68" ht="37.5" customHeight="1">
      <c r="B10" s="28"/>
      <c r="AM10" s="28"/>
      <c r="AN10" s="13" t="s">
        <v>92</v>
      </c>
      <c r="AP10" s="354"/>
      <c r="AQ10" s="354"/>
      <c r="AR10" s="354"/>
      <c r="AS10" s="354"/>
      <c r="AT10" s="354"/>
      <c r="AU10" s="354"/>
      <c r="AV10" s="354"/>
      <c r="AW10" s="354"/>
      <c r="AX10" s="354"/>
      <c r="AY10" s="354"/>
      <c r="AZ10" s="354"/>
      <c r="BA10" s="354"/>
      <c r="BB10" s="354"/>
      <c r="BC10" s="354"/>
      <c r="BD10" s="354"/>
      <c r="BE10" s="354"/>
      <c r="BF10" s="354"/>
      <c r="BG10" s="354"/>
      <c r="BH10" s="354"/>
      <c r="BI10" s="354"/>
      <c r="BJ10" s="354"/>
      <c r="BK10" s="354"/>
      <c r="BL10" s="354"/>
      <c r="BM10" s="354"/>
      <c r="BN10" s="354"/>
      <c r="BO10" s="354"/>
    </row>
    <row r="11" spans="1:68" ht="30" customHeight="1">
      <c r="B11" s="28"/>
      <c r="AM11" s="28"/>
      <c r="AN11" s="13" t="s">
        <v>2</v>
      </c>
      <c r="AP11" s="356"/>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356"/>
      <c r="BM11" s="356"/>
      <c r="BN11" s="356"/>
      <c r="BO11" s="356"/>
    </row>
    <row r="12" spans="1:68" ht="30" customHeight="1">
      <c r="B12" s="28"/>
      <c r="AM12" s="28"/>
      <c r="AN12" s="13" t="s">
        <v>3</v>
      </c>
      <c r="AP12" s="356"/>
      <c r="AQ12" s="356"/>
      <c r="AR12" s="356"/>
      <c r="AS12" s="356"/>
      <c r="AT12" s="356"/>
      <c r="AU12" s="356"/>
      <c r="AV12" s="356"/>
      <c r="AW12" s="356"/>
      <c r="AX12" s="356"/>
      <c r="AY12" s="356"/>
      <c r="AZ12" s="356"/>
      <c r="BA12" s="356"/>
      <c r="BB12" s="356"/>
      <c r="BC12" s="356"/>
      <c r="BD12" s="356"/>
      <c r="BE12" s="356"/>
      <c r="BF12" s="356"/>
      <c r="BG12" s="356"/>
      <c r="BH12" s="356"/>
      <c r="BI12" s="356"/>
      <c r="BJ12" s="356"/>
      <c r="BK12" s="356"/>
      <c r="BL12" s="356"/>
      <c r="BM12" s="356"/>
      <c r="BN12" s="356"/>
      <c r="BO12" s="356"/>
    </row>
    <row r="13" spans="1:68" ht="30" customHeight="1">
      <c r="B13" s="28"/>
      <c r="AM13" s="28"/>
      <c r="AN13" s="13" t="s">
        <v>94</v>
      </c>
      <c r="AP13" s="356"/>
      <c r="AQ13" s="381"/>
      <c r="AR13" s="381"/>
      <c r="AS13" s="381"/>
      <c r="AT13" s="381"/>
      <c r="AU13" s="381"/>
      <c r="AV13" s="381"/>
      <c r="AW13" s="381"/>
      <c r="AX13" s="381"/>
      <c r="AY13" s="381"/>
      <c r="AZ13" s="381"/>
      <c r="BA13" s="381"/>
      <c r="BB13" s="381"/>
      <c r="BC13" s="381"/>
      <c r="BD13" s="381"/>
      <c r="BE13" s="381"/>
      <c r="BF13" s="381"/>
      <c r="BG13" s="381"/>
      <c r="BH13" s="381"/>
      <c r="BI13" s="381"/>
      <c r="BJ13" s="381"/>
      <c r="BK13" s="381"/>
      <c r="BL13" s="381"/>
      <c r="BM13" s="381"/>
      <c r="BN13" s="381"/>
      <c r="BO13" s="381"/>
    </row>
    <row r="14" spans="1:68" ht="18.75" customHeight="1">
      <c r="B14" s="28"/>
      <c r="AN14" s="12"/>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row>
    <row r="15" spans="1:68" ht="18.75" customHeight="1">
      <c r="B15" s="28"/>
      <c r="AN15" s="12"/>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row>
    <row r="16" spans="1:68" s="28" customFormat="1" ht="18.75" customHeight="1" thickBot="1">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row>
    <row r="17" spans="1:77" s="28" customFormat="1" ht="45" customHeight="1">
      <c r="B17" s="391" t="s">
        <v>1</v>
      </c>
      <c r="C17" s="392"/>
      <c r="D17" s="392"/>
      <c r="E17" s="392"/>
      <c r="F17" s="392"/>
      <c r="G17" s="392"/>
      <c r="H17" s="392"/>
      <c r="I17" s="392"/>
      <c r="J17" s="392"/>
      <c r="K17" s="392"/>
      <c r="L17" s="392"/>
      <c r="M17" s="392"/>
      <c r="N17" s="392"/>
      <c r="O17" s="392"/>
      <c r="P17" s="392"/>
      <c r="Q17" s="392"/>
      <c r="R17" s="392"/>
      <c r="S17" s="392"/>
      <c r="T17" s="392"/>
      <c r="U17" s="392"/>
      <c r="V17" s="393"/>
      <c r="W17" s="394">
        <f>IF(W18="","",W18+W19)</f>
        <v>0</v>
      </c>
      <c r="X17" s="395"/>
      <c r="Y17" s="395"/>
      <c r="Z17" s="395"/>
      <c r="AA17" s="395"/>
      <c r="AB17" s="395"/>
      <c r="AC17" s="395"/>
      <c r="AD17" s="395"/>
      <c r="AE17" s="395"/>
      <c r="AF17" s="395"/>
      <c r="AG17" s="395"/>
      <c r="AH17" s="395"/>
      <c r="AI17" s="395"/>
      <c r="AJ17" s="395"/>
      <c r="AK17" s="396" t="s">
        <v>0</v>
      </c>
      <c r="AL17" s="396"/>
      <c r="AM17" s="397"/>
      <c r="AN17" s="359" t="s">
        <v>59</v>
      </c>
      <c r="AO17" s="359"/>
      <c r="AP17" s="359"/>
      <c r="AQ17" s="359"/>
      <c r="AR17" s="359"/>
      <c r="AS17" s="359"/>
      <c r="AT17" s="359"/>
      <c r="AU17" s="359"/>
      <c r="AV17" s="10"/>
      <c r="AW17" s="10"/>
      <c r="AX17" s="10"/>
      <c r="AY17" s="10"/>
      <c r="AZ17" s="10"/>
      <c r="BA17" s="10"/>
      <c r="BB17" s="10"/>
      <c r="BC17" s="10"/>
      <c r="BD17" s="10"/>
      <c r="BE17" s="10"/>
      <c r="BF17" s="10"/>
      <c r="BG17" s="10"/>
      <c r="BH17" s="10"/>
      <c r="BI17" s="10"/>
      <c r="BJ17" s="10"/>
      <c r="BK17" s="10"/>
    </row>
    <row r="18" spans="1:77" s="28" customFormat="1" ht="22.5" customHeight="1">
      <c r="B18" s="361"/>
      <c r="C18" s="362"/>
      <c r="D18" s="362"/>
      <c r="E18" s="362"/>
      <c r="F18" s="362"/>
      <c r="G18" s="363"/>
      <c r="H18" s="24"/>
      <c r="I18" s="25"/>
      <c r="J18" s="25"/>
      <c r="K18" s="25"/>
      <c r="L18" s="367" t="s">
        <v>153</v>
      </c>
      <c r="M18" s="367"/>
      <c r="N18" s="367"/>
      <c r="O18" s="367"/>
      <c r="P18" s="25"/>
      <c r="Q18" s="368" t="s">
        <v>150</v>
      </c>
      <c r="R18" s="368"/>
      <c r="S18" s="368"/>
      <c r="T18" s="368"/>
      <c r="U18" s="368"/>
      <c r="V18" s="369"/>
      <c r="W18" s="370">
        <f>IF('提供証明【様式１】 '!W9=0,0,'提供証明【様式１】 '!W9)</f>
        <v>0</v>
      </c>
      <c r="X18" s="371"/>
      <c r="Y18" s="371"/>
      <c r="Z18" s="371"/>
      <c r="AA18" s="371"/>
      <c r="AB18" s="371"/>
      <c r="AC18" s="371"/>
      <c r="AD18" s="371"/>
      <c r="AE18" s="371"/>
      <c r="AF18" s="371"/>
      <c r="AG18" s="371"/>
      <c r="AH18" s="371"/>
      <c r="AI18" s="371"/>
      <c r="AJ18" s="371"/>
      <c r="AK18" s="372" t="s">
        <v>0</v>
      </c>
      <c r="AL18" s="372"/>
      <c r="AM18" s="373"/>
      <c r="AN18" s="359" t="s">
        <v>60</v>
      </c>
      <c r="AO18" s="359"/>
      <c r="AP18" s="359"/>
      <c r="AQ18" s="359"/>
      <c r="AR18" s="359"/>
      <c r="AS18" s="359"/>
      <c r="AT18" s="359"/>
      <c r="AU18" s="359"/>
      <c r="AV18" s="10"/>
      <c r="AW18" s="10"/>
      <c r="AX18" s="10"/>
      <c r="AY18" s="10"/>
      <c r="AZ18" s="10"/>
      <c r="BA18" s="10"/>
      <c r="BB18" s="10"/>
      <c r="BC18" s="10"/>
      <c r="BD18" s="10"/>
      <c r="BE18" s="10"/>
      <c r="BF18" s="10"/>
      <c r="BG18" s="10"/>
      <c r="BH18" s="10"/>
      <c r="BI18" s="10"/>
      <c r="BJ18" s="10"/>
      <c r="BK18" s="10"/>
    </row>
    <row r="19" spans="1:77" s="7" customFormat="1" ht="22.5" customHeight="1" thickBot="1">
      <c r="B19" s="364"/>
      <c r="C19" s="365"/>
      <c r="D19" s="365"/>
      <c r="E19" s="365"/>
      <c r="F19" s="365"/>
      <c r="G19" s="366"/>
      <c r="H19" s="26"/>
      <c r="I19" s="26"/>
      <c r="J19" s="26"/>
      <c r="K19" s="26"/>
      <c r="L19" s="374" t="s">
        <v>153</v>
      </c>
      <c r="M19" s="374"/>
      <c r="N19" s="374"/>
      <c r="O19" s="374"/>
      <c r="P19" s="26"/>
      <c r="Q19" s="375" t="s">
        <v>151</v>
      </c>
      <c r="R19" s="375"/>
      <c r="S19" s="375"/>
      <c r="T19" s="375"/>
      <c r="U19" s="375"/>
      <c r="V19" s="376"/>
      <c r="W19" s="377">
        <f>IF('提供証明（精算用)【様式２】'!AH15=0,0,'提供証明（精算用)【様式２】'!AH15)</f>
        <v>0</v>
      </c>
      <c r="X19" s="378"/>
      <c r="Y19" s="378"/>
      <c r="Z19" s="378"/>
      <c r="AA19" s="378"/>
      <c r="AB19" s="378"/>
      <c r="AC19" s="378"/>
      <c r="AD19" s="378"/>
      <c r="AE19" s="378"/>
      <c r="AF19" s="378"/>
      <c r="AG19" s="378"/>
      <c r="AH19" s="378"/>
      <c r="AI19" s="378"/>
      <c r="AJ19" s="378"/>
      <c r="AK19" s="379" t="s">
        <v>0</v>
      </c>
      <c r="AL19" s="379"/>
      <c r="AM19" s="380"/>
      <c r="AN19" s="359" t="s">
        <v>61</v>
      </c>
      <c r="AO19" s="359"/>
      <c r="AP19" s="359"/>
      <c r="AQ19" s="359"/>
      <c r="AR19" s="359"/>
      <c r="AS19" s="359"/>
      <c r="AT19" s="359"/>
      <c r="AU19" s="359"/>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row>
    <row r="20" spans="1:77" s="7" customFormat="1" ht="45" customHeight="1">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row>
    <row r="21" spans="1:77" ht="18.75" customHeight="1">
      <c r="B21" s="5"/>
      <c r="C21" s="360" t="s">
        <v>158</v>
      </c>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0"/>
      <c r="AM21" s="360"/>
      <c r="AN21" s="360"/>
      <c r="AO21" s="360"/>
      <c r="AP21" s="360"/>
      <c r="AQ21" s="360"/>
      <c r="AR21" s="360"/>
      <c r="AS21" s="360"/>
      <c r="AT21" s="360"/>
      <c r="AU21" s="360"/>
      <c r="AV21" s="360"/>
      <c r="AW21" s="360"/>
      <c r="AX21" s="360"/>
      <c r="AY21" s="360"/>
      <c r="AZ21" s="360"/>
      <c r="BA21" s="360"/>
      <c r="BB21" s="360"/>
      <c r="BC21" s="360"/>
      <c r="BD21" s="360"/>
      <c r="BE21" s="360"/>
      <c r="BF21" s="360"/>
      <c r="BG21" s="360"/>
      <c r="BH21" s="360"/>
      <c r="BI21" s="360"/>
      <c r="BJ21" s="360"/>
      <c r="BK21" s="360"/>
      <c r="BL21" s="360"/>
      <c r="BM21" s="360"/>
      <c r="BN21" s="360"/>
      <c r="BO21" s="360"/>
      <c r="BR21" s="27"/>
    </row>
    <row r="22" spans="1:77" ht="18.75" customHeight="1">
      <c r="B22" s="5"/>
      <c r="C22" s="360" t="s">
        <v>159</v>
      </c>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0"/>
      <c r="AP22" s="360"/>
      <c r="AQ22" s="360"/>
      <c r="AR22" s="360"/>
      <c r="AS22" s="360"/>
      <c r="AT22" s="360"/>
      <c r="AU22" s="360"/>
      <c r="AV22" s="360"/>
      <c r="AW22" s="360"/>
      <c r="AX22" s="360"/>
      <c r="AY22" s="360"/>
      <c r="AZ22" s="360"/>
      <c r="BA22" s="360"/>
      <c r="BB22" s="360"/>
      <c r="BC22" s="360"/>
      <c r="BD22" s="360"/>
      <c r="BE22" s="360"/>
      <c r="BF22" s="360"/>
      <c r="BG22" s="360"/>
      <c r="BH22" s="360"/>
      <c r="BI22" s="360"/>
      <c r="BJ22" s="360"/>
      <c r="BK22" s="360"/>
      <c r="BL22" s="360"/>
      <c r="BM22" s="360"/>
      <c r="BN22" s="360"/>
      <c r="BO22" s="360"/>
      <c r="BR22" s="27"/>
    </row>
    <row r="23" spans="1:77" ht="18.75" customHeight="1">
      <c r="B23" s="5"/>
      <c r="C23" s="360" t="s">
        <v>160</v>
      </c>
      <c r="D23" s="360"/>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0"/>
      <c r="AM23" s="360"/>
      <c r="AN23" s="360"/>
      <c r="AO23" s="360"/>
      <c r="AP23" s="360"/>
      <c r="AQ23" s="360"/>
      <c r="AR23" s="360"/>
      <c r="AS23" s="360"/>
      <c r="AT23" s="360"/>
      <c r="AU23" s="360"/>
      <c r="AV23" s="360"/>
      <c r="AW23" s="360"/>
      <c r="AX23" s="360"/>
      <c r="AY23" s="360"/>
      <c r="AZ23" s="360"/>
      <c r="BA23" s="360"/>
      <c r="BB23" s="360"/>
      <c r="BC23" s="360"/>
      <c r="BD23" s="360"/>
      <c r="BE23" s="360"/>
      <c r="BF23" s="360"/>
      <c r="BG23" s="360"/>
      <c r="BH23" s="360"/>
      <c r="BI23" s="360"/>
      <c r="BJ23" s="360"/>
      <c r="BK23" s="360"/>
      <c r="BL23" s="360"/>
      <c r="BM23" s="360"/>
      <c r="BN23" s="360"/>
      <c r="BO23" s="360"/>
      <c r="BR23" s="27"/>
    </row>
    <row r="24" spans="1:77" ht="18.75" customHeight="1">
      <c r="A24" s="126"/>
      <c r="B24" s="126"/>
      <c r="C24" s="28"/>
      <c r="D24" s="358" t="s">
        <v>4</v>
      </c>
      <c r="E24" s="358"/>
      <c r="F24" s="358"/>
      <c r="G24" s="28" t="s">
        <v>155</v>
      </c>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6"/>
    </row>
    <row r="25" spans="1:77" ht="18.75" customHeight="1">
      <c r="A25" s="126"/>
      <c r="B25" s="126"/>
      <c r="C25" s="28"/>
      <c r="D25" s="358" t="s">
        <v>5</v>
      </c>
      <c r="E25" s="358"/>
      <c r="F25" s="358"/>
      <c r="G25" s="28" t="s">
        <v>156</v>
      </c>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6"/>
    </row>
    <row r="26" spans="1:77" ht="18.75" customHeight="1">
      <c r="A26" s="126"/>
      <c r="B26" s="126"/>
      <c r="C26" s="28"/>
      <c r="D26" s="358" t="s">
        <v>6</v>
      </c>
      <c r="E26" s="358"/>
      <c r="F26" s="358"/>
      <c r="G26" s="28" t="s">
        <v>157</v>
      </c>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6"/>
    </row>
    <row r="27" spans="1:77" ht="18.75" customHeight="1"/>
    <row r="28" spans="1:77" ht="18.75" customHeight="1"/>
    <row r="29" spans="1:77" ht="18.75" customHeight="1"/>
    <row r="30" spans="1:77" ht="30" customHeight="1">
      <c r="AN30" s="13" t="s">
        <v>269</v>
      </c>
      <c r="AP30" s="354"/>
      <c r="AQ30" s="354"/>
      <c r="AR30" s="354"/>
      <c r="AS30" s="354"/>
      <c r="AT30" s="354"/>
      <c r="AU30" s="354"/>
      <c r="AV30" s="354"/>
      <c r="AW30" s="354"/>
      <c r="AX30" s="354"/>
      <c r="AY30" s="354"/>
      <c r="AZ30" s="354"/>
      <c r="BA30" s="354"/>
      <c r="BB30" s="354"/>
      <c r="BC30" s="354"/>
      <c r="BD30" s="354"/>
      <c r="BE30" s="354"/>
      <c r="BF30" s="354"/>
      <c r="BG30" s="354"/>
      <c r="BH30" s="354"/>
      <c r="BI30" s="354"/>
      <c r="BJ30" s="354"/>
      <c r="BK30" s="354"/>
      <c r="BL30" s="355"/>
      <c r="BM30" s="355"/>
      <c r="BN30" s="355"/>
      <c r="BO30" s="355"/>
    </row>
    <row r="31" spans="1:77" ht="30" customHeight="1">
      <c r="AN31" s="13" t="s">
        <v>270</v>
      </c>
      <c r="AP31" s="356"/>
      <c r="AQ31" s="356"/>
      <c r="AR31" s="356"/>
      <c r="AS31" s="356"/>
      <c r="AT31" s="356"/>
      <c r="AU31" s="356"/>
      <c r="AV31" s="356"/>
      <c r="AW31" s="356"/>
      <c r="AX31" s="356"/>
      <c r="AY31" s="356"/>
      <c r="AZ31" s="356"/>
      <c r="BA31" s="356"/>
      <c r="BB31" s="356"/>
      <c r="BC31" s="356"/>
      <c r="BD31" s="356"/>
      <c r="BE31" s="356"/>
      <c r="BF31" s="356"/>
      <c r="BG31" s="356"/>
      <c r="BH31" s="356"/>
      <c r="BI31" s="356"/>
      <c r="BJ31" s="356"/>
      <c r="BK31" s="356"/>
      <c r="BL31" s="357"/>
      <c r="BM31" s="357"/>
      <c r="BN31" s="357"/>
      <c r="BO31" s="357"/>
    </row>
    <row r="32" spans="1:77"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sheetData>
  <sheetProtection algorithmName="SHA-512" hashValue="7nDlZxTz2Hw0EvueKkI4igI9rjc6g3VFuvB4/U3t0rp0YMRdxVN4OUf7AOntf6KSC9tznGR5z1DRnik3szBDPg==" saltValue="cj8iRJdCxtNBKTujCjT1Sg==" spinCount="100000" sheet="1" objects="1" scenarios="1"/>
  <mergeCells count="44">
    <mergeCell ref="A1:F1"/>
    <mergeCell ref="B17:V17"/>
    <mergeCell ref="W17:AJ17"/>
    <mergeCell ref="AK17:AM17"/>
    <mergeCell ref="AN17:AU17"/>
    <mergeCell ref="BO2:BP2"/>
    <mergeCell ref="A4:BP4"/>
    <mergeCell ref="A6:BP6"/>
    <mergeCell ref="V8:X8"/>
    <mergeCell ref="Y8:AD8"/>
    <mergeCell ref="AE8:AH8"/>
    <mergeCell ref="AI8:AL8"/>
    <mergeCell ref="AM8:AP8"/>
    <mergeCell ref="AQ8:AV8"/>
    <mergeCell ref="AW8:AY8"/>
    <mergeCell ref="AX2:BA2"/>
    <mergeCell ref="BB2:BD2"/>
    <mergeCell ref="BE2:BF2"/>
    <mergeCell ref="BG2:BI2"/>
    <mergeCell ref="BJ2:BK2"/>
    <mergeCell ref="BL2:BN2"/>
    <mergeCell ref="Q19:V19"/>
    <mergeCell ref="W19:AJ19"/>
    <mergeCell ref="AK19:AM19"/>
    <mergeCell ref="AP10:BO10"/>
    <mergeCell ref="AP11:BO11"/>
    <mergeCell ref="AP12:BO12"/>
    <mergeCell ref="AP13:BO13"/>
    <mergeCell ref="AP30:BO30"/>
    <mergeCell ref="AP31:BO31"/>
    <mergeCell ref="D26:F26"/>
    <mergeCell ref="AN19:AU19"/>
    <mergeCell ref="C21:BO21"/>
    <mergeCell ref="C22:BO22"/>
    <mergeCell ref="C23:BO23"/>
    <mergeCell ref="D24:F24"/>
    <mergeCell ref="D25:F25"/>
    <mergeCell ref="B18:G19"/>
    <mergeCell ref="L18:O18"/>
    <mergeCell ref="Q18:V18"/>
    <mergeCell ref="W18:AJ18"/>
    <mergeCell ref="AK18:AM18"/>
    <mergeCell ref="AN18:AU18"/>
    <mergeCell ref="L19:O19"/>
  </mergeCells>
  <phoneticPr fontId="14"/>
  <dataValidations count="2">
    <dataValidation type="list" allowBlank="1" showInputMessage="1" showErrorMessage="1" sqref="AM8:AP8" xr:uid="{00000000-0002-0000-0100-000000000000}">
      <formula1>"4,5,6,7,8,9,10,11,12,1,2,3"</formula1>
    </dataValidation>
    <dataValidation type="list" allowBlank="1" showInputMessage="1" showErrorMessage="1" sqref="A1:F1" xr:uid="{00000000-0002-0000-0100-000001000000}">
      <formula1>年度</formula1>
    </dataValidation>
  </dataValidations>
  <pageMargins left="0.51181102362204722" right="0.31496062992125984" top="0.55118110236220474" bottom="0.15748031496062992" header="0.31496062992125984" footer="0.31496062992125984"/>
  <pageSetup paperSize="9" firstPageNumber="4" orientation="portrait" blackAndWhite="1" useFirstPageNumber="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AA823"/>
  <sheetViews>
    <sheetView topLeftCell="N6" zoomScaleNormal="100" workbookViewId="0">
      <selection activeCell="B14" sqref="B14"/>
    </sheetView>
  </sheetViews>
  <sheetFormatPr defaultRowHeight="12"/>
  <cols>
    <col min="1" max="1" width="6.375" style="121" bestFit="1" customWidth="1"/>
    <col min="2" max="2" width="11" style="60" customWidth="1"/>
    <col min="3" max="3" width="13.375" style="298" customWidth="1"/>
    <col min="4" max="4" width="13.375" style="54" customWidth="1"/>
    <col min="5" max="5" width="10.375" style="61" bestFit="1" customWidth="1"/>
    <col min="6" max="6" width="6.25" style="58" customWidth="1"/>
    <col min="7" max="7" width="7.375" style="57" customWidth="1"/>
    <col min="8" max="8" width="7.375" style="54" customWidth="1"/>
    <col min="9" max="14" width="5.125" style="54" customWidth="1"/>
    <col min="15" max="15" width="12.75" style="54" bestFit="1" customWidth="1"/>
    <col min="16" max="16" width="8.25" style="234" customWidth="1"/>
    <col min="17" max="17" width="7.375" style="54" customWidth="1"/>
    <col min="18" max="18" width="11" style="54" customWidth="1"/>
    <col min="19" max="19" width="9.75" style="54" customWidth="1"/>
    <col min="20" max="20" width="11" style="54" customWidth="1"/>
    <col min="21" max="21" width="12.625" style="54" customWidth="1"/>
    <col min="22" max="23" width="12.125" style="54" customWidth="1"/>
    <col min="24" max="24" width="13.625" style="54" customWidth="1"/>
    <col min="25" max="25" width="12.625" style="54" customWidth="1"/>
    <col min="26" max="26" width="3.25" style="54" bestFit="1" customWidth="1"/>
    <col min="27" max="27" width="9" style="54" hidden="1" customWidth="1"/>
    <col min="28" max="16384" width="9" style="54"/>
  </cols>
  <sheetData>
    <row r="1" spans="1:27" s="228" customFormat="1" ht="18.75">
      <c r="A1" s="226" t="s">
        <v>83</v>
      </c>
      <c r="B1" s="227"/>
      <c r="C1" s="291"/>
      <c r="D1" s="227"/>
      <c r="E1" s="227"/>
      <c r="F1" s="227"/>
      <c r="G1" s="227"/>
      <c r="H1" s="227"/>
      <c r="I1" s="227"/>
      <c r="J1" s="227"/>
      <c r="K1" s="227"/>
      <c r="L1" s="227"/>
      <c r="M1" s="227"/>
      <c r="N1" s="227"/>
      <c r="V1" s="229" t="s">
        <v>121</v>
      </c>
      <c r="W1" s="230"/>
      <c r="X1" s="230"/>
    </row>
    <row r="2" spans="1:27" s="228" customFormat="1" ht="20.25" customHeight="1">
      <c r="A2" s="226"/>
      <c r="B2" s="227"/>
      <c r="C2" s="291"/>
      <c r="D2" s="227"/>
      <c r="E2" s="227"/>
      <c r="F2" s="227"/>
      <c r="G2" s="231"/>
      <c r="P2" s="232"/>
      <c r="V2" s="233"/>
      <c r="W2" s="233" t="s">
        <v>119</v>
      </c>
      <c r="X2" s="233" t="s">
        <v>120</v>
      </c>
    </row>
    <row r="3" spans="1:27" s="228" customFormat="1" ht="20.25" customHeight="1">
      <c r="B3" s="234"/>
      <c r="C3" s="292"/>
      <c r="E3" s="235"/>
      <c r="F3" s="232"/>
      <c r="G3" s="231"/>
      <c r="P3" s="232"/>
      <c r="V3" s="233" t="s">
        <v>115</v>
      </c>
      <c r="W3" s="62">
        <f>COUNTIFS($W$14:$W$823,"&gt;0",$F$14:$F$823,5)</f>
        <v>0</v>
      </c>
      <c r="X3" s="62">
        <f>SUMIFS($W$14:$W$823,$W$14:$W$823,"&gt;0",$F$14:$F$823,5)</f>
        <v>0</v>
      </c>
    </row>
    <row r="4" spans="1:27" s="228" customFormat="1" ht="20.25" customHeight="1">
      <c r="B4" s="234"/>
      <c r="C4" s="292"/>
      <c r="E4" s="235"/>
      <c r="F4" s="232"/>
      <c r="G4" s="231"/>
      <c r="H4" s="236" t="s">
        <v>31</v>
      </c>
      <c r="I4" s="64">
        <f>'請求書（幼稚園保育料・代理）'!AE8</f>
        <v>8</v>
      </c>
      <c r="J4" s="64" t="s">
        <v>33</v>
      </c>
      <c r="K4" s="64">
        <f>'請求書（幼稚園保育料・代理）'!AM8</f>
        <v>4</v>
      </c>
      <c r="L4" s="237" t="s">
        <v>36</v>
      </c>
      <c r="M4" s="238"/>
      <c r="N4" s="416" t="s">
        <v>30</v>
      </c>
      <c r="O4" s="416"/>
      <c r="P4" s="417" t="str">
        <f>IF('請求書（幼稚園保育料・代理）'!AP12="","",'請求書（幼稚園保育料・代理）'!AP12)</f>
        <v/>
      </c>
      <c r="Q4" s="417"/>
      <c r="R4" s="417"/>
      <c r="S4" s="417"/>
      <c r="T4" s="417"/>
      <c r="V4" s="233" t="s">
        <v>116</v>
      </c>
      <c r="W4" s="62">
        <f>COUNTIFS($W$14:$W$823,"&gt;0",$F$14:$F$823,4)</f>
        <v>0</v>
      </c>
      <c r="X4" s="62">
        <f>SUMIFS($W$14:$W$823,$W$14:$W$823,"&gt;0",$F$14:$F$823,4)</f>
        <v>0</v>
      </c>
      <c r="Z4" s="239"/>
    </row>
    <row r="5" spans="1:27" s="228" customFormat="1" ht="20.25" customHeight="1" thickBot="1">
      <c r="B5" s="234"/>
      <c r="C5" s="292"/>
      <c r="E5" s="235"/>
      <c r="F5" s="232"/>
      <c r="G5" s="231"/>
      <c r="P5" s="232"/>
      <c r="V5" s="233" t="s">
        <v>217</v>
      </c>
      <c r="W5" s="62">
        <f>COUNTIFS($W$14:$W$823,"&gt;0",$F$14:$F$823,3)</f>
        <v>0</v>
      </c>
      <c r="X5" s="62">
        <f>SUMIFS($W$14:$W$823,$W$14:$W$823,"&gt;0",$F$14:$F$823,3)</f>
        <v>0</v>
      </c>
      <c r="Y5" s="240"/>
      <c r="Z5" s="239"/>
      <c r="AA5" s="240"/>
    </row>
    <row r="6" spans="1:27" s="228" customFormat="1" ht="20.25" customHeight="1" thickBot="1">
      <c r="A6" s="227"/>
      <c r="B6" s="418" t="s">
        <v>93</v>
      </c>
      <c r="C6" s="419"/>
      <c r="D6" s="419"/>
      <c r="E6" s="420"/>
      <c r="F6" s="227"/>
      <c r="G6" s="227"/>
      <c r="H6" s="227"/>
      <c r="I6" s="227"/>
      <c r="J6" s="227"/>
      <c r="K6" s="227"/>
      <c r="L6" s="227"/>
      <c r="M6" s="227"/>
      <c r="N6" s="227"/>
      <c r="O6" s="241"/>
      <c r="P6" s="241"/>
      <c r="Q6" s="242"/>
      <c r="R6" s="243"/>
      <c r="S6" s="242"/>
      <c r="T6" s="244"/>
      <c r="U6" s="245"/>
      <c r="V6" s="267" t="s">
        <v>117</v>
      </c>
      <c r="W6" s="268">
        <f>COUNTIFS($W$14:$W$823,"&gt;0",$F$14:$F$823,2)</f>
        <v>0</v>
      </c>
      <c r="X6" s="268">
        <f>SUMIFS($W$14:$W$823,$W$14:$W$823,"&gt;0",$F$14:$F$823,2)</f>
        <v>0</v>
      </c>
      <c r="Y6" s="240"/>
      <c r="Z6" s="239"/>
    </row>
    <row r="7" spans="1:27" s="228" customFormat="1" ht="20.25" customHeight="1">
      <c r="A7" s="227"/>
      <c r="B7" s="246"/>
      <c r="C7" s="293"/>
      <c r="D7" s="246"/>
      <c r="E7" s="246"/>
      <c r="F7" s="227"/>
      <c r="G7" s="231"/>
      <c r="L7" s="227"/>
      <c r="M7" s="227"/>
      <c r="N7" s="227"/>
      <c r="O7" s="241"/>
      <c r="P7" s="241"/>
      <c r="Q7" s="242"/>
      <c r="R7" s="243"/>
      <c r="S7" s="242"/>
      <c r="T7" s="244"/>
      <c r="U7" s="245"/>
      <c r="V7" s="247" t="s">
        <v>118</v>
      </c>
      <c r="W7" s="77">
        <f>SUM(W3:W6)</f>
        <v>0</v>
      </c>
      <c r="X7" s="77">
        <f>SUM(X3:X6)</f>
        <v>0</v>
      </c>
      <c r="Y7" s="240"/>
      <c r="Z7" s="239"/>
      <c r="AA7" s="240"/>
    </row>
    <row r="8" spans="1:27" s="240" customFormat="1" ht="19.5" customHeight="1">
      <c r="B8" s="248"/>
      <c r="C8" s="294"/>
      <c r="D8" s="227"/>
      <c r="E8" s="227"/>
      <c r="F8" s="249"/>
      <c r="G8" s="249"/>
      <c r="H8" s="227"/>
      <c r="I8" s="227"/>
      <c r="J8" s="227"/>
      <c r="K8" s="227"/>
      <c r="L8" s="227"/>
      <c r="M8" s="227"/>
      <c r="N8" s="227"/>
      <c r="P8" s="234"/>
      <c r="S8" s="250"/>
      <c r="U8" s="251"/>
      <c r="V8" s="251"/>
      <c r="W8" s="251"/>
      <c r="X8" s="252"/>
      <c r="Y8" s="252"/>
      <c r="AA8" s="266"/>
    </row>
    <row r="9" spans="1:27" s="228" customFormat="1" ht="18.75" customHeight="1">
      <c r="B9" s="253" t="s">
        <v>84</v>
      </c>
      <c r="C9" s="295"/>
      <c r="D9" s="255"/>
      <c r="E9" s="255"/>
      <c r="F9" s="254"/>
      <c r="G9" s="254"/>
      <c r="P9" s="232"/>
      <c r="W9" s="86">
        <f>SUM(W$14:W823)</f>
        <v>0</v>
      </c>
      <c r="X9" s="256"/>
      <c r="Y9" s="257"/>
      <c r="AA9" s="257"/>
    </row>
    <row r="10" spans="1:27" s="232" customFormat="1" ht="36" customHeight="1">
      <c r="A10" s="413" t="s">
        <v>37</v>
      </c>
      <c r="B10" s="421" t="s">
        <v>82</v>
      </c>
      <c r="C10" s="424" t="s">
        <v>85</v>
      </c>
      <c r="D10" s="427" t="s">
        <v>41</v>
      </c>
      <c r="E10" s="427" t="s">
        <v>27</v>
      </c>
      <c r="F10" s="405" t="s">
        <v>73</v>
      </c>
      <c r="G10" s="430" t="s">
        <v>195</v>
      </c>
      <c r="H10" s="405" t="s">
        <v>86</v>
      </c>
      <c r="I10" s="433" t="s">
        <v>87</v>
      </c>
      <c r="J10" s="434"/>
      <c r="K10" s="435"/>
      <c r="L10" s="442" t="s">
        <v>88</v>
      </c>
      <c r="M10" s="443"/>
      <c r="N10" s="444"/>
      <c r="O10" s="405" t="s">
        <v>75</v>
      </c>
      <c r="P10" s="451" t="s">
        <v>77</v>
      </c>
      <c r="Q10" s="414" t="s">
        <v>79</v>
      </c>
      <c r="R10" s="415"/>
      <c r="S10" s="405" t="s">
        <v>20</v>
      </c>
      <c r="T10" s="405" t="s">
        <v>23</v>
      </c>
      <c r="U10" s="405" t="s">
        <v>34</v>
      </c>
      <c r="V10" s="408" t="s">
        <v>44</v>
      </c>
      <c r="W10" s="410" t="s">
        <v>8</v>
      </c>
      <c r="X10" s="412" t="s">
        <v>189</v>
      </c>
      <c r="Y10" s="398" t="s">
        <v>190</v>
      </c>
      <c r="AA10" s="234"/>
    </row>
    <row r="11" spans="1:27" s="232" customFormat="1" ht="36" customHeight="1">
      <c r="A11" s="407"/>
      <c r="B11" s="422"/>
      <c r="C11" s="425"/>
      <c r="D11" s="428"/>
      <c r="E11" s="428"/>
      <c r="F11" s="407"/>
      <c r="G11" s="431"/>
      <c r="H11" s="406"/>
      <c r="I11" s="436"/>
      <c r="J11" s="437"/>
      <c r="K11" s="438"/>
      <c r="L11" s="445"/>
      <c r="M11" s="446"/>
      <c r="N11" s="447"/>
      <c r="O11" s="406"/>
      <c r="P11" s="452"/>
      <c r="Q11" s="400" t="s">
        <v>7</v>
      </c>
      <c r="R11" s="221" t="s">
        <v>21</v>
      </c>
      <c r="S11" s="406"/>
      <c r="T11" s="407"/>
      <c r="U11" s="406"/>
      <c r="V11" s="409"/>
      <c r="W11" s="411"/>
      <c r="X11" s="413"/>
      <c r="Y11" s="399"/>
      <c r="AA11" s="234"/>
    </row>
    <row r="12" spans="1:27" s="232" customFormat="1" ht="18.75" customHeight="1">
      <c r="A12" s="407"/>
      <c r="B12" s="423"/>
      <c r="C12" s="426"/>
      <c r="D12" s="429"/>
      <c r="E12" s="429"/>
      <c r="F12" s="407"/>
      <c r="G12" s="432"/>
      <c r="H12" s="401"/>
      <c r="I12" s="439"/>
      <c r="J12" s="440"/>
      <c r="K12" s="441"/>
      <c r="L12" s="448"/>
      <c r="M12" s="449"/>
      <c r="N12" s="450"/>
      <c r="O12" s="222" t="s">
        <v>24</v>
      </c>
      <c r="P12" s="453"/>
      <c r="Q12" s="401"/>
      <c r="R12" s="223" t="s">
        <v>24</v>
      </c>
      <c r="S12" s="222" t="s">
        <v>25</v>
      </c>
      <c r="T12" s="224" t="s">
        <v>24</v>
      </c>
      <c r="U12" s="222" t="s">
        <v>24</v>
      </c>
      <c r="V12" s="222" t="s">
        <v>24</v>
      </c>
      <c r="W12" s="225" t="s">
        <v>24</v>
      </c>
      <c r="X12" s="222" t="s">
        <v>24</v>
      </c>
      <c r="Y12" s="222" t="s">
        <v>24</v>
      </c>
    </row>
    <row r="13" spans="1:27" s="57" customFormat="1">
      <c r="A13" s="95" t="s">
        <v>268</v>
      </c>
      <c r="B13" s="96" t="s">
        <v>65</v>
      </c>
      <c r="C13" s="296" t="s">
        <v>47</v>
      </c>
      <c r="D13" s="97" t="s">
        <v>47</v>
      </c>
      <c r="E13" s="97" t="s">
        <v>47</v>
      </c>
      <c r="F13" s="95" t="s">
        <v>72</v>
      </c>
      <c r="G13" s="97" t="s">
        <v>89</v>
      </c>
      <c r="H13" s="98" t="s">
        <v>10</v>
      </c>
      <c r="I13" s="402" t="s">
        <v>268</v>
      </c>
      <c r="J13" s="403"/>
      <c r="K13" s="404"/>
      <c r="L13" s="402" t="s">
        <v>89</v>
      </c>
      <c r="M13" s="403"/>
      <c r="N13" s="404"/>
      <c r="O13" s="99" t="s">
        <v>76</v>
      </c>
      <c r="P13" s="99" t="s">
        <v>78</v>
      </c>
      <c r="Q13" s="100" t="s">
        <v>10</v>
      </c>
      <c r="R13" s="101" t="s">
        <v>49</v>
      </c>
      <c r="S13" s="99" t="s">
        <v>50</v>
      </c>
      <c r="T13" s="99" t="s">
        <v>9</v>
      </c>
      <c r="U13" s="99" t="s">
        <v>26</v>
      </c>
      <c r="V13" s="102">
        <v>25700</v>
      </c>
      <c r="W13" s="103" t="s">
        <v>28</v>
      </c>
      <c r="X13" s="100" t="s">
        <v>29</v>
      </c>
      <c r="Y13" s="100" t="s">
        <v>114</v>
      </c>
    </row>
    <row r="14" spans="1:27" ht="21" customHeight="1">
      <c r="A14" s="299" t="str">
        <f>IF(C14="","",SUBTOTAL(103,$C$13:C14)-1)</f>
        <v/>
      </c>
      <c r="B14" s="104"/>
      <c r="C14" s="297"/>
      <c r="D14" s="105"/>
      <c r="E14" s="106"/>
      <c r="F14" s="107" t="str">
        <f>IF(E14="","",IFERROR(DATEDIF(E14,'請求書（幼稚園保育料・代理）'!$A$1,"Y"),""))</f>
        <v/>
      </c>
      <c r="G14" s="108"/>
      <c r="H14" s="105"/>
      <c r="I14" s="333" t="str">
        <f>IF(C14&lt;&gt;"","1日","")</f>
        <v/>
      </c>
      <c r="J14" s="110" t="s">
        <v>186</v>
      </c>
      <c r="K14" s="334" t="str">
        <f>IF(C14&lt;&gt;"","末日","")</f>
        <v/>
      </c>
      <c r="L14" s="112"/>
      <c r="M14" s="110" t="s">
        <v>32</v>
      </c>
      <c r="N14" s="113"/>
      <c r="O14" s="114"/>
      <c r="P14" s="306"/>
      <c r="Q14" s="105"/>
      <c r="R14" s="114"/>
      <c r="S14" s="115"/>
      <c r="T14" s="116">
        <f>IF(Q14="有",ROUNDDOWN(R14/S14,0),0)</f>
        <v>0</v>
      </c>
      <c r="U14" s="117">
        <f>O14+T14</f>
        <v>0</v>
      </c>
      <c r="V14" s="117">
        <f t="shared" ref="V14:V77" si="0">IF(C14&lt;&gt;0,$V$13,0)</f>
        <v>0</v>
      </c>
      <c r="W14" s="118">
        <f>MIN(U14,V14)</f>
        <v>0</v>
      </c>
      <c r="X14" s="119">
        <f>IF(O14-W14&lt;0,0,O14-W14)</f>
        <v>0</v>
      </c>
      <c r="Y14" s="119">
        <f>IF(W14-O14&gt;0,W14-O14,0)</f>
        <v>0</v>
      </c>
      <c r="AA14" s="120" t="str">
        <f>2018+$I$4&amp;0&amp;$K$4</f>
        <v>202604</v>
      </c>
    </row>
    <row r="15" spans="1:27" ht="21" customHeight="1">
      <c r="A15" s="299" t="str">
        <f>IF(C15="","",SUBTOTAL(103,$C$13:C15)-1)</f>
        <v/>
      </c>
      <c r="B15" s="104"/>
      <c r="C15" s="297"/>
      <c r="D15" s="105"/>
      <c r="E15" s="106"/>
      <c r="F15" s="107" t="str">
        <f>IF(E15="","",IFERROR(DATEDIF(E15,'請求書（幼稚園保育料・代理）'!$A$1,"Y"),""))</f>
        <v/>
      </c>
      <c r="G15" s="108"/>
      <c r="H15" s="105"/>
      <c r="I15" s="333" t="str">
        <f t="shared" ref="I15:I78" si="1">IF(C15&lt;&gt;"","1日","")</f>
        <v/>
      </c>
      <c r="J15" s="110" t="s">
        <v>32</v>
      </c>
      <c r="K15" s="334" t="str">
        <f t="shared" ref="K15:K78" si="2">IF(C15&lt;&gt;"","末日","")</f>
        <v/>
      </c>
      <c r="L15" s="112"/>
      <c r="M15" s="110" t="s">
        <v>32</v>
      </c>
      <c r="N15" s="113"/>
      <c r="O15" s="114"/>
      <c r="P15" s="306"/>
      <c r="Q15" s="105"/>
      <c r="R15" s="114"/>
      <c r="S15" s="115"/>
      <c r="T15" s="116">
        <f t="shared" ref="T15:T78" si="3">IF(Q15="有",ROUNDDOWN(R15/S15,0),0)</f>
        <v>0</v>
      </c>
      <c r="U15" s="117">
        <f t="shared" ref="U15:U78" si="4">O15+T15</f>
        <v>0</v>
      </c>
      <c r="V15" s="117">
        <f t="shared" si="0"/>
        <v>0</v>
      </c>
      <c r="W15" s="118">
        <f t="shared" ref="W15:W78" si="5">MIN(U15,V15)</f>
        <v>0</v>
      </c>
      <c r="X15" s="119">
        <f t="shared" ref="X15:X78" si="6">IF(O15-W15&lt;0,0,O15-W15)</f>
        <v>0</v>
      </c>
      <c r="Y15" s="119">
        <f t="shared" ref="Y15:Y78" si="7">IF(W15-O15&gt;0,W15-O15,0)</f>
        <v>0</v>
      </c>
      <c r="AA15" s="120" t="str">
        <f>2018+$I$4&amp;0&amp;$K$4</f>
        <v>202604</v>
      </c>
    </row>
    <row r="16" spans="1:27" ht="21" customHeight="1">
      <c r="A16" s="299" t="str">
        <f>IF(C16="","",SUBTOTAL(103,$C$13:C16)-1)</f>
        <v/>
      </c>
      <c r="B16" s="104"/>
      <c r="C16" s="297"/>
      <c r="D16" s="105"/>
      <c r="E16" s="106"/>
      <c r="F16" s="107" t="str">
        <f>IF(E16="","",IFERROR(DATEDIF(E16,'請求書（幼稚園保育料・代理）'!$A$1,"Y"),""))</f>
        <v/>
      </c>
      <c r="G16" s="108"/>
      <c r="H16" s="105"/>
      <c r="I16" s="333" t="str">
        <f t="shared" si="1"/>
        <v/>
      </c>
      <c r="J16" s="110" t="s">
        <v>32</v>
      </c>
      <c r="K16" s="334" t="str">
        <f t="shared" si="2"/>
        <v/>
      </c>
      <c r="L16" s="112"/>
      <c r="M16" s="110" t="s">
        <v>32</v>
      </c>
      <c r="N16" s="113"/>
      <c r="O16" s="114"/>
      <c r="P16" s="306"/>
      <c r="Q16" s="105"/>
      <c r="R16" s="114"/>
      <c r="S16" s="115"/>
      <c r="T16" s="116">
        <f t="shared" si="3"/>
        <v>0</v>
      </c>
      <c r="U16" s="117">
        <f t="shared" si="4"/>
        <v>0</v>
      </c>
      <c r="V16" s="117">
        <f>IF(C16&lt;&gt;0,$V$13,0)</f>
        <v>0</v>
      </c>
      <c r="W16" s="118">
        <f>MIN(U16,V16)</f>
        <v>0</v>
      </c>
      <c r="X16" s="119">
        <f t="shared" si="6"/>
        <v>0</v>
      </c>
      <c r="Y16" s="119">
        <f t="shared" si="7"/>
        <v>0</v>
      </c>
      <c r="AA16" s="120" t="str">
        <f t="shared" ref="AA16:AA79" si="8">2018+$I$4&amp;0&amp;$K$4</f>
        <v>202604</v>
      </c>
    </row>
    <row r="17" spans="1:27" ht="21" customHeight="1">
      <c r="A17" s="299" t="str">
        <f>IF(C17="","",SUBTOTAL(103,$C$13:C17)-1)</f>
        <v/>
      </c>
      <c r="B17" s="104"/>
      <c r="C17" s="297"/>
      <c r="D17" s="105"/>
      <c r="E17" s="106"/>
      <c r="F17" s="107" t="str">
        <f>IF(E17="","",IFERROR(DATEDIF(E17,'請求書（幼稚園保育料・代理）'!$A$1,"Y"),""))</f>
        <v/>
      </c>
      <c r="G17" s="108"/>
      <c r="H17" s="105"/>
      <c r="I17" s="333" t="str">
        <f t="shared" si="1"/>
        <v/>
      </c>
      <c r="J17" s="110" t="s">
        <v>32</v>
      </c>
      <c r="K17" s="334" t="str">
        <f t="shared" si="2"/>
        <v/>
      </c>
      <c r="L17" s="112"/>
      <c r="M17" s="110" t="s">
        <v>32</v>
      </c>
      <c r="N17" s="113"/>
      <c r="O17" s="114"/>
      <c r="P17" s="306"/>
      <c r="Q17" s="105"/>
      <c r="R17" s="114"/>
      <c r="S17" s="115"/>
      <c r="T17" s="116">
        <f t="shared" si="3"/>
        <v>0</v>
      </c>
      <c r="U17" s="117">
        <f t="shared" si="4"/>
        <v>0</v>
      </c>
      <c r="V17" s="117">
        <f t="shared" si="0"/>
        <v>0</v>
      </c>
      <c r="W17" s="118">
        <f t="shared" si="5"/>
        <v>0</v>
      </c>
      <c r="X17" s="119">
        <f t="shared" si="6"/>
        <v>0</v>
      </c>
      <c r="Y17" s="119">
        <f t="shared" si="7"/>
        <v>0</v>
      </c>
      <c r="AA17" s="120" t="str">
        <f t="shared" si="8"/>
        <v>202604</v>
      </c>
    </row>
    <row r="18" spans="1:27" ht="21" customHeight="1">
      <c r="A18" s="299" t="str">
        <f>IF(C18="","",SUBTOTAL(103,$C$13:C18)-1)</f>
        <v/>
      </c>
      <c r="B18" s="104"/>
      <c r="C18" s="297"/>
      <c r="D18" s="105"/>
      <c r="E18" s="106"/>
      <c r="F18" s="107" t="str">
        <f>IF(E18="","",IFERROR(DATEDIF(E18,'請求書（幼稚園保育料・代理）'!$A$1,"Y"),""))</f>
        <v/>
      </c>
      <c r="G18" s="108"/>
      <c r="H18" s="105"/>
      <c r="I18" s="333" t="str">
        <f t="shared" si="1"/>
        <v/>
      </c>
      <c r="J18" s="110" t="s">
        <v>32</v>
      </c>
      <c r="K18" s="334" t="str">
        <f t="shared" si="2"/>
        <v/>
      </c>
      <c r="L18" s="112"/>
      <c r="M18" s="110" t="s">
        <v>32</v>
      </c>
      <c r="N18" s="113"/>
      <c r="O18" s="114"/>
      <c r="P18" s="306"/>
      <c r="Q18" s="105"/>
      <c r="R18" s="114"/>
      <c r="S18" s="115"/>
      <c r="T18" s="116">
        <f t="shared" si="3"/>
        <v>0</v>
      </c>
      <c r="U18" s="117">
        <f t="shared" si="4"/>
        <v>0</v>
      </c>
      <c r="V18" s="117">
        <f t="shared" si="0"/>
        <v>0</v>
      </c>
      <c r="W18" s="118">
        <f t="shared" si="5"/>
        <v>0</v>
      </c>
      <c r="X18" s="119">
        <f t="shared" si="6"/>
        <v>0</v>
      </c>
      <c r="Y18" s="119">
        <f t="shared" si="7"/>
        <v>0</v>
      </c>
      <c r="AA18" s="120" t="str">
        <f t="shared" si="8"/>
        <v>202604</v>
      </c>
    </row>
    <row r="19" spans="1:27" ht="21" customHeight="1">
      <c r="A19" s="299" t="str">
        <f>IF(C19="","",SUBTOTAL(103,$C$13:C19)-1)</f>
        <v/>
      </c>
      <c r="B19" s="104"/>
      <c r="C19" s="297"/>
      <c r="D19" s="105"/>
      <c r="E19" s="106"/>
      <c r="F19" s="107" t="str">
        <f>IF(E19="","",IFERROR(DATEDIF(E19,'請求書（幼稚園保育料・代理）'!$A$1,"Y"),""))</f>
        <v/>
      </c>
      <c r="G19" s="108"/>
      <c r="H19" s="105"/>
      <c r="I19" s="333" t="str">
        <f t="shared" si="1"/>
        <v/>
      </c>
      <c r="J19" s="110" t="s">
        <v>32</v>
      </c>
      <c r="K19" s="334" t="str">
        <f t="shared" si="2"/>
        <v/>
      </c>
      <c r="L19" s="112"/>
      <c r="M19" s="110" t="s">
        <v>32</v>
      </c>
      <c r="N19" s="113"/>
      <c r="O19" s="114"/>
      <c r="P19" s="306"/>
      <c r="Q19" s="105"/>
      <c r="R19" s="114"/>
      <c r="S19" s="115"/>
      <c r="T19" s="116">
        <f t="shared" si="3"/>
        <v>0</v>
      </c>
      <c r="U19" s="117">
        <f t="shared" si="4"/>
        <v>0</v>
      </c>
      <c r="V19" s="117">
        <f t="shared" si="0"/>
        <v>0</v>
      </c>
      <c r="W19" s="118">
        <f t="shared" si="5"/>
        <v>0</v>
      </c>
      <c r="X19" s="119">
        <f t="shared" si="6"/>
        <v>0</v>
      </c>
      <c r="Y19" s="119">
        <f t="shared" si="7"/>
        <v>0</v>
      </c>
      <c r="AA19" s="120" t="str">
        <f t="shared" si="8"/>
        <v>202604</v>
      </c>
    </row>
    <row r="20" spans="1:27" ht="21" customHeight="1">
      <c r="A20" s="299" t="str">
        <f>IF(C20="","",SUBTOTAL(103,$C$13:C20)-1)</f>
        <v/>
      </c>
      <c r="B20" s="104"/>
      <c r="C20" s="297"/>
      <c r="D20" s="105"/>
      <c r="E20" s="106"/>
      <c r="F20" s="107" t="str">
        <f>IF(E20="","",IFERROR(DATEDIF(E20,'請求書（幼稚園保育料・代理）'!$A$1,"Y"),""))</f>
        <v/>
      </c>
      <c r="G20" s="108"/>
      <c r="H20" s="105"/>
      <c r="I20" s="333" t="str">
        <f t="shared" si="1"/>
        <v/>
      </c>
      <c r="J20" s="110" t="s">
        <v>32</v>
      </c>
      <c r="K20" s="334" t="str">
        <f t="shared" si="2"/>
        <v/>
      </c>
      <c r="L20" s="112"/>
      <c r="M20" s="110" t="s">
        <v>32</v>
      </c>
      <c r="N20" s="113"/>
      <c r="O20" s="114"/>
      <c r="P20" s="306"/>
      <c r="Q20" s="105"/>
      <c r="R20" s="114"/>
      <c r="S20" s="115"/>
      <c r="T20" s="116">
        <f t="shared" si="3"/>
        <v>0</v>
      </c>
      <c r="U20" s="117">
        <f t="shared" si="4"/>
        <v>0</v>
      </c>
      <c r="V20" s="117">
        <f t="shared" si="0"/>
        <v>0</v>
      </c>
      <c r="W20" s="118">
        <f t="shared" si="5"/>
        <v>0</v>
      </c>
      <c r="X20" s="119">
        <f t="shared" si="6"/>
        <v>0</v>
      </c>
      <c r="Y20" s="119">
        <f t="shared" si="7"/>
        <v>0</v>
      </c>
      <c r="AA20" s="120" t="str">
        <f t="shared" si="8"/>
        <v>202604</v>
      </c>
    </row>
    <row r="21" spans="1:27" ht="21" customHeight="1">
      <c r="A21" s="299" t="str">
        <f>IF(C21="","",SUBTOTAL(103,$C$13:C21)-1)</f>
        <v/>
      </c>
      <c r="B21" s="104"/>
      <c r="C21" s="297"/>
      <c r="D21" s="105"/>
      <c r="E21" s="106"/>
      <c r="F21" s="107" t="str">
        <f>IF(E21="","",IFERROR(DATEDIF(E21,'請求書（幼稚園保育料・代理）'!$A$1,"Y"),""))</f>
        <v/>
      </c>
      <c r="G21" s="108"/>
      <c r="H21" s="105"/>
      <c r="I21" s="333" t="str">
        <f t="shared" si="1"/>
        <v/>
      </c>
      <c r="J21" s="110" t="s">
        <v>32</v>
      </c>
      <c r="K21" s="334" t="str">
        <f t="shared" si="2"/>
        <v/>
      </c>
      <c r="L21" s="112"/>
      <c r="M21" s="110" t="s">
        <v>32</v>
      </c>
      <c r="N21" s="113"/>
      <c r="O21" s="114"/>
      <c r="P21" s="306"/>
      <c r="Q21" s="105"/>
      <c r="R21" s="114"/>
      <c r="S21" s="115"/>
      <c r="T21" s="116">
        <f t="shared" si="3"/>
        <v>0</v>
      </c>
      <c r="U21" s="117">
        <f t="shared" si="4"/>
        <v>0</v>
      </c>
      <c r="V21" s="117">
        <f t="shared" si="0"/>
        <v>0</v>
      </c>
      <c r="W21" s="118">
        <f t="shared" si="5"/>
        <v>0</v>
      </c>
      <c r="X21" s="119">
        <f t="shared" si="6"/>
        <v>0</v>
      </c>
      <c r="Y21" s="119">
        <f t="shared" si="7"/>
        <v>0</v>
      </c>
      <c r="AA21" s="120" t="str">
        <f t="shared" si="8"/>
        <v>202604</v>
      </c>
    </row>
    <row r="22" spans="1:27" ht="21" customHeight="1">
      <c r="A22" s="299" t="str">
        <f>IF(C22="","",SUBTOTAL(103,$C$13:C22)-1)</f>
        <v/>
      </c>
      <c r="B22" s="104"/>
      <c r="C22" s="297"/>
      <c r="D22" s="105"/>
      <c r="E22" s="106"/>
      <c r="F22" s="107" t="str">
        <f>IF(E22="","",IFERROR(DATEDIF(E22,'請求書（幼稚園保育料・代理）'!$A$1,"Y"),""))</f>
        <v/>
      </c>
      <c r="G22" s="108"/>
      <c r="H22" s="105"/>
      <c r="I22" s="333" t="str">
        <f t="shared" si="1"/>
        <v/>
      </c>
      <c r="J22" s="110" t="s">
        <v>32</v>
      </c>
      <c r="K22" s="334" t="str">
        <f t="shared" si="2"/>
        <v/>
      </c>
      <c r="L22" s="112"/>
      <c r="M22" s="110" t="s">
        <v>32</v>
      </c>
      <c r="N22" s="113"/>
      <c r="O22" s="114"/>
      <c r="P22" s="306"/>
      <c r="Q22" s="105"/>
      <c r="R22" s="114"/>
      <c r="S22" s="115"/>
      <c r="T22" s="116">
        <f t="shared" si="3"/>
        <v>0</v>
      </c>
      <c r="U22" s="117">
        <f t="shared" si="4"/>
        <v>0</v>
      </c>
      <c r="V22" s="117">
        <f t="shared" si="0"/>
        <v>0</v>
      </c>
      <c r="W22" s="118">
        <f t="shared" si="5"/>
        <v>0</v>
      </c>
      <c r="X22" s="119">
        <f t="shared" si="6"/>
        <v>0</v>
      </c>
      <c r="Y22" s="119">
        <f t="shared" si="7"/>
        <v>0</v>
      </c>
      <c r="AA22" s="120" t="str">
        <f t="shared" si="8"/>
        <v>202604</v>
      </c>
    </row>
    <row r="23" spans="1:27" ht="21" customHeight="1">
      <c r="A23" s="299" t="str">
        <f>IF(C23="","",SUBTOTAL(103,$C$13:C23)-1)</f>
        <v/>
      </c>
      <c r="B23" s="104"/>
      <c r="C23" s="297"/>
      <c r="D23" s="105"/>
      <c r="E23" s="106"/>
      <c r="F23" s="107" t="str">
        <f>IF(E23="","",IFERROR(DATEDIF(E23,'請求書（幼稚園保育料・代理）'!$A$1,"Y"),""))</f>
        <v/>
      </c>
      <c r="G23" s="108"/>
      <c r="H23" s="105"/>
      <c r="I23" s="333" t="str">
        <f t="shared" si="1"/>
        <v/>
      </c>
      <c r="J23" s="110" t="s">
        <v>32</v>
      </c>
      <c r="K23" s="334" t="str">
        <f t="shared" si="2"/>
        <v/>
      </c>
      <c r="L23" s="112"/>
      <c r="M23" s="110" t="s">
        <v>32</v>
      </c>
      <c r="N23" s="113"/>
      <c r="O23" s="114"/>
      <c r="P23" s="306"/>
      <c r="Q23" s="105"/>
      <c r="R23" s="114"/>
      <c r="S23" s="115"/>
      <c r="T23" s="116">
        <f t="shared" si="3"/>
        <v>0</v>
      </c>
      <c r="U23" s="117">
        <f t="shared" si="4"/>
        <v>0</v>
      </c>
      <c r="V23" s="117">
        <f t="shared" si="0"/>
        <v>0</v>
      </c>
      <c r="W23" s="118">
        <f t="shared" si="5"/>
        <v>0</v>
      </c>
      <c r="X23" s="119">
        <f t="shared" si="6"/>
        <v>0</v>
      </c>
      <c r="Y23" s="119">
        <f t="shared" si="7"/>
        <v>0</v>
      </c>
      <c r="AA23" s="120" t="str">
        <f t="shared" si="8"/>
        <v>202604</v>
      </c>
    </row>
    <row r="24" spans="1:27" ht="21" customHeight="1">
      <c r="A24" s="299" t="str">
        <f>IF(C24="","",SUBTOTAL(103,$C$13:C24)-1)</f>
        <v/>
      </c>
      <c r="B24" s="104"/>
      <c r="C24" s="297"/>
      <c r="D24" s="105"/>
      <c r="E24" s="106"/>
      <c r="F24" s="107" t="str">
        <f>IF(E24="","",IFERROR(DATEDIF(E24,'請求書（幼稚園保育料・代理）'!$A$1,"Y"),""))</f>
        <v/>
      </c>
      <c r="G24" s="108"/>
      <c r="H24" s="105"/>
      <c r="I24" s="333" t="str">
        <f t="shared" si="1"/>
        <v/>
      </c>
      <c r="J24" s="110" t="s">
        <v>32</v>
      </c>
      <c r="K24" s="334" t="str">
        <f t="shared" si="2"/>
        <v/>
      </c>
      <c r="L24" s="112"/>
      <c r="M24" s="110" t="s">
        <v>32</v>
      </c>
      <c r="N24" s="113"/>
      <c r="O24" s="114"/>
      <c r="P24" s="306"/>
      <c r="Q24" s="105"/>
      <c r="R24" s="114"/>
      <c r="S24" s="115"/>
      <c r="T24" s="116">
        <f t="shared" si="3"/>
        <v>0</v>
      </c>
      <c r="U24" s="117">
        <f t="shared" si="4"/>
        <v>0</v>
      </c>
      <c r="V24" s="117">
        <f t="shared" si="0"/>
        <v>0</v>
      </c>
      <c r="W24" s="118">
        <f t="shared" si="5"/>
        <v>0</v>
      </c>
      <c r="X24" s="119">
        <f t="shared" si="6"/>
        <v>0</v>
      </c>
      <c r="Y24" s="119">
        <f t="shared" si="7"/>
        <v>0</v>
      </c>
      <c r="AA24" s="120" t="str">
        <f t="shared" si="8"/>
        <v>202604</v>
      </c>
    </row>
    <row r="25" spans="1:27" ht="21" customHeight="1">
      <c r="A25" s="299" t="str">
        <f>IF(C25="","",SUBTOTAL(103,$C$13:C25)-1)</f>
        <v/>
      </c>
      <c r="B25" s="104"/>
      <c r="C25" s="297"/>
      <c r="D25" s="105"/>
      <c r="E25" s="106"/>
      <c r="F25" s="107" t="str">
        <f>IF(E25="","",IFERROR(DATEDIF(E25,'請求書（幼稚園保育料・代理）'!$A$1,"Y"),""))</f>
        <v/>
      </c>
      <c r="G25" s="108"/>
      <c r="H25" s="105"/>
      <c r="I25" s="333" t="str">
        <f t="shared" si="1"/>
        <v/>
      </c>
      <c r="J25" s="110" t="s">
        <v>32</v>
      </c>
      <c r="K25" s="334" t="str">
        <f t="shared" si="2"/>
        <v/>
      </c>
      <c r="L25" s="112"/>
      <c r="M25" s="110" t="s">
        <v>32</v>
      </c>
      <c r="N25" s="113"/>
      <c r="O25" s="114"/>
      <c r="P25" s="306"/>
      <c r="Q25" s="105"/>
      <c r="R25" s="114"/>
      <c r="S25" s="115"/>
      <c r="T25" s="116">
        <f t="shared" si="3"/>
        <v>0</v>
      </c>
      <c r="U25" s="117">
        <f t="shared" si="4"/>
        <v>0</v>
      </c>
      <c r="V25" s="117">
        <f t="shared" si="0"/>
        <v>0</v>
      </c>
      <c r="W25" s="118">
        <f t="shared" si="5"/>
        <v>0</v>
      </c>
      <c r="X25" s="119">
        <f t="shared" si="6"/>
        <v>0</v>
      </c>
      <c r="Y25" s="119">
        <f t="shared" si="7"/>
        <v>0</v>
      </c>
      <c r="AA25" s="120" t="str">
        <f t="shared" si="8"/>
        <v>202604</v>
      </c>
    </row>
    <row r="26" spans="1:27" ht="21" customHeight="1">
      <c r="A26" s="299" t="str">
        <f>IF(C26="","",SUBTOTAL(103,$C$13:C26)-1)</f>
        <v/>
      </c>
      <c r="B26" s="104"/>
      <c r="C26" s="297"/>
      <c r="D26" s="105"/>
      <c r="E26" s="106"/>
      <c r="F26" s="107" t="str">
        <f>IF(E26="","",IFERROR(DATEDIF(E26,'請求書（幼稚園保育料・代理）'!$A$1,"Y"),""))</f>
        <v/>
      </c>
      <c r="G26" s="108"/>
      <c r="H26" s="105"/>
      <c r="I26" s="333" t="str">
        <f t="shared" si="1"/>
        <v/>
      </c>
      <c r="J26" s="110" t="s">
        <v>32</v>
      </c>
      <c r="K26" s="334" t="str">
        <f t="shared" si="2"/>
        <v/>
      </c>
      <c r="L26" s="112"/>
      <c r="M26" s="110" t="s">
        <v>32</v>
      </c>
      <c r="N26" s="113"/>
      <c r="O26" s="114"/>
      <c r="P26" s="306"/>
      <c r="Q26" s="105"/>
      <c r="R26" s="114"/>
      <c r="S26" s="115"/>
      <c r="T26" s="116">
        <f t="shared" si="3"/>
        <v>0</v>
      </c>
      <c r="U26" s="117">
        <f t="shared" si="4"/>
        <v>0</v>
      </c>
      <c r="V26" s="117">
        <f t="shared" si="0"/>
        <v>0</v>
      </c>
      <c r="W26" s="118">
        <f t="shared" si="5"/>
        <v>0</v>
      </c>
      <c r="X26" s="119">
        <f t="shared" si="6"/>
        <v>0</v>
      </c>
      <c r="Y26" s="119">
        <f t="shared" si="7"/>
        <v>0</v>
      </c>
      <c r="AA26" s="120" t="str">
        <f t="shared" si="8"/>
        <v>202604</v>
      </c>
    </row>
    <row r="27" spans="1:27" ht="21" customHeight="1">
      <c r="A27" s="299" t="str">
        <f>IF(C27="","",SUBTOTAL(103,$C$13:C27)-1)</f>
        <v/>
      </c>
      <c r="B27" s="104"/>
      <c r="C27" s="297"/>
      <c r="D27" s="105"/>
      <c r="E27" s="106"/>
      <c r="F27" s="107" t="str">
        <f>IF(E27="","",IFERROR(DATEDIF(E27,'請求書（幼稚園保育料・代理）'!$A$1,"Y"),""))</f>
        <v/>
      </c>
      <c r="G27" s="108"/>
      <c r="H27" s="105"/>
      <c r="I27" s="333" t="str">
        <f t="shared" si="1"/>
        <v/>
      </c>
      <c r="J27" s="110" t="s">
        <v>32</v>
      </c>
      <c r="K27" s="334" t="str">
        <f t="shared" si="2"/>
        <v/>
      </c>
      <c r="L27" s="112"/>
      <c r="M27" s="110" t="s">
        <v>32</v>
      </c>
      <c r="N27" s="113"/>
      <c r="O27" s="114"/>
      <c r="P27" s="306"/>
      <c r="Q27" s="105"/>
      <c r="R27" s="114"/>
      <c r="S27" s="115"/>
      <c r="T27" s="116">
        <f t="shared" si="3"/>
        <v>0</v>
      </c>
      <c r="U27" s="117">
        <f t="shared" si="4"/>
        <v>0</v>
      </c>
      <c r="V27" s="117">
        <f t="shared" si="0"/>
        <v>0</v>
      </c>
      <c r="W27" s="118">
        <f t="shared" si="5"/>
        <v>0</v>
      </c>
      <c r="X27" s="119">
        <f t="shared" si="6"/>
        <v>0</v>
      </c>
      <c r="Y27" s="119">
        <f t="shared" si="7"/>
        <v>0</v>
      </c>
      <c r="AA27" s="120" t="str">
        <f t="shared" si="8"/>
        <v>202604</v>
      </c>
    </row>
    <row r="28" spans="1:27" ht="21" customHeight="1">
      <c r="A28" s="299" t="str">
        <f>IF(C28="","",SUBTOTAL(103,$C$13:C28)-1)</f>
        <v/>
      </c>
      <c r="B28" s="104"/>
      <c r="C28" s="297"/>
      <c r="D28" s="105"/>
      <c r="E28" s="106"/>
      <c r="F28" s="107" t="str">
        <f>IF(E28="","",IFERROR(DATEDIF(E28,'請求書（幼稚園保育料・代理）'!$A$1,"Y"),""))</f>
        <v/>
      </c>
      <c r="G28" s="108"/>
      <c r="H28" s="105"/>
      <c r="I28" s="333" t="str">
        <f t="shared" si="1"/>
        <v/>
      </c>
      <c r="J28" s="110" t="s">
        <v>32</v>
      </c>
      <c r="K28" s="334" t="str">
        <f t="shared" si="2"/>
        <v/>
      </c>
      <c r="L28" s="112"/>
      <c r="M28" s="110" t="s">
        <v>32</v>
      </c>
      <c r="N28" s="113"/>
      <c r="O28" s="114"/>
      <c r="P28" s="306"/>
      <c r="Q28" s="105"/>
      <c r="R28" s="114"/>
      <c r="S28" s="115"/>
      <c r="T28" s="116">
        <f t="shared" si="3"/>
        <v>0</v>
      </c>
      <c r="U28" s="117">
        <f t="shared" si="4"/>
        <v>0</v>
      </c>
      <c r="V28" s="117">
        <f t="shared" si="0"/>
        <v>0</v>
      </c>
      <c r="W28" s="118">
        <f t="shared" si="5"/>
        <v>0</v>
      </c>
      <c r="X28" s="119">
        <f t="shared" si="6"/>
        <v>0</v>
      </c>
      <c r="Y28" s="119">
        <f t="shared" si="7"/>
        <v>0</v>
      </c>
      <c r="AA28" s="120" t="str">
        <f t="shared" si="8"/>
        <v>202604</v>
      </c>
    </row>
    <row r="29" spans="1:27" ht="21" customHeight="1">
      <c r="A29" s="299" t="str">
        <f>IF(C29="","",SUBTOTAL(103,$C$13:C29)-1)</f>
        <v/>
      </c>
      <c r="B29" s="104"/>
      <c r="C29" s="297"/>
      <c r="D29" s="105"/>
      <c r="E29" s="106"/>
      <c r="F29" s="107" t="str">
        <f>IF(E29="","",IFERROR(DATEDIF(E29,'請求書（幼稚園保育料・代理）'!$A$1,"Y"),""))</f>
        <v/>
      </c>
      <c r="G29" s="108"/>
      <c r="H29" s="105"/>
      <c r="I29" s="333" t="str">
        <f t="shared" si="1"/>
        <v/>
      </c>
      <c r="J29" s="110" t="s">
        <v>32</v>
      </c>
      <c r="K29" s="334" t="str">
        <f t="shared" si="2"/>
        <v/>
      </c>
      <c r="L29" s="112"/>
      <c r="M29" s="110" t="s">
        <v>32</v>
      </c>
      <c r="N29" s="113"/>
      <c r="O29" s="114"/>
      <c r="P29" s="306"/>
      <c r="Q29" s="105"/>
      <c r="R29" s="114"/>
      <c r="S29" s="115"/>
      <c r="T29" s="116">
        <f t="shared" si="3"/>
        <v>0</v>
      </c>
      <c r="U29" s="117">
        <f t="shared" si="4"/>
        <v>0</v>
      </c>
      <c r="V29" s="117">
        <f t="shared" si="0"/>
        <v>0</v>
      </c>
      <c r="W29" s="118">
        <f t="shared" si="5"/>
        <v>0</v>
      </c>
      <c r="X29" s="119">
        <f t="shared" si="6"/>
        <v>0</v>
      </c>
      <c r="Y29" s="119">
        <f t="shared" si="7"/>
        <v>0</v>
      </c>
      <c r="AA29" s="120" t="str">
        <f t="shared" si="8"/>
        <v>202604</v>
      </c>
    </row>
    <row r="30" spans="1:27" ht="21" customHeight="1">
      <c r="A30" s="299" t="str">
        <f>IF(C30="","",SUBTOTAL(103,$C$13:C30)-1)</f>
        <v/>
      </c>
      <c r="B30" s="104"/>
      <c r="C30" s="297"/>
      <c r="D30" s="105"/>
      <c r="E30" s="106"/>
      <c r="F30" s="107" t="str">
        <f>IF(E30="","",IFERROR(DATEDIF(E30,'請求書（幼稚園保育料・代理）'!$A$1,"Y"),""))</f>
        <v/>
      </c>
      <c r="G30" s="108"/>
      <c r="H30" s="105"/>
      <c r="I30" s="333" t="str">
        <f t="shared" si="1"/>
        <v/>
      </c>
      <c r="J30" s="110" t="s">
        <v>32</v>
      </c>
      <c r="K30" s="334" t="str">
        <f t="shared" si="2"/>
        <v/>
      </c>
      <c r="L30" s="112"/>
      <c r="M30" s="110" t="s">
        <v>32</v>
      </c>
      <c r="N30" s="113"/>
      <c r="O30" s="114"/>
      <c r="P30" s="306"/>
      <c r="Q30" s="105"/>
      <c r="R30" s="114"/>
      <c r="S30" s="115"/>
      <c r="T30" s="116">
        <f t="shared" si="3"/>
        <v>0</v>
      </c>
      <c r="U30" s="117">
        <f t="shared" si="4"/>
        <v>0</v>
      </c>
      <c r="V30" s="117">
        <f t="shared" si="0"/>
        <v>0</v>
      </c>
      <c r="W30" s="118">
        <f t="shared" si="5"/>
        <v>0</v>
      </c>
      <c r="X30" s="119">
        <f t="shared" si="6"/>
        <v>0</v>
      </c>
      <c r="Y30" s="119">
        <f t="shared" si="7"/>
        <v>0</v>
      </c>
      <c r="AA30" s="120" t="str">
        <f t="shared" si="8"/>
        <v>202604</v>
      </c>
    </row>
    <row r="31" spans="1:27" ht="21" customHeight="1">
      <c r="A31" s="299" t="str">
        <f>IF(C31="","",SUBTOTAL(103,$C$13:C31)-1)</f>
        <v/>
      </c>
      <c r="B31" s="104"/>
      <c r="C31" s="297"/>
      <c r="D31" s="105"/>
      <c r="E31" s="106"/>
      <c r="F31" s="107" t="str">
        <f>IF(E31="","",IFERROR(DATEDIF(E31,'請求書（幼稚園保育料・代理）'!$A$1,"Y"),""))</f>
        <v/>
      </c>
      <c r="G31" s="108"/>
      <c r="H31" s="105"/>
      <c r="I31" s="333" t="str">
        <f t="shared" si="1"/>
        <v/>
      </c>
      <c r="J31" s="110" t="s">
        <v>32</v>
      </c>
      <c r="K31" s="334" t="str">
        <f t="shared" si="2"/>
        <v/>
      </c>
      <c r="L31" s="112"/>
      <c r="M31" s="110" t="s">
        <v>32</v>
      </c>
      <c r="N31" s="113"/>
      <c r="O31" s="114"/>
      <c r="P31" s="306"/>
      <c r="Q31" s="105"/>
      <c r="R31" s="114"/>
      <c r="S31" s="115"/>
      <c r="T31" s="116">
        <f t="shared" si="3"/>
        <v>0</v>
      </c>
      <c r="U31" s="117">
        <f t="shared" si="4"/>
        <v>0</v>
      </c>
      <c r="V31" s="117">
        <f t="shared" si="0"/>
        <v>0</v>
      </c>
      <c r="W31" s="118">
        <f t="shared" si="5"/>
        <v>0</v>
      </c>
      <c r="X31" s="119">
        <f t="shared" si="6"/>
        <v>0</v>
      </c>
      <c r="Y31" s="119">
        <f t="shared" si="7"/>
        <v>0</v>
      </c>
      <c r="AA31" s="120" t="str">
        <f t="shared" si="8"/>
        <v>202604</v>
      </c>
    </row>
    <row r="32" spans="1:27" ht="21" customHeight="1">
      <c r="A32" s="299" t="str">
        <f>IF(C32="","",SUBTOTAL(103,$C$13:C32)-1)</f>
        <v/>
      </c>
      <c r="B32" s="104"/>
      <c r="C32" s="297"/>
      <c r="D32" s="105"/>
      <c r="E32" s="106"/>
      <c r="F32" s="107" t="str">
        <f>IF(E32="","",IFERROR(DATEDIF(E32,'請求書（幼稚園保育料・代理）'!$A$1,"Y"),""))</f>
        <v/>
      </c>
      <c r="G32" s="108"/>
      <c r="H32" s="105"/>
      <c r="I32" s="333" t="str">
        <f t="shared" si="1"/>
        <v/>
      </c>
      <c r="J32" s="110" t="s">
        <v>32</v>
      </c>
      <c r="K32" s="334" t="str">
        <f t="shared" si="2"/>
        <v/>
      </c>
      <c r="L32" s="112"/>
      <c r="M32" s="110" t="s">
        <v>32</v>
      </c>
      <c r="N32" s="113"/>
      <c r="O32" s="114"/>
      <c r="P32" s="306"/>
      <c r="Q32" s="105"/>
      <c r="R32" s="114"/>
      <c r="S32" s="115"/>
      <c r="T32" s="116">
        <f t="shared" si="3"/>
        <v>0</v>
      </c>
      <c r="U32" s="117">
        <f t="shared" si="4"/>
        <v>0</v>
      </c>
      <c r="V32" s="117">
        <f t="shared" si="0"/>
        <v>0</v>
      </c>
      <c r="W32" s="118">
        <f t="shared" si="5"/>
        <v>0</v>
      </c>
      <c r="X32" s="119">
        <f t="shared" si="6"/>
        <v>0</v>
      </c>
      <c r="Y32" s="119">
        <f t="shared" si="7"/>
        <v>0</v>
      </c>
      <c r="AA32" s="120" t="str">
        <f t="shared" si="8"/>
        <v>202604</v>
      </c>
    </row>
    <row r="33" spans="1:27" ht="21" customHeight="1">
      <c r="A33" s="299" t="str">
        <f>IF(C33="","",SUBTOTAL(103,$C$13:C33)-1)</f>
        <v/>
      </c>
      <c r="B33" s="104"/>
      <c r="C33" s="297"/>
      <c r="D33" s="105"/>
      <c r="E33" s="106"/>
      <c r="F33" s="107" t="str">
        <f>IF(E33="","",IFERROR(DATEDIF(E33,'請求書（幼稚園保育料・代理）'!$A$1,"Y"),""))</f>
        <v/>
      </c>
      <c r="G33" s="108"/>
      <c r="H33" s="105"/>
      <c r="I33" s="333" t="str">
        <f t="shared" si="1"/>
        <v/>
      </c>
      <c r="J33" s="110" t="s">
        <v>32</v>
      </c>
      <c r="K33" s="334" t="str">
        <f t="shared" si="2"/>
        <v/>
      </c>
      <c r="L33" s="112"/>
      <c r="M33" s="110" t="s">
        <v>32</v>
      </c>
      <c r="N33" s="113"/>
      <c r="O33" s="114"/>
      <c r="P33" s="306"/>
      <c r="Q33" s="105"/>
      <c r="R33" s="114"/>
      <c r="S33" s="115"/>
      <c r="T33" s="116">
        <f t="shared" si="3"/>
        <v>0</v>
      </c>
      <c r="U33" s="117">
        <f t="shared" si="4"/>
        <v>0</v>
      </c>
      <c r="V33" s="117">
        <f t="shared" si="0"/>
        <v>0</v>
      </c>
      <c r="W33" s="118">
        <f t="shared" si="5"/>
        <v>0</v>
      </c>
      <c r="X33" s="119">
        <f t="shared" si="6"/>
        <v>0</v>
      </c>
      <c r="Y33" s="119">
        <f t="shared" si="7"/>
        <v>0</v>
      </c>
      <c r="AA33" s="120" t="str">
        <f t="shared" si="8"/>
        <v>202604</v>
      </c>
    </row>
    <row r="34" spans="1:27" ht="21" customHeight="1">
      <c r="A34" s="299" t="str">
        <f>IF(C34="","",SUBTOTAL(103,$C$13:C34)-1)</f>
        <v/>
      </c>
      <c r="B34" s="104"/>
      <c r="C34" s="297"/>
      <c r="D34" s="105"/>
      <c r="E34" s="106"/>
      <c r="F34" s="107" t="str">
        <f>IF(E34="","",IFERROR(DATEDIF(E34,'請求書（幼稚園保育料・代理）'!$A$1,"Y"),""))</f>
        <v/>
      </c>
      <c r="G34" s="108"/>
      <c r="H34" s="105"/>
      <c r="I34" s="333" t="str">
        <f t="shared" si="1"/>
        <v/>
      </c>
      <c r="J34" s="110" t="s">
        <v>32</v>
      </c>
      <c r="K34" s="334" t="str">
        <f t="shared" si="2"/>
        <v/>
      </c>
      <c r="L34" s="112"/>
      <c r="M34" s="110" t="s">
        <v>32</v>
      </c>
      <c r="N34" s="113"/>
      <c r="O34" s="114"/>
      <c r="P34" s="306"/>
      <c r="Q34" s="105"/>
      <c r="R34" s="114"/>
      <c r="S34" s="115"/>
      <c r="T34" s="116">
        <f t="shared" si="3"/>
        <v>0</v>
      </c>
      <c r="U34" s="117">
        <f t="shared" si="4"/>
        <v>0</v>
      </c>
      <c r="V34" s="117">
        <f t="shared" si="0"/>
        <v>0</v>
      </c>
      <c r="W34" s="118">
        <f t="shared" si="5"/>
        <v>0</v>
      </c>
      <c r="X34" s="119">
        <f t="shared" si="6"/>
        <v>0</v>
      </c>
      <c r="Y34" s="119">
        <f t="shared" si="7"/>
        <v>0</v>
      </c>
      <c r="AA34" s="120" t="str">
        <f t="shared" si="8"/>
        <v>202604</v>
      </c>
    </row>
    <row r="35" spans="1:27" ht="21" customHeight="1">
      <c r="A35" s="299" t="str">
        <f>IF(C35="","",SUBTOTAL(103,$C$13:C35)-1)</f>
        <v/>
      </c>
      <c r="B35" s="104"/>
      <c r="C35" s="297"/>
      <c r="D35" s="105"/>
      <c r="E35" s="106"/>
      <c r="F35" s="107" t="str">
        <f>IF(E35="","",IFERROR(DATEDIF(E35,'請求書（幼稚園保育料・代理）'!$A$1,"Y"),""))</f>
        <v/>
      </c>
      <c r="G35" s="108"/>
      <c r="H35" s="105"/>
      <c r="I35" s="333" t="str">
        <f t="shared" si="1"/>
        <v/>
      </c>
      <c r="J35" s="110" t="s">
        <v>32</v>
      </c>
      <c r="K35" s="334" t="str">
        <f t="shared" si="2"/>
        <v/>
      </c>
      <c r="L35" s="112"/>
      <c r="M35" s="110" t="s">
        <v>32</v>
      </c>
      <c r="N35" s="113"/>
      <c r="O35" s="114"/>
      <c r="P35" s="306"/>
      <c r="Q35" s="105"/>
      <c r="R35" s="114"/>
      <c r="S35" s="115"/>
      <c r="T35" s="116">
        <f t="shared" si="3"/>
        <v>0</v>
      </c>
      <c r="U35" s="117">
        <f t="shared" si="4"/>
        <v>0</v>
      </c>
      <c r="V35" s="117">
        <f t="shared" si="0"/>
        <v>0</v>
      </c>
      <c r="W35" s="118">
        <f t="shared" si="5"/>
        <v>0</v>
      </c>
      <c r="X35" s="119">
        <f t="shared" si="6"/>
        <v>0</v>
      </c>
      <c r="Y35" s="119">
        <f t="shared" si="7"/>
        <v>0</v>
      </c>
      <c r="AA35" s="120" t="str">
        <f t="shared" si="8"/>
        <v>202604</v>
      </c>
    </row>
    <row r="36" spans="1:27" ht="21" customHeight="1">
      <c r="A36" s="299" t="str">
        <f>IF(C36="","",SUBTOTAL(103,$C$13:C36)-1)</f>
        <v/>
      </c>
      <c r="B36" s="104"/>
      <c r="C36" s="297"/>
      <c r="D36" s="105"/>
      <c r="E36" s="106"/>
      <c r="F36" s="107" t="str">
        <f>IF(E36="","",IFERROR(DATEDIF(E36,'請求書（幼稚園保育料・代理）'!$A$1,"Y"),""))</f>
        <v/>
      </c>
      <c r="G36" s="108"/>
      <c r="H36" s="105"/>
      <c r="I36" s="333" t="str">
        <f t="shared" si="1"/>
        <v/>
      </c>
      <c r="J36" s="110" t="s">
        <v>32</v>
      </c>
      <c r="K36" s="334" t="str">
        <f t="shared" si="2"/>
        <v/>
      </c>
      <c r="L36" s="112"/>
      <c r="M36" s="110" t="s">
        <v>32</v>
      </c>
      <c r="N36" s="113"/>
      <c r="O36" s="114"/>
      <c r="P36" s="306"/>
      <c r="Q36" s="105"/>
      <c r="R36" s="114"/>
      <c r="S36" s="115"/>
      <c r="T36" s="116">
        <f t="shared" si="3"/>
        <v>0</v>
      </c>
      <c r="U36" s="117">
        <f t="shared" si="4"/>
        <v>0</v>
      </c>
      <c r="V36" s="117">
        <f t="shared" si="0"/>
        <v>0</v>
      </c>
      <c r="W36" s="118">
        <f t="shared" si="5"/>
        <v>0</v>
      </c>
      <c r="X36" s="119">
        <f t="shared" si="6"/>
        <v>0</v>
      </c>
      <c r="Y36" s="119">
        <f t="shared" si="7"/>
        <v>0</v>
      </c>
      <c r="AA36" s="120" t="str">
        <f t="shared" si="8"/>
        <v>202604</v>
      </c>
    </row>
    <row r="37" spans="1:27" ht="21" customHeight="1">
      <c r="A37" s="299" t="str">
        <f>IF(C37="","",SUBTOTAL(103,$C$13:C37)-1)</f>
        <v/>
      </c>
      <c r="B37" s="104"/>
      <c r="C37" s="297"/>
      <c r="D37" s="105"/>
      <c r="E37" s="106"/>
      <c r="F37" s="107" t="str">
        <f>IF(E37="","",IFERROR(DATEDIF(E37,'請求書（幼稚園保育料・代理）'!$A$1,"Y"),""))</f>
        <v/>
      </c>
      <c r="G37" s="108"/>
      <c r="H37" s="105"/>
      <c r="I37" s="333" t="str">
        <f t="shared" si="1"/>
        <v/>
      </c>
      <c r="J37" s="110" t="s">
        <v>32</v>
      </c>
      <c r="K37" s="334" t="str">
        <f t="shared" si="2"/>
        <v/>
      </c>
      <c r="L37" s="112"/>
      <c r="M37" s="110" t="s">
        <v>32</v>
      </c>
      <c r="N37" s="113"/>
      <c r="O37" s="114"/>
      <c r="P37" s="306"/>
      <c r="Q37" s="105"/>
      <c r="R37" s="114"/>
      <c r="S37" s="115"/>
      <c r="T37" s="116">
        <f t="shared" si="3"/>
        <v>0</v>
      </c>
      <c r="U37" s="117">
        <f t="shared" si="4"/>
        <v>0</v>
      </c>
      <c r="V37" s="117">
        <f t="shared" si="0"/>
        <v>0</v>
      </c>
      <c r="W37" s="118">
        <f t="shared" si="5"/>
        <v>0</v>
      </c>
      <c r="X37" s="119">
        <f t="shared" si="6"/>
        <v>0</v>
      </c>
      <c r="Y37" s="119">
        <f t="shared" si="7"/>
        <v>0</v>
      </c>
      <c r="AA37" s="120" t="str">
        <f t="shared" si="8"/>
        <v>202604</v>
      </c>
    </row>
    <row r="38" spans="1:27" ht="21" customHeight="1">
      <c r="A38" s="299" t="str">
        <f>IF(C38="","",SUBTOTAL(103,$C$13:C38)-1)</f>
        <v/>
      </c>
      <c r="B38" s="104"/>
      <c r="C38" s="297"/>
      <c r="D38" s="105"/>
      <c r="E38" s="106"/>
      <c r="F38" s="107" t="str">
        <f>IF(E38="","",IFERROR(DATEDIF(E38,'請求書（幼稚園保育料・代理）'!$A$1,"Y"),""))</f>
        <v/>
      </c>
      <c r="G38" s="108"/>
      <c r="H38" s="105"/>
      <c r="I38" s="333" t="str">
        <f t="shared" si="1"/>
        <v/>
      </c>
      <c r="J38" s="110" t="s">
        <v>32</v>
      </c>
      <c r="K38" s="334" t="str">
        <f t="shared" si="2"/>
        <v/>
      </c>
      <c r="L38" s="112"/>
      <c r="M38" s="110" t="s">
        <v>32</v>
      </c>
      <c r="N38" s="113"/>
      <c r="O38" s="114"/>
      <c r="P38" s="306"/>
      <c r="Q38" s="105"/>
      <c r="R38" s="114"/>
      <c r="S38" s="115"/>
      <c r="T38" s="116">
        <f t="shared" si="3"/>
        <v>0</v>
      </c>
      <c r="U38" s="117">
        <f t="shared" si="4"/>
        <v>0</v>
      </c>
      <c r="V38" s="117">
        <f t="shared" si="0"/>
        <v>0</v>
      </c>
      <c r="W38" s="118">
        <f t="shared" si="5"/>
        <v>0</v>
      </c>
      <c r="X38" s="119">
        <f t="shared" si="6"/>
        <v>0</v>
      </c>
      <c r="Y38" s="119">
        <f t="shared" si="7"/>
        <v>0</v>
      </c>
      <c r="AA38" s="120" t="str">
        <f t="shared" si="8"/>
        <v>202604</v>
      </c>
    </row>
    <row r="39" spans="1:27" ht="21" customHeight="1">
      <c r="A39" s="299" t="str">
        <f>IF(C39="","",SUBTOTAL(103,$C$13:C39)-1)</f>
        <v/>
      </c>
      <c r="B39" s="104"/>
      <c r="C39" s="297"/>
      <c r="D39" s="105"/>
      <c r="E39" s="106"/>
      <c r="F39" s="107" t="str">
        <f>IF(E39="","",IFERROR(DATEDIF(E39,'請求書（幼稚園保育料・代理）'!$A$1,"Y"),""))</f>
        <v/>
      </c>
      <c r="G39" s="108"/>
      <c r="H39" s="105"/>
      <c r="I39" s="333" t="str">
        <f t="shared" si="1"/>
        <v/>
      </c>
      <c r="J39" s="110" t="s">
        <v>32</v>
      </c>
      <c r="K39" s="334" t="str">
        <f t="shared" si="2"/>
        <v/>
      </c>
      <c r="L39" s="112"/>
      <c r="M39" s="110" t="s">
        <v>32</v>
      </c>
      <c r="N39" s="113"/>
      <c r="O39" s="114"/>
      <c r="P39" s="306"/>
      <c r="Q39" s="105"/>
      <c r="R39" s="114"/>
      <c r="S39" s="115"/>
      <c r="T39" s="116">
        <f t="shared" si="3"/>
        <v>0</v>
      </c>
      <c r="U39" s="117">
        <f t="shared" si="4"/>
        <v>0</v>
      </c>
      <c r="V39" s="117">
        <f t="shared" si="0"/>
        <v>0</v>
      </c>
      <c r="W39" s="118">
        <f t="shared" si="5"/>
        <v>0</v>
      </c>
      <c r="X39" s="119">
        <f t="shared" si="6"/>
        <v>0</v>
      </c>
      <c r="Y39" s="119">
        <f t="shared" si="7"/>
        <v>0</v>
      </c>
      <c r="AA39" s="120" t="str">
        <f t="shared" si="8"/>
        <v>202604</v>
      </c>
    </row>
    <row r="40" spans="1:27" ht="21" customHeight="1">
      <c r="A40" s="299" t="str">
        <f>IF(C40="","",SUBTOTAL(103,$C$13:C40)-1)</f>
        <v/>
      </c>
      <c r="B40" s="104"/>
      <c r="C40" s="297"/>
      <c r="D40" s="105"/>
      <c r="E40" s="106"/>
      <c r="F40" s="107" t="str">
        <f>IF(E40="","",IFERROR(DATEDIF(E40,'請求書（幼稚園保育料・代理）'!$A$1,"Y"),""))</f>
        <v/>
      </c>
      <c r="G40" s="108"/>
      <c r="H40" s="105"/>
      <c r="I40" s="333" t="str">
        <f t="shared" si="1"/>
        <v/>
      </c>
      <c r="J40" s="110" t="s">
        <v>32</v>
      </c>
      <c r="K40" s="334" t="str">
        <f t="shared" si="2"/>
        <v/>
      </c>
      <c r="L40" s="112"/>
      <c r="M40" s="110" t="s">
        <v>32</v>
      </c>
      <c r="N40" s="113"/>
      <c r="O40" s="114"/>
      <c r="P40" s="306"/>
      <c r="Q40" s="105"/>
      <c r="R40" s="114"/>
      <c r="S40" s="115"/>
      <c r="T40" s="116">
        <f t="shared" si="3"/>
        <v>0</v>
      </c>
      <c r="U40" s="117">
        <f t="shared" si="4"/>
        <v>0</v>
      </c>
      <c r="V40" s="117">
        <f t="shared" si="0"/>
        <v>0</v>
      </c>
      <c r="W40" s="118">
        <f t="shared" si="5"/>
        <v>0</v>
      </c>
      <c r="X40" s="119">
        <f t="shared" si="6"/>
        <v>0</v>
      </c>
      <c r="Y40" s="119">
        <f t="shared" si="7"/>
        <v>0</v>
      </c>
      <c r="AA40" s="120" t="str">
        <f t="shared" si="8"/>
        <v>202604</v>
      </c>
    </row>
    <row r="41" spans="1:27" ht="21" customHeight="1">
      <c r="A41" s="299" t="str">
        <f>IF(C41="","",SUBTOTAL(103,$C$13:C41)-1)</f>
        <v/>
      </c>
      <c r="B41" s="104"/>
      <c r="C41" s="297"/>
      <c r="D41" s="105"/>
      <c r="E41" s="106"/>
      <c r="F41" s="107" t="str">
        <f>IF(E41="","",IFERROR(DATEDIF(E41,'請求書（幼稚園保育料・代理）'!$A$1,"Y"),""))</f>
        <v/>
      </c>
      <c r="G41" s="108"/>
      <c r="H41" s="105"/>
      <c r="I41" s="333" t="str">
        <f t="shared" si="1"/>
        <v/>
      </c>
      <c r="J41" s="110" t="s">
        <v>32</v>
      </c>
      <c r="K41" s="334" t="str">
        <f t="shared" si="2"/>
        <v/>
      </c>
      <c r="L41" s="112"/>
      <c r="M41" s="110" t="s">
        <v>32</v>
      </c>
      <c r="N41" s="113"/>
      <c r="O41" s="114"/>
      <c r="P41" s="306"/>
      <c r="Q41" s="105"/>
      <c r="R41" s="114"/>
      <c r="S41" s="115"/>
      <c r="T41" s="116">
        <f t="shared" si="3"/>
        <v>0</v>
      </c>
      <c r="U41" s="117">
        <f t="shared" si="4"/>
        <v>0</v>
      </c>
      <c r="V41" s="117">
        <f t="shared" si="0"/>
        <v>0</v>
      </c>
      <c r="W41" s="118">
        <f t="shared" si="5"/>
        <v>0</v>
      </c>
      <c r="X41" s="119">
        <f t="shared" si="6"/>
        <v>0</v>
      </c>
      <c r="Y41" s="119">
        <f t="shared" si="7"/>
        <v>0</v>
      </c>
      <c r="AA41" s="120" t="str">
        <f t="shared" si="8"/>
        <v>202604</v>
      </c>
    </row>
    <row r="42" spans="1:27" ht="21" customHeight="1">
      <c r="A42" s="299" t="str">
        <f>IF(C42="","",SUBTOTAL(103,$C$13:C42)-1)</f>
        <v/>
      </c>
      <c r="B42" s="104"/>
      <c r="C42" s="297"/>
      <c r="D42" s="105"/>
      <c r="E42" s="106"/>
      <c r="F42" s="107" t="str">
        <f>IF(E42="","",IFERROR(DATEDIF(E42,'請求書（幼稚園保育料・代理）'!$A$1,"Y"),""))</f>
        <v/>
      </c>
      <c r="G42" s="108"/>
      <c r="H42" s="105"/>
      <c r="I42" s="333" t="str">
        <f t="shared" si="1"/>
        <v/>
      </c>
      <c r="J42" s="110" t="s">
        <v>32</v>
      </c>
      <c r="K42" s="334" t="str">
        <f t="shared" si="2"/>
        <v/>
      </c>
      <c r="L42" s="112"/>
      <c r="M42" s="110" t="s">
        <v>32</v>
      </c>
      <c r="N42" s="113"/>
      <c r="O42" s="114"/>
      <c r="P42" s="306"/>
      <c r="Q42" s="105"/>
      <c r="R42" s="114"/>
      <c r="S42" s="115"/>
      <c r="T42" s="116">
        <f t="shared" si="3"/>
        <v>0</v>
      </c>
      <c r="U42" s="117">
        <f t="shared" si="4"/>
        <v>0</v>
      </c>
      <c r="V42" s="117">
        <f t="shared" si="0"/>
        <v>0</v>
      </c>
      <c r="W42" s="118">
        <f t="shared" si="5"/>
        <v>0</v>
      </c>
      <c r="X42" s="119">
        <f t="shared" si="6"/>
        <v>0</v>
      </c>
      <c r="Y42" s="119">
        <f t="shared" si="7"/>
        <v>0</v>
      </c>
      <c r="AA42" s="120" t="str">
        <f t="shared" si="8"/>
        <v>202604</v>
      </c>
    </row>
    <row r="43" spans="1:27" ht="21" customHeight="1">
      <c r="A43" s="299" t="str">
        <f>IF(C43="","",SUBTOTAL(103,$C$13:C43)-1)</f>
        <v/>
      </c>
      <c r="B43" s="104"/>
      <c r="C43" s="297"/>
      <c r="D43" s="105"/>
      <c r="E43" s="106"/>
      <c r="F43" s="107" t="str">
        <f>IF(E43="","",IFERROR(DATEDIF(E43,'請求書（幼稚園保育料・代理）'!$A$1,"Y"),""))</f>
        <v/>
      </c>
      <c r="G43" s="108"/>
      <c r="H43" s="105"/>
      <c r="I43" s="333" t="str">
        <f t="shared" si="1"/>
        <v/>
      </c>
      <c r="J43" s="110" t="s">
        <v>32</v>
      </c>
      <c r="K43" s="334" t="str">
        <f t="shared" si="2"/>
        <v/>
      </c>
      <c r="L43" s="112"/>
      <c r="M43" s="110" t="s">
        <v>32</v>
      </c>
      <c r="N43" s="113"/>
      <c r="O43" s="114"/>
      <c r="P43" s="306"/>
      <c r="Q43" s="105"/>
      <c r="R43" s="114"/>
      <c r="S43" s="115"/>
      <c r="T43" s="116">
        <f t="shared" si="3"/>
        <v>0</v>
      </c>
      <c r="U43" s="117">
        <f t="shared" si="4"/>
        <v>0</v>
      </c>
      <c r="V43" s="117">
        <f t="shared" si="0"/>
        <v>0</v>
      </c>
      <c r="W43" s="118">
        <f t="shared" si="5"/>
        <v>0</v>
      </c>
      <c r="X43" s="119">
        <f t="shared" si="6"/>
        <v>0</v>
      </c>
      <c r="Y43" s="119">
        <f t="shared" si="7"/>
        <v>0</v>
      </c>
      <c r="AA43" s="120" t="str">
        <f t="shared" si="8"/>
        <v>202604</v>
      </c>
    </row>
    <row r="44" spans="1:27" ht="21" customHeight="1">
      <c r="A44" s="299" t="str">
        <f>IF(C44="","",SUBTOTAL(103,$C$13:C44)-1)</f>
        <v/>
      </c>
      <c r="B44" s="104"/>
      <c r="C44" s="297"/>
      <c r="D44" s="105"/>
      <c r="E44" s="106"/>
      <c r="F44" s="107" t="str">
        <f>IF(E44="","",IFERROR(DATEDIF(E44,'請求書（幼稚園保育料・代理）'!$A$1,"Y"),""))</f>
        <v/>
      </c>
      <c r="G44" s="108"/>
      <c r="H44" s="105"/>
      <c r="I44" s="333" t="str">
        <f t="shared" si="1"/>
        <v/>
      </c>
      <c r="J44" s="110" t="s">
        <v>32</v>
      </c>
      <c r="K44" s="334" t="str">
        <f t="shared" si="2"/>
        <v/>
      </c>
      <c r="L44" s="112"/>
      <c r="M44" s="110" t="s">
        <v>32</v>
      </c>
      <c r="N44" s="113"/>
      <c r="O44" s="114"/>
      <c r="P44" s="306"/>
      <c r="Q44" s="105"/>
      <c r="R44" s="114"/>
      <c r="S44" s="115"/>
      <c r="T44" s="116">
        <f t="shared" si="3"/>
        <v>0</v>
      </c>
      <c r="U44" s="117">
        <f t="shared" si="4"/>
        <v>0</v>
      </c>
      <c r="V44" s="117">
        <f t="shared" si="0"/>
        <v>0</v>
      </c>
      <c r="W44" s="118">
        <f t="shared" si="5"/>
        <v>0</v>
      </c>
      <c r="X44" s="119">
        <f t="shared" si="6"/>
        <v>0</v>
      </c>
      <c r="Y44" s="119">
        <f t="shared" si="7"/>
        <v>0</v>
      </c>
      <c r="AA44" s="120" t="str">
        <f t="shared" si="8"/>
        <v>202604</v>
      </c>
    </row>
    <row r="45" spans="1:27" ht="21" customHeight="1">
      <c r="A45" s="299" t="str">
        <f>IF(C45="","",SUBTOTAL(103,$C$13:C45)-1)</f>
        <v/>
      </c>
      <c r="B45" s="104"/>
      <c r="C45" s="297"/>
      <c r="D45" s="105"/>
      <c r="E45" s="106"/>
      <c r="F45" s="107" t="str">
        <f>IF(E45="","",IFERROR(DATEDIF(E45,'請求書（幼稚園保育料・代理）'!$A$1,"Y"),""))</f>
        <v/>
      </c>
      <c r="G45" s="108"/>
      <c r="H45" s="105"/>
      <c r="I45" s="333" t="str">
        <f t="shared" si="1"/>
        <v/>
      </c>
      <c r="J45" s="110" t="s">
        <v>32</v>
      </c>
      <c r="K45" s="334" t="str">
        <f t="shared" si="2"/>
        <v/>
      </c>
      <c r="L45" s="112"/>
      <c r="M45" s="110" t="s">
        <v>32</v>
      </c>
      <c r="N45" s="113"/>
      <c r="O45" s="114"/>
      <c r="P45" s="306"/>
      <c r="Q45" s="105"/>
      <c r="R45" s="114"/>
      <c r="S45" s="115"/>
      <c r="T45" s="116">
        <f t="shared" si="3"/>
        <v>0</v>
      </c>
      <c r="U45" s="117">
        <f t="shared" si="4"/>
        <v>0</v>
      </c>
      <c r="V45" s="117">
        <f t="shared" si="0"/>
        <v>0</v>
      </c>
      <c r="W45" s="118">
        <f t="shared" si="5"/>
        <v>0</v>
      </c>
      <c r="X45" s="119">
        <f t="shared" si="6"/>
        <v>0</v>
      </c>
      <c r="Y45" s="119">
        <f t="shared" si="7"/>
        <v>0</v>
      </c>
      <c r="AA45" s="120" t="str">
        <f t="shared" si="8"/>
        <v>202604</v>
      </c>
    </row>
    <row r="46" spans="1:27" ht="21" customHeight="1">
      <c r="A46" s="299" t="str">
        <f>IF(C46="","",SUBTOTAL(103,$C$13:C46)-1)</f>
        <v/>
      </c>
      <c r="B46" s="104"/>
      <c r="C46" s="297"/>
      <c r="D46" s="105"/>
      <c r="E46" s="106"/>
      <c r="F46" s="107" t="str">
        <f>IF(E46="","",IFERROR(DATEDIF(E46,'請求書（幼稚園保育料・代理）'!$A$1,"Y"),""))</f>
        <v/>
      </c>
      <c r="G46" s="108"/>
      <c r="H46" s="105"/>
      <c r="I46" s="333" t="str">
        <f t="shared" si="1"/>
        <v/>
      </c>
      <c r="J46" s="110" t="s">
        <v>32</v>
      </c>
      <c r="K46" s="334" t="str">
        <f t="shared" si="2"/>
        <v/>
      </c>
      <c r="L46" s="112"/>
      <c r="M46" s="110" t="s">
        <v>32</v>
      </c>
      <c r="N46" s="113"/>
      <c r="O46" s="114"/>
      <c r="P46" s="306"/>
      <c r="Q46" s="105"/>
      <c r="R46" s="114"/>
      <c r="S46" s="115"/>
      <c r="T46" s="116">
        <f t="shared" si="3"/>
        <v>0</v>
      </c>
      <c r="U46" s="117">
        <f t="shared" si="4"/>
        <v>0</v>
      </c>
      <c r="V46" s="117">
        <f t="shared" si="0"/>
        <v>0</v>
      </c>
      <c r="W46" s="118">
        <f t="shared" si="5"/>
        <v>0</v>
      </c>
      <c r="X46" s="119">
        <f t="shared" si="6"/>
        <v>0</v>
      </c>
      <c r="Y46" s="119">
        <f t="shared" si="7"/>
        <v>0</v>
      </c>
      <c r="AA46" s="120" t="str">
        <f t="shared" si="8"/>
        <v>202604</v>
      </c>
    </row>
    <row r="47" spans="1:27" ht="21" customHeight="1">
      <c r="A47" s="299" t="str">
        <f>IF(C47="","",SUBTOTAL(103,$C$13:C47)-1)</f>
        <v/>
      </c>
      <c r="B47" s="104"/>
      <c r="C47" s="297"/>
      <c r="D47" s="105"/>
      <c r="E47" s="106"/>
      <c r="F47" s="107" t="str">
        <f>IF(E47="","",IFERROR(DATEDIF(E47,'請求書（幼稚園保育料・代理）'!$A$1,"Y"),""))</f>
        <v/>
      </c>
      <c r="G47" s="108"/>
      <c r="H47" s="105"/>
      <c r="I47" s="333" t="str">
        <f t="shared" si="1"/>
        <v/>
      </c>
      <c r="J47" s="110" t="s">
        <v>32</v>
      </c>
      <c r="K47" s="334" t="str">
        <f t="shared" si="2"/>
        <v/>
      </c>
      <c r="L47" s="112"/>
      <c r="M47" s="110" t="s">
        <v>32</v>
      </c>
      <c r="N47" s="113"/>
      <c r="O47" s="114"/>
      <c r="P47" s="306"/>
      <c r="Q47" s="105"/>
      <c r="R47" s="114"/>
      <c r="S47" s="115"/>
      <c r="T47" s="116">
        <f t="shared" si="3"/>
        <v>0</v>
      </c>
      <c r="U47" s="117">
        <f t="shared" si="4"/>
        <v>0</v>
      </c>
      <c r="V47" s="117">
        <f t="shared" si="0"/>
        <v>0</v>
      </c>
      <c r="W47" s="118">
        <f t="shared" si="5"/>
        <v>0</v>
      </c>
      <c r="X47" s="119">
        <f t="shared" si="6"/>
        <v>0</v>
      </c>
      <c r="Y47" s="119">
        <f t="shared" si="7"/>
        <v>0</v>
      </c>
      <c r="AA47" s="120" t="str">
        <f t="shared" si="8"/>
        <v>202604</v>
      </c>
    </row>
    <row r="48" spans="1:27" ht="21" customHeight="1">
      <c r="A48" s="299" t="str">
        <f>IF(C48="","",SUBTOTAL(103,$C$13:C48)-1)</f>
        <v/>
      </c>
      <c r="B48" s="104"/>
      <c r="C48" s="297"/>
      <c r="D48" s="105"/>
      <c r="E48" s="106"/>
      <c r="F48" s="107" t="str">
        <f>IF(E48="","",IFERROR(DATEDIF(E48,'請求書（幼稚園保育料・代理）'!$A$1,"Y"),""))</f>
        <v/>
      </c>
      <c r="G48" s="108"/>
      <c r="H48" s="105"/>
      <c r="I48" s="333" t="str">
        <f t="shared" si="1"/>
        <v/>
      </c>
      <c r="J48" s="110" t="s">
        <v>32</v>
      </c>
      <c r="K48" s="334" t="str">
        <f t="shared" si="2"/>
        <v/>
      </c>
      <c r="L48" s="112"/>
      <c r="M48" s="110" t="s">
        <v>32</v>
      </c>
      <c r="N48" s="113"/>
      <c r="O48" s="114"/>
      <c r="P48" s="306"/>
      <c r="Q48" s="105"/>
      <c r="R48" s="114"/>
      <c r="S48" s="115"/>
      <c r="T48" s="116">
        <f t="shared" si="3"/>
        <v>0</v>
      </c>
      <c r="U48" s="117">
        <f t="shared" si="4"/>
        <v>0</v>
      </c>
      <c r="V48" s="117">
        <f t="shared" si="0"/>
        <v>0</v>
      </c>
      <c r="W48" s="118">
        <f t="shared" si="5"/>
        <v>0</v>
      </c>
      <c r="X48" s="119">
        <f t="shared" si="6"/>
        <v>0</v>
      </c>
      <c r="Y48" s="119">
        <f t="shared" si="7"/>
        <v>0</v>
      </c>
      <c r="AA48" s="120" t="str">
        <f t="shared" si="8"/>
        <v>202604</v>
      </c>
    </row>
    <row r="49" spans="1:27" ht="21" customHeight="1">
      <c r="A49" s="299" t="str">
        <f>IF(C49="","",SUBTOTAL(103,$C$13:C49)-1)</f>
        <v/>
      </c>
      <c r="B49" s="104"/>
      <c r="C49" s="297"/>
      <c r="D49" s="105"/>
      <c r="E49" s="106"/>
      <c r="F49" s="107" t="str">
        <f>IF(E49="","",IFERROR(DATEDIF(E49,'請求書（幼稚園保育料・代理）'!$A$1,"Y"),""))</f>
        <v/>
      </c>
      <c r="G49" s="108"/>
      <c r="H49" s="105"/>
      <c r="I49" s="333" t="str">
        <f t="shared" si="1"/>
        <v/>
      </c>
      <c r="J49" s="110" t="s">
        <v>32</v>
      </c>
      <c r="K49" s="334" t="str">
        <f t="shared" si="2"/>
        <v/>
      </c>
      <c r="L49" s="112"/>
      <c r="M49" s="110" t="s">
        <v>32</v>
      </c>
      <c r="N49" s="113"/>
      <c r="O49" s="114"/>
      <c r="P49" s="306"/>
      <c r="Q49" s="105"/>
      <c r="R49" s="114"/>
      <c r="S49" s="115"/>
      <c r="T49" s="116">
        <f t="shared" si="3"/>
        <v>0</v>
      </c>
      <c r="U49" s="117">
        <f t="shared" si="4"/>
        <v>0</v>
      </c>
      <c r="V49" s="117">
        <f t="shared" si="0"/>
        <v>0</v>
      </c>
      <c r="W49" s="118">
        <f t="shared" si="5"/>
        <v>0</v>
      </c>
      <c r="X49" s="119">
        <f t="shared" si="6"/>
        <v>0</v>
      </c>
      <c r="Y49" s="119">
        <f t="shared" si="7"/>
        <v>0</v>
      </c>
      <c r="AA49" s="120" t="str">
        <f t="shared" si="8"/>
        <v>202604</v>
      </c>
    </row>
    <row r="50" spans="1:27" ht="21" customHeight="1">
      <c r="A50" s="299" t="str">
        <f>IF(C50="","",SUBTOTAL(103,$C$13:C50)-1)</f>
        <v/>
      </c>
      <c r="B50" s="104"/>
      <c r="C50" s="297"/>
      <c r="D50" s="105"/>
      <c r="E50" s="106"/>
      <c r="F50" s="107" t="str">
        <f>IF(E50="","",IFERROR(DATEDIF(E50,'請求書（幼稚園保育料・代理）'!$A$1,"Y"),""))</f>
        <v/>
      </c>
      <c r="G50" s="108"/>
      <c r="H50" s="105"/>
      <c r="I50" s="333" t="str">
        <f t="shared" si="1"/>
        <v/>
      </c>
      <c r="J50" s="110" t="s">
        <v>32</v>
      </c>
      <c r="K50" s="334" t="str">
        <f t="shared" si="2"/>
        <v/>
      </c>
      <c r="L50" s="112"/>
      <c r="M50" s="110" t="s">
        <v>32</v>
      </c>
      <c r="N50" s="113"/>
      <c r="O50" s="114"/>
      <c r="P50" s="306"/>
      <c r="Q50" s="105"/>
      <c r="R50" s="114"/>
      <c r="S50" s="115"/>
      <c r="T50" s="116">
        <f t="shared" si="3"/>
        <v>0</v>
      </c>
      <c r="U50" s="117">
        <f t="shared" si="4"/>
        <v>0</v>
      </c>
      <c r="V50" s="117">
        <f t="shared" si="0"/>
        <v>0</v>
      </c>
      <c r="W50" s="118">
        <f t="shared" si="5"/>
        <v>0</v>
      </c>
      <c r="X50" s="119">
        <f t="shared" si="6"/>
        <v>0</v>
      </c>
      <c r="Y50" s="119">
        <f t="shared" si="7"/>
        <v>0</v>
      </c>
      <c r="AA50" s="120" t="str">
        <f t="shared" si="8"/>
        <v>202604</v>
      </c>
    </row>
    <row r="51" spans="1:27" ht="21" customHeight="1">
      <c r="A51" s="299" t="str">
        <f>IF(C51="","",SUBTOTAL(103,$C$13:C51)-1)</f>
        <v/>
      </c>
      <c r="B51" s="104"/>
      <c r="C51" s="297"/>
      <c r="D51" s="105"/>
      <c r="E51" s="106"/>
      <c r="F51" s="107" t="str">
        <f>IF(E51="","",IFERROR(DATEDIF(E51,'請求書（幼稚園保育料・代理）'!$A$1,"Y"),""))</f>
        <v/>
      </c>
      <c r="G51" s="108"/>
      <c r="H51" s="105"/>
      <c r="I51" s="333" t="str">
        <f t="shared" si="1"/>
        <v/>
      </c>
      <c r="J51" s="110" t="s">
        <v>32</v>
      </c>
      <c r="K51" s="334" t="str">
        <f t="shared" si="2"/>
        <v/>
      </c>
      <c r="L51" s="112"/>
      <c r="M51" s="110" t="s">
        <v>32</v>
      </c>
      <c r="N51" s="113"/>
      <c r="O51" s="114"/>
      <c r="P51" s="306"/>
      <c r="Q51" s="105"/>
      <c r="R51" s="114"/>
      <c r="S51" s="115"/>
      <c r="T51" s="116">
        <f t="shared" si="3"/>
        <v>0</v>
      </c>
      <c r="U51" s="117">
        <f t="shared" si="4"/>
        <v>0</v>
      </c>
      <c r="V51" s="117">
        <f t="shared" si="0"/>
        <v>0</v>
      </c>
      <c r="W51" s="118">
        <f t="shared" si="5"/>
        <v>0</v>
      </c>
      <c r="X51" s="119">
        <f t="shared" si="6"/>
        <v>0</v>
      </c>
      <c r="Y51" s="119">
        <f t="shared" si="7"/>
        <v>0</v>
      </c>
      <c r="AA51" s="120" t="str">
        <f t="shared" si="8"/>
        <v>202604</v>
      </c>
    </row>
    <row r="52" spans="1:27" ht="21" customHeight="1">
      <c r="A52" s="299" t="str">
        <f>IF(C52="","",SUBTOTAL(103,$C$13:C52)-1)</f>
        <v/>
      </c>
      <c r="B52" s="104"/>
      <c r="C52" s="297"/>
      <c r="D52" s="105"/>
      <c r="E52" s="106"/>
      <c r="F52" s="107" t="str">
        <f>IF(E52="","",IFERROR(DATEDIF(E52,'請求書（幼稚園保育料・代理）'!$A$1,"Y"),""))</f>
        <v/>
      </c>
      <c r="G52" s="108"/>
      <c r="H52" s="105"/>
      <c r="I52" s="333" t="str">
        <f t="shared" si="1"/>
        <v/>
      </c>
      <c r="J52" s="110" t="s">
        <v>32</v>
      </c>
      <c r="K52" s="334" t="str">
        <f t="shared" si="2"/>
        <v/>
      </c>
      <c r="L52" s="112"/>
      <c r="M52" s="110" t="s">
        <v>32</v>
      </c>
      <c r="N52" s="113"/>
      <c r="O52" s="114"/>
      <c r="P52" s="306"/>
      <c r="Q52" s="105"/>
      <c r="R52" s="114"/>
      <c r="S52" s="115"/>
      <c r="T52" s="116">
        <f t="shared" si="3"/>
        <v>0</v>
      </c>
      <c r="U52" s="117">
        <f t="shared" si="4"/>
        <v>0</v>
      </c>
      <c r="V52" s="117">
        <f t="shared" si="0"/>
        <v>0</v>
      </c>
      <c r="W52" s="118">
        <f t="shared" si="5"/>
        <v>0</v>
      </c>
      <c r="X52" s="119">
        <f t="shared" si="6"/>
        <v>0</v>
      </c>
      <c r="Y52" s="119">
        <f t="shared" si="7"/>
        <v>0</v>
      </c>
      <c r="AA52" s="120" t="str">
        <f t="shared" si="8"/>
        <v>202604</v>
      </c>
    </row>
    <row r="53" spans="1:27" ht="21" customHeight="1">
      <c r="A53" s="299" t="str">
        <f>IF(C53="","",SUBTOTAL(103,$C$13:C53)-1)</f>
        <v/>
      </c>
      <c r="B53" s="104"/>
      <c r="C53" s="297"/>
      <c r="D53" s="105"/>
      <c r="E53" s="106"/>
      <c r="F53" s="107" t="str">
        <f>IF(E53="","",IFERROR(DATEDIF(E53,'請求書（幼稚園保育料・代理）'!$A$1,"Y"),""))</f>
        <v/>
      </c>
      <c r="G53" s="108"/>
      <c r="H53" s="105"/>
      <c r="I53" s="333" t="str">
        <f t="shared" si="1"/>
        <v/>
      </c>
      <c r="J53" s="110" t="s">
        <v>32</v>
      </c>
      <c r="K53" s="334" t="str">
        <f t="shared" si="2"/>
        <v/>
      </c>
      <c r="L53" s="112"/>
      <c r="M53" s="110" t="s">
        <v>32</v>
      </c>
      <c r="N53" s="113"/>
      <c r="O53" s="114"/>
      <c r="P53" s="306"/>
      <c r="Q53" s="105"/>
      <c r="R53" s="114"/>
      <c r="S53" s="115"/>
      <c r="T53" s="116">
        <f t="shared" si="3"/>
        <v>0</v>
      </c>
      <c r="U53" s="117">
        <f t="shared" si="4"/>
        <v>0</v>
      </c>
      <c r="V53" s="117">
        <f t="shared" si="0"/>
        <v>0</v>
      </c>
      <c r="W53" s="118">
        <f t="shared" si="5"/>
        <v>0</v>
      </c>
      <c r="X53" s="119">
        <f t="shared" si="6"/>
        <v>0</v>
      </c>
      <c r="Y53" s="119">
        <f t="shared" si="7"/>
        <v>0</v>
      </c>
      <c r="AA53" s="120" t="str">
        <f t="shared" si="8"/>
        <v>202604</v>
      </c>
    </row>
    <row r="54" spans="1:27" ht="21" customHeight="1">
      <c r="A54" s="299" t="str">
        <f>IF(C54="","",SUBTOTAL(103,$C$13:C54)-1)</f>
        <v/>
      </c>
      <c r="B54" s="104"/>
      <c r="C54" s="297"/>
      <c r="D54" s="105"/>
      <c r="E54" s="106"/>
      <c r="F54" s="107" t="str">
        <f>IF(E54="","",IFERROR(DATEDIF(E54,'請求書（幼稚園保育料・代理）'!$A$1,"Y"),""))</f>
        <v/>
      </c>
      <c r="G54" s="108"/>
      <c r="H54" s="105"/>
      <c r="I54" s="333" t="str">
        <f t="shared" si="1"/>
        <v/>
      </c>
      <c r="J54" s="110" t="s">
        <v>32</v>
      </c>
      <c r="K54" s="334" t="str">
        <f t="shared" si="2"/>
        <v/>
      </c>
      <c r="L54" s="112"/>
      <c r="M54" s="110" t="s">
        <v>32</v>
      </c>
      <c r="N54" s="113"/>
      <c r="O54" s="114"/>
      <c r="P54" s="306"/>
      <c r="Q54" s="105"/>
      <c r="R54" s="114"/>
      <c r="S54" s="115"/>
      <c r="T54" s="116">
        <f t="shared" si="3"/>
        <v>0</v>
      </c>
      <c r="U54" s="117">
        <f t="shared" si="4"/>
        <v>0</v>
      </c>
      <c r="V54" s="117">
        <f t="shared" si="0"/>
        <v>0</v>
      </c>
      <c r="W54" s="118">
        <f t="shared" si="5"/>
        <v>0</v>
      </c>
      <c r="X54" s="119">
        <f t="shared" si="6"/>
        <v>0</v>
      </c>
      <c r="Y54" s="119">
        <f t="shared" si="7"/>
        <v>0</v>
      </c>
      <c r="AA54" s="120" t="str">
        <f t="shared" si="8"/>
        <v>202604</v>
      </c>
    </row>
    <row r="55" spans="1:27" ht="21" customHeight="1">
      <c r="A55" s="299" t="str">
        <f>IF(C55="","",SUBTOTAL(103,$C$13:C55)-1)</f>
        <v/>
      </c>
      <c r="B55" s="104"/>
      <c r="C55" s="297"/>
      <c r="D55" s="105"/>
      <c r="E55" s="106"/>
      <c r="F55" s="107" t="str">
        <f>IF(E55="","",IFERROR(DATEDIF(E55,'請求書（幼稚園保育料・代理）'!$A$1,"Y"),""))</f>
        <v/>
      </c>
      <c r="G55" s="108"/>
      <c r="H55" s="105"/>
      <c r="I55" s="333" t="str">
        <f t="shared" si="1"/>
        <v/>
      </c>
      <c r="J55" s="110" t="s">
        <v>32</v>
      </c>
      <c r="K55" s="334" t="str">
        <f t="shared" si="2"/>
        <v/>
      </c>
      <c r="L55" s="112"/>
      <c r="M55" s="110" t="s">
        <v>32</v>
      </c>
      <c r="N55" s="113"/>
      <c r="O55" s="114"/>
      <c r="P55" s="306"/>
      <c r="Q55" s="105"/>
      <c r="R55" s="114"/>
      <c r="S55" s="115"/>
      <c r="T55" s="116">
        <f t="shared" si="3"/>
        <v>0</v>
      </c>
      <c r="U55" s="117">
        <f t="shared" si="4"/>
        <v>0</v>
      </c>
      <c r="V55" s="117">
        <f t="shared" si="0"/>
        <v>0</v>
      </c>
      <c r="W55" s="118">
        <f t="shared" si="5"/>
        <v>0</v>
      </c>
      <c r="X55" s="119">
        <f t="shared" si="6"/>
        <v>0</v>
      </c>
      <c r="Y55" s="119">
        <f t="shared" si="7"/>
        <v>0</v>
      </c>
      <c r="AA55" s="120" t="str">
        <f t="shared" si="8"/>
        <v>202604</v>
      </c>
    </row>
    <row r="56" spans="1:27" ht="21" customHeight="1">
      <c r="A56" s="299" t="str">
        <f>IF(C56="","",SUBTOTAL(103,$C$13:C56)-1)</f>
        <v/>
      </c>
      <c r="B56" s="104"/>
      <c r="C56" s="297"/>
      <c r="D56" s="105"/>
      <c r="E56" s="106"/>
      <c r="F56" s="107" t="str">
        <f>IF(E56="","",IFERROR(DATEDIF(E56,'請求書（幼稚園保育料・代理）'!$A$1,"Y"),""))</f>
        <v/>
      </c>
      <c r="G56" s="108"/>
      <c r="H56" s="105"/>
      <c r="I56" s="333" t="str">
        <f t="shared" si="1"/>
        <v/>
      </c>
      <c r="J56" s="110" t="s">
        <v>32</v>
      </c>
      <c r="K56" s="334" t="str">
        <f t="shared" si="2"/>
        <v/>
      </c>
      <c r="L56" s="112"/>
      <c r="M56" s="110" t="s">
        <v>32</v>
      </c>
      <c r="N56" s="113"/>
      <c r="O56" s="114"/>
      <c r="P56" s="306"/>
      <c r="Q56" s="105"/>
      <c r="R56" s="114"/>
      <c r="S56" s="115"/>
      <c r="T56" s="116">
        <f t="shared" si="3"/>
        <v>0</v>
      </c>
      <c r="U56" s="117">
        <f t="shared" si="4"/>
        <v>0</v>
      </c>
      <c r="V56" s="117">
        <f t="shared" si="0"/>
        <v>0</v>
      </c>
      <c r="W56" s="118">
        <f t="shared" si="5"/>
        <v>0</v>
      </c>
      <c r="X56" s="119">
        <f t="shared" si="6"/>
        <v>0</v>
      </c>
      <c r="Y56" s="119">
        <f t="shared" si="7"/>
        <v>0</v>
      </c>
      <c r="AA56" s="120" t="str">
        <f t="shared" si="8"/>
        <v>202604</v>
      </c>
    </row>
    <row r="57" spans="1:27" ht="21" customHeight="1">
      <c r="A57" s="299" t="str">
        <f>IF(C57="","",SUBTOTAL(103,$C$13:C57)-1)</f>
        <v/>
      </c>
      <c r="B57" s="104"/>
      <c r="C57" s="297"/>
      <c r="D57" s="105"/>
      <c r="E57" s="106"/>
      <c r="F57" s="107" t="str">
        <f>IF(E57="","",IFERROR(DATEDIF(E57,'請求書（幼稚園保育料・代理）'!$A$1,"Y"),""))</f>
        <v/>
      </c>
      <c r="G57" s="108"/>
      <c r="H57" s="105"/>
      <c r="I57" s="333" t="str">
        <f t="shared" si="1"/>
        <v/>
      </c>
      <c r="J57" s="110" t="s">
        <v>32</v>
      </c>
      <c r="K57" s="334" t="str">
        <f t="shared" si="2"/>
        <v/>
      </c>
      <c r="L57" s="112"/>
      <c r="M57" s="110" t="s">
        <v>32</v>
      </c>
      <c r="N57" s="113"/>
      <c r="O57" s="114"/>
      <c r="P57" s="306"/>
      <c r="Q57" s="105"/>
      <c r="R57" s="114"/>
      <c r="S57" s="115"/>
      <c r="T57" s="116">
        <f t="shared" si="3"/>
        <v>0</v>
      </c>
      <c r="U57" s="117">
        <f t="shared" si="4"/>
        <v>0</v>
      </c>
      <c r="V57" s="117">
        <f t="shared" si="0"/>
        <v>0</v>
      </c>
      <c r="W57" s="118">
        <f t="shared" si="5"/>
        <v>0</v>
      </c>
      <c r="X57" s="119">
        <f t="shared" si="6"/>
        <v>0</v>
      </c>
      <c r="Y57" s="119">
        <f t="shared" si="7"/>
        <v>0</v>
      </c>
      <c r="AA57" s="120" t="str">
        <f t="shared" si="8"/>
        <v>202604</v>
      </c>
    </row>
    <row r="58" spans="1:27" ht="21" customHeight="1">
      <c r="A58" s="299" t="str">
        <f>IF(C58="","",SUBTOTAL(103,$C$13:C58)-1)</f>
        <v/>
      </c>
      <c r="B58" s="104"/>
      <c r="C58" s="297"/>
      <c r="D58" s="105"/>
      <c r="E58" s="106"/>
      <c r="F58" s="107" t="str">
        <f>IF(E58="","",IFERROR(DATEDIF(E58,'請求書（幼稚園保育料・代理）'!$A$1,"Y"),""))</f>
        <v/>
      </c>
      <c r="G58" s="108"/>
      <c r="H58" s="105"/>
      <c r="I58" s="333" t="str">
        <f t="shared" si="1"/>
        <v/>
      </c>
      <c r="J58" s="110" t="s">
        <v>32</v>
      </c>
      <c r="K58" s="334" t="str">
        <f t="shared" si="2"/>
        <v/>
      </c>
      <c r="L58" s="112"/>
      <c r="M58" s="110" t="s">
        <v>32</v>
      </c>
      <c r="N58" s="113"/>
      <c r="O58" s="114"/>
      <c r="P58" s="306"/>
      <c r="Q58" s="105"/>
      <c r="R58" s="114"/>
      <c r="S58" s="115"/>
      <c r="T58" s="116">
        <f t="shared" si="3"/>
        <v>0</v>
      </c>
      <c r="U58" s="117">
        <f t="shared" si="4"/>
        <v>0</v>
      </c>
      <c r="V58" s="117">
        <f t="shared" si="0"/>
        <v>0</v>
      </c>
      <c r="W58" s="118">
        <f t="shared" si="5"/>
        <v>0</v>
      </c>
      <c r="X58" s="119">
        <f t="shared" si="6"/>
        <v>0</v>
      </c>
      <c r="Y58" s="119">
        <f t="shared" si="7"/>
        <v>0</v>
      </c>
      <c r="AA58" s="120" t="str">
        <f t="shared" si="8"/>
        <v>202604</v>
      </c>
    </row>
    <row r="59" spans="1:27" ht="21" customHeight="1">
      <c r="A59" s="299" t="str">
        <f>IF(C59="","",SUBTOTAL(103,$C$13:C59)-1)</f>
        <v/>
      </c>
      <c r="B59" s="104"/>
      <c r="C59" s="297"/>
      <c r="D59" s="105"/>
      <c r="E59" s="106"/>
      <c r="F59" s="107" t="str">
        <f>IF(E59="","",IFERROR(DATEDIF(E59,'請求書（幼稚園保育料・代理）'!$A$1,"Y"),""))</f>
        <v/>
      </c>
      <c r="G59" s="108"/>
      <c r="H59" s="105"/>
      <c r="I59" s="333" t="str">
        <f t="shared" si="1"/>
        <v/>
      </c>
      <c r="J59" s="110" t="s">
        <v>32</v>
      </c>
      <c r="K59" s="334" t="str">
        <f t="shared" si="2"/>
        <v/>
      </c>
      <c r="L59" s="112"/>
      <c r="M59" s="110" t="s">
        <v>32</v>
      </c>
      <c r="N59" s="113"/>
      <c r="O59" s="114"/>
      <c r="P59" s="306"/>
      <c r="Q59" s="105"/>
      <c r="R59" s="114"/>
      <c r="S59" s="115"/>
      <c r="T59" s="116">
        <f t="shared" si="3"/>
        <v>0</v>
      </c>
      <c r="U59" s="117">
        <f t="shared" si="4"/>
        <v>0</v>
      </c>
      <c r="V59" s="117">
        <f t="shared" si="0"/>
        <v>0</v>
      </c>
      <c r="W59" s="118">
        <f t="shared" si="5"/>
        <v>0</v>
      </c>
      <c r="X59" s="119">
        <f t="shared" si="6"/>
        <v>0</v>
      </c>
      <c r="Y59" s="119">
        <f t="shared" si="7"/>
        <v>0</v>
      </c>
      <c r="AA59" s="120" t="str">
        <f t="shared" si="8"/>
        <v>202604</v>
      </c>
    </row>
    <row r="60" spans="1:27" ht="21" customHeight="1">
      <c r="A60" s="299" t="str">
        <f>IF(C60="","",SUBTOTAL(103,$C$13:C60)-1)</f>
        <v/>
      </c>
      <c r="B60" s="104"/>
      <c r="C60" s="297"/>
      <c r="D60" s="105"/>
      <c r="E60" s="106"/>
      <c r="F60" s="107" t="str">
        <f>IF(E60="","",IFERROR(DATEDIF(E60,'請求書（幼稚園保育料・代理）'!$A$1,"Y"),""))</f>
        <v/>
      </c>
      <c r="G60" s="108"/>
      <c r="H60" s="105"/>
      <c r="I60" s="333" t="str">
        <f t="shared" si="1"/>
        <v/>
      </c>
      <c r="J60" s="110" t="s">
        <v>32</v>
      </c>
      <c r="K60" s="334" t="str">
        <f t="shared" si="2"/>
        <v/>
      </c>
      <c r="L60" s="112"/>
      <c r="M60" s="110" t="s">
        <v>32</v>
      </c>
      <c r="N60" s="113"/>
      <c r="O60" s="114"/>
      <c r="P60" s="306"/>
      <c r="Q60" s="105"/>
      <c r="R60" s="114"/>
      <c r="S60" s="115"/>
      <c r="T60" s="116">
        <f t="shared" si="3"/>
        <v>0</v>
      </c>
      <c r="U60" s="117">
        <f t="shared" si="4"/>
        <v>0</v>
      </c>
      <c r="V60" s="117">
        <f t="shared" si="0"/>
        <v>0</v>
      </c>
      <c r="W60" s="118">
        <f t="shared" si="5"/>
        <v>0</v>
      </c>
      <c r="X60" s="119">
        <f t="shared" si="6"/>
        <v>0</v>
      </c>
      <c r="Y60" s="119">
        <f t="shared" si="7"/>
        <v>0</v>
      </c>
      <c r="AA60" s="120" t="str">
        <f t="shared" si="8"/>
        <v>202604</v>
      </c>
    </row>
    <row r="61" spans="1:27" ht="21" customHeight="1">
      <c r="A61" s="299" t="str">
        <f>IF(C61="","",SUBTOTAL(103,$C$13:C61)-1)</f>
        <v/>
      </c>
      <c r="B61" s="104"/>
      <c r="C61" s="297"/>
      <c r="D61" s="105"/>
      <c r="E61" s="106"/>
      <c r="F61" s="107" t="str">
        <f>IF(E61="","",IFERROR(DATEDIF(E61,'請求書（幼稚園保育料・代理）'!$A$1,"Y"),""))</f>
        <v/>
      </c>
      <c r="G61" s="108"/>
      <c r="H61" s="105"/>
      <c r="I61" s="333" t="str">
        <f t="shared" si="1"/>
        <v/>
      </c>
      <c r="J61" s="110" t="s">
        <v>32</v>
      </c>
      <c r="K61" s="334" t="str">
        <f t="shared" si="2"/>
        <v/>
      </c>
      <c r="L61" s="112"/>
      <c r="M61" s="110" t="s">
        <v>32</v>
      </c>
      <c r="N61" s="113"/>
      <c r="O61" s="114"/>
      <c r="P61" s="306"/>
      <c r="Q61" s="105"/>
      <c r="R61" s="114"/>
      <c r="S61" s="115"/>
      <c r="T61" s="116">
        <f t="shared" si="3"/>
        <v>0</v>
      </c>
      <c r="U61" s="117">
        <f t="shared" si="4"/>
        <v>0</v>
      </c>
      <c r="V61" s="117">
        <f t="shared" si="0"/>
        <v>0</v>
      </c>
      <c r="W61" s="118">
        <f t="shared" si="5"/>
        <v>0</v>
      </c>
      <c r="X61" s="119">
        <f t="shared" si="6"/>
        <v>0</v>
      </c>
      <c r="Y61" s="119">
        <f t="shared" si="7"/>
        <v>0</v>
      </c>
      <c r="AA61" s="120" t="str">
        <f t="shared" si="8"/>
        <v>202604</v>
      </c>
    </row>
    <row r="62" spans="1:27" ht="21" customHeight="1">
      <c r="A62" s="299" t="str">
        <f>IF(C62="","",SUBTOTAL(103,$C$13:C62)-1)</f>
        <v/>
      </c>
      <c r="B62" s="104"/>
      <c r="C62" s="297"/>
      <c r="D62" s="105"/>
      <c r="E62" s="106"/>
      <c r="F62" s="107" t="str">
        <f>IF(E62="","",IFERROR(DATEDIF(E62,'請求書（幼稚園保育料・代理）'!$A$1,"Y"),""))</f>
        <v/>
      </c>
      <c r="G62" s="108"/>
      <c r="H62" s="105"/>
      <c r="I62" s="333" t="str">
        <f t="shared" si="1"/>
        <v/>
      </c>
      <c r="J62" s="110" t="s">
        <v>32</v>
      </c>
      <c r="K62" s="334" t="str">
        <f t="shared" si="2"/>
        <v/>
      </c>
      <c r="L62" s="112"/>
      <c r="M62" s="110" t="s">
        <v>32</v>
      </c>
      <c r="N62" s="113"/>
      <c r="O62" s="114"/>
      <c r="P62" s="306"/>
      <c r="Q62" s="105"/>
      <c r="R62" s="114"/>
      <c r="S62" s="115"/>
      <c r="T62" s="116">
        <f t="shared" si="3"/>
        <v>0</v>
      </c>
      <c r="U62" s="117">
        <f t="shared" si="4"/>
        <v>0</v>
      </c>
      <c r="V62" s="117">
        <f t="shared" si="0"/>
        <v>0</v>
      </c>
      <c r="W62" s="118">
        <f t="shared" si="5"/>
        <v>0</v>
      </c>
      <c r="X62" s="119">
        <f t="shared" si="6"/>
        <v>0</v>
      </c>
      <c r="Y62" s="119">
        <f t="shared" si="7"/>
        <v>0</v>
      </c>
      <c r="AA62" s="120" t="str">
        <f t="shared" si="8"/>
        <v>202604</v>
      </c>
    </row>
    <row r="63" spans="1:27" ht="21" customHeight="1">
      <c r="A63" s="299" t="str">
        <f>IF(C63="","",SUBTOTAL(103,$C$13:C63)-1)</f>
        <v/>
      </c>
      <c r="B63" s="104"/>
      <c r="C63" s="297"/>
      <c r="D63" s="105"/>
      <c r="E63" s="106"/>
      <c r="F63" s="107" t="str">
        <f>IF(E63="","",IFERROR(DATEDIF(E63,'請求書（幼稚園保育料・代理）'!$A$1,"Y"),""))</f>
        <v/>
      </c>
      <c r="G63" s="108"/>
      <c r="H63" s="105"/>
      <c r="I63" s="333" t="str">
        <f t="shared" si="1"/>
        <v/>
      </c>
      <c r="J63" s="110" t="s">
        <v>32</v>
      </c>
      <c r="K63" s="334" t="str">
        <f t="shared" si="2"/>
        <v/>
      </c>
      <c r="L63" s="112"/>
      <c r="M63" s="110" t="s">
        <v>32</v>
      </c>
      <c r="N63" s="113"/>
      <c r="O63" s="114"/>
      <c r="P63" s="306"/>
      <c r="Q63" s="105"/>
      <c r="R63" s="114"/>
      <c r="S63" s="115"/>
      <c r="T63" s="116">
        <f t="shared" si="3"/>
        <v>0</v>
      </c>
      <c r="U63" s="117">
        <f t="shared" si="4"/>
        <v>0</v>
      </c>
      <c r="V63" s="117">
        <f t="shared" si="0"/>
        <v>0</v>
      </c>
      <c r="W63" s="118">
        <f t="shared" si="5"/>
        <v>0</v>
      </c>
      <c r="X63" s="119">
        <f t="shared" si="6"/>
        <v>0</v>
      </c>
      <c r="Y63" s="119">
        <f t="shared" si="7"/>
        <v>0</v>
      </c>
      <c r="AA63" s="120" t="str">
        <f t="shared" si="8"/>
        <v>202604</v>
      </c>
    </row>
    <row r="64" spans="1:27" ht="21" customHeight="1">
      <c r="A64" s="299" t="str">
        <f>IF(C64="","",SUBTOTAL(103,$C$13:C64)-1)</f>
        <v/>
      </c>
      <c r="B64" s="104"/>
      <c r="C64" s="297"/>
      <c r="D64" s="105"/>
      <c r="E64" s="106"/>
      <c r="F64" s="107" t="str">
        <f>IF(E64="","",IFERROR(DATEDIF(E64,'請求書（幼稚園保育料・代理）'!$A$1,"Y"),""))</f>
        <v/>
      </c>
      <c r="G64" s="108"/>
      <c r="H64" s="105"/>
      <c r="I64" s="333" t="str">
        <f t="shared" si="1"/>
        <v/>
      </c>
      <c r="J64" s="110" t="s">
        <v>32</v>
      </c>
      <c r="K64" s="334" t="str">
        <f t="shared" si="2"/>
        <v/>
      </c>
      <c r="L64" s="112"/>
      <c r="M64" s="110" t="s">
        <v>32</v>
      </c>
      <c r="N64" s="113"/>
      <c r="O64" s="114"/>
      <c r="P64" s="306"/>
      <c r="Q64" s="105"/>
      <c r="R64" s="114"/>
      <c r="S64" s="115"/>
      <c r="T64" s="116">
        <f t="shared" si="3"/>
        <v>0</v>
      </c>
      <c r="U64" s="117">
        <f t="shared" si="4"/>
        <v>0</v>
      </c>
      <c r="V64" s="117">
        <f t="shared" si="0"/>
        <v>0</v>
      </c>
      <c r="W64" s="118">
        <f t="shared" si="5"/>
        <v>0</v>
      </c>
      <c r="X64" s="119">
        <f t="shared" si="6"/>
        <v>0</v>
      </c>
      <c r="Y64" s="119">
        <f t="shared" si="7"/>
        <v>0</v>
      </c>
      <c r="AA64" s="120" t="str">
        <f t="shared" si="8"/>
        <v>202604</v>
      </c>
    </row>
    <row r="65" spans="1:27" ht="21" customHeight="1">
      <c r="A65" s="299" t="str">
        <f>IF(C65="","",SUBTOTAL(103,$C$13:C65)-1)</f>
        <v/>
      </c>
      <c r="B65" s="104"/>
      <c r="C65" s="297"/>
      <c r="D65" s="105"/>
      <c r="E65" s="106"/>
      <c r="F65" s="107" t="str">
        <f>IF(E65="","",IFERROR(DATEDIF(E65,'請求書（幼稚園保育料・代理）'!$A$1,"Y"),""))</f>
        <v/>
      </c>
      <c r="G65" s="108"/>
      <c r="H65" s="105"/>
      <c r="I65" s="333" t="str">
        <f t="shared" si="1"/>
        <v/>
      </c>
      <c r="J65" s="110" t="s">
        <v>32</v>
      </c>
      <c r="K65" s="334" t="str">
        <f t="shared" si="2"/>
        <v/>
      </c>
      <c r="L65" s="112"/>
      <c r="M65" s="110" t="s">
        <v>32</v>
      </c>
      <c r="N65" s="113"/>
      <c r="O65" s="114"/>
      <c r="P65" s="306"/>
      <c r="Q65" s="105"/>
      <c r="R65" s="114"/>
      <c r="S65" s="115"/>
      <c r="T65" s="116">
        <f t="shared" si="3"/>
        <v>0</v>
      </c>
      <c r="U65" s="117">
        <f t="shared" si="4"/>
        <v>0</v>
      </c>
      <c r="V65" s="117">
        <f t="shared" si="0"/>
        <v>0</v>
      </c>
      <c r="W65" s="118">
        <f t="shared" si="5"/>
        <v>0</v>
      </c>
      <c r="X65" s="119">
        <f t="shared" si="6"/>
        <v>0</v>
      </c>
      <c r="Y65" s="119">
        <f t="shared" si="7"/>
        <v>0</v>
      </c>
      <c r="AA65" s="120" t="str">
        <f t="shared" si="8"/>
        <v>202604</v>
      </c>
    </row>
    <row r="66" spans="1:27" ht="21" customHeight="1">
      <c r="A66" s="299" t="str">
        <f>IF(C66="","",SUBTOTAL(103,$C$13:C66)-1)</f>
        <v/>
      </c>
      <c r="B66" s="104"/>
      <c r="C66" s="297"/>
      <c r="D66" s="105"/>
      <c r="E66" s="106"/>
      <c r="F66" s="107" t="str">
        <f>IF(E66="","",IFERROR(DATEDIF(E66,'請求書（幼稚園保育料・代理）'!$A$1,"Y"),""))</f>
        <v/>
      </c>
      <c r="G66" s="108"/>
      <c r="H66" s="105"/>
      <c r="I66" s="333" t="str">
        <f t="shared" si="1"/>
        <v/>
      </c>
      <c r="J66" s="110" t="s">
        <v>32</v>
      </c>
      <c r="K66" s="334" t="str">
        <f t="shared" si="2"/>
        <v/>
      </c>
      <c r="L66" s="112"/>
      <c r="M66" s="110" t="s">
        <v>32</v>
      </c>
      <c r="N66" s="113"/>
      <c r="O66" s="114"/>
      <c r="P66" s="306"/>
      <c r="Q66" s="105"/>
      <c r="R66" s="114"/>
      <c r="S66" s="115"/>
      <c r="T66" s="116">
        <f t="shared" si="3"/>
        <v>0</v>
      </c>
      <c r="U66" s="117">
        <f t="shared" si="4"/>
        <v>0</v>
      </c>
      <c r="V66" s="117">
        <f t="shared" si="0"/>
        <v>0</v>
      </c>
      <c r="W66" s="118">
        <f t="shared" si="5"/>
        <v>0</v>
      </c>
      <c r="X66" s="119">
        <f t="shared" si="6"/>
        <v>0</v>
      </c>
      <c r="Y66" s="119">
        <f t="shared" si="7"/>
        <v>0</v>
      </c>
      <c r="AA66" s="120" t="str">
        <f t="shared" si="8"/>
        <v>202604</v>
      </c>
    </row>
    <row r="67" spans="1:27" ht="21" customHeight="1">
      <c r="A67" s="299" t="str">
        <f>IF(C67="","",SUBTOTAL(103,$C$13:C67)-1)</f>
        <v/>
      </c>
      <c r="B67" s="104"/>
      <c r="C67" s="297"/>
      <c r="D67" s="105"/>
      <c r="E67" s="106"/>
      <c r="F67" s="107" t="str">
        <f>IF(E67="","",IFERROR(DATEDIF(E67,'請求書（幼稚園保育料・代理）'!$A$1,"Y"),""))</f>
        <v/>
      </c>
      <c r="G67" s="108"/>
      <c r="H67" s="105"/>
      <c r="I67" s="333" t="str">
        <f t="shared" si="1"/>
        <v/>
      </c>
      <c r="J67" s="110" t="s">
        <v>32</v>
      </c>
      <c r="K67" s="334" t="str">
        <f t="shared" si="2"/>
        <v/>
      </c>
      <c r="L67" s="112"/>
      <c r="M67" s="110" t="s">
        <v>32</v>
      </c>
      <c r="N67" s="113"/>
      <c r="O67" s="114"/>
      <c r="P67" s="306"/>
      <c r="Q67" s="105"/>
      <c r="R67" s="114"/>
      <c r="S67" s="115"/>
      <c r="T67" s="116">
        <f t="shared" si="3"/>
        <v>0</v>
      </c>
      <c r="U67" s="117">
        <f t="shared" si="4"/>
        <v>0</v>
      </c>
      <c r="V67" s="117">
        <f t="shared" si="0"/>
        <v>0</v>
      </c>
      <c r="W67" s="118">
        <f t="shared" si="5"/>
        <v>0</v>
      </c>
      <c r="X67" s="119">
        <f t="shared" si="6"/>
        <v>0</v>
      </c>
      <c r="Y67" s="119">
        <f t="shared" si="7"/>
        <v>0</v>
      </c>
      <c r="AA67" s="120" t="str">
        <f t="shared" si="8"/>
        <v>202604</v>
      </c>
    </row>
    <row r="68" spans="1:27" ht="21" customHeight="1">
      <c r="A68" s="299" t="str">
        <f>IF(C68="","",SUBTOTAL(103,$C$13:C68)-1)</f>
        <v/>
      </c>
      <c r="B68" s="104"/>
      <c r="C68" s="297"/>
      <c r="D68" s="105"/>
      <c r="E68" s="106"/>
      <c r="F68" s="107" t="str">
        <f>IF(E68="","",IFERROR(DATEDIF(E68,'請求書（幼稚園保育料・代理）'!$A$1,"Y"),""))</f>
        <v/>
      </c>
      <c r="G68" s="108"/>
      <c r="H68" s="105"/>
      <c r="I68" s="333" t="str">
        <f t="shared" si="1"/>
        <v/>
      </c>
      <c r="J68" s="110" t="s">
        <v>32</v>
      </c>
      <c r="K68" s="334" t="str">
        <f t="shared" si="2"/>
        <v/>
      </c>
      <c r="L68" s="112"/>
      <c r="M68" s="110" t="s">
        <v>32</v>
      </c>
      <c r="N68" s="113"/>
      <c r="O68" s="114"/>
      <c r="P68" s="306"/>
      <c r="Q68" s="105"/>
      <c r="R68" s="114"/>
      <c r="S68" s="115"/>
      <c r="T68" s="116">
        <f t="shared" si="3"/>
        <v>0</v>
      </c>
      <c r="U68" s="117">
        <f t="shared" si="4"/>
        <v>0</v>
      </c>
      <c r="V68" s="117">
        <f t="shared" si="0"/>
        <v>0</v>
      </c>
      <c r="W68" s="118">
        <f t="shared" si="5"/>
        <v>0</v>
      </c>
      <c r="X68" s="119">
        <f t="shared" si="6"/>
        <v>0</v>
      </c>
      <c r="Y68" s="119">
        <f t="shared" si="7"/>
        <v>0</v>
      </c>
      <c r="AA68" s="120" t="str">
        <f t="shared" si="8"/>
        <v>202604</v>
      </c>
    </row>
    <row r="69" spans="1:27" ht="21" customHeight="1">
      <c r="A69" s="299" t="str">
        <f>IF(C69="","",SUBTOTAL(103,$C$13:C69)-1)</f>
        <v/>
      </c>
      <c r="B69" s="104"/>
      <c r="C69" s="297"/>
      <c r="D69" s="105"/>
      <c r="E69" s="106"/>
      <c r="F69" s="107" t="str">
        <f>IF(E69="","",IFERROR(DATEDIF(E69,'請求書（幼稚園保育料・代理）'!$A$1,"Y"),""))</f>
        <v/>
      </c>
      <c r="G69" s="108"/>
      <c r="H69" s="105"/>
      <c r="I69" s="333" t="str">
        <f t="shared" si="1"/>
        <v/>
      </c>
      <c r="J69" s="110" t="s">
        <v>32</v>
      </c>
      <c r="K69" s="334" t="str">
        <f t="shared" si="2"/>
        <v/>
      </c>
      <c r="L69" s="112"/>
      <c r="M69" s="110" t="s">
        <v>32</v>
      </c>
      <c r="N69" s="113"/>
      <c r="O69" s="114"/>
      <c r="P69" s="306"/>
      <c r="Q69" s="105"/>
      <c r="R69" s="114"/>
      <c r="S69" s="115"/>
      <c r="T69" s="116">
        <f t="shared" si="3"/>
        <v>0</v>
      </c>
      <c r="U69" s="117">
        <f t="shared" si="4"/>
        <v>0</v>
      </c>
      <c r="V69" s="117">
        <f t="shared" si="0"/>
        <v>0</v>
      </c>
      <c r="W69" s="118">
        <f t="shared" si="5"/>
        <v>0</v>
      </c>
      <c r="X69" s="119">
        <f t="shared" si="6"/>
        <v>0</v>
      </c>
      <c r="Y69" s="119">
        <f t="shared" si="7"/>
        <v>0</v>
      </c>
      <c r="AA69" s="120" t="str">
        <f t="shared" si="8"/>
        <v>202604</v>
      </c>
    </row>
    <row r="70" spans="1:27" ht="21" customHeight="1">
      <c r="A70" s="299" t="str">
        <f>IF(C70="","",SUBTOTAL(103,$C$13:C70)-1)</f>
        <v/>
      </c>
      <c r="B70" s="104"/>
      <c r="C70" s="297"/>
      <c r="D70" s="105"/>
      <c r="E70" s="106"/>
      <c r="F70" s="107" t="str">
        <f>IF(E70="","",IFERROR(DATEDIF(E70,'請求書（幼稚園保育料・代理）'!$A$1,"Y"),""))</f>
        <v/>
      </c>
      <c r="G70" s="108"/>
      <c r="H70" s="105"/>
      <c r="I70" s="333" t="str">
        <f t="shared" si="1"/>
        <v/>
      </c>
      <c r="J70" s="110" t="s">
        <v>32</v>
      </c>
      <c r="K70" s="334" t="str">
        <f t="shared" si="2"/>
        <v/>
      </c>
      <c r="L70" s="112"/>
      <c r="M70" s="110" t="s">
        <v>32</v>
      </c>
      <c r="N70" s="113"/>
      <c r="O70" s="114"/>
      <c r="P70" s="306"/>
      <c r="Q70" s="105"/>
      <c r="R70" s="114"/>
      <c r="S70" s="115"/>
      <c r="T70" s="116">
        <f t="shared" si="3"/>
        <v>0</v>
      </c>
      <c r="U70" s="117">
        <f t="shared" si="4"/>
        <v>0</v>
      </c>
      <c r="V70" s="117">
        <f t="shared" si="0"/>
        <v>0</v>
      </c>
      <c r="W70" s="118">
        <f t="shared" si="5"/>
        <v>0</v>
      </c>
      <c r="X70" s="119">
        <f t="shared" si="6"/>
        <v>0</v>
      </c>
      <c r="Y70" s="119">
        <f t="shared" si="7"/>
        <v>0</v>
      </c>
      <c r="AA70" s="120" t="str">
        <f t="shared" si="8"/>
        <v>202604</v>
      </c>
    </row>
    <row r="71" spans="1:27" ht="21" customHeight="1">
      <c r="A71" s="299" t="str">
        <f>IF(C71="","",SUBTOTAL(103,$C$13:C71)-1)</f>
        <v/>
      </c>
      <c r="B71" s="104"/>
      <c r="C71" s="297"/>
      <c r="D71" s="105"/>
      <c r="E71" s="106"/>
      <c r="F71" s="107" t="str">
        <f>IF(E71="","",IFERROR(DATEDIF(E71,'請求書（幼稚園保育料・代理）'!$A$1,"Y"),""))</f>
        <v/>
      </c>
      <c r="G71" s="108"/>
      <c r="H71" s="105"/>
      <c r="I71" s="333" t="str">
        <f t="shared" si="1"/>
        <v/>
      </c>
      <c r="J71" s="110" t="s">
        <v>32</v>
      </c>
      <c r="K71" s="334" t="str">
        <f t="shared" si="2"/>
        <v/>
      </c>
      <c r="L71" s="112"/>
      <c r="M71" s="110" t="s">
        <v>32</v>
      </c>
      <c r="N71" s="113"/>
      <c r="O71" s="114"/>
      <c r="P71" s="306"/>
      <c r="Q71" s="105"/>
      <c r="R71" s="114"/>
      <c r="S71" s="115"/>
      <c r="T71" s="116">
        <f t="shared" si="3"/>
        <v>0</v>
      </c>
      <c r="U71" s="117">
        <f t="shared" si="4"/>
        <v>0</v>
      </c>
      <c r="V71" s="117">
        <f t="shared" si="0"/>
        <v>0</v>
      </c>
      <c r="W71" s="118">
        <f t="shared" si="5"/>
        <v>0</v>
      </c>
      <c r="X71" s="119">
        <f t="shared" si="6"/>
        <v>0</v>
      </c>
      <c r="Y71" s="119">
        <f t="shared" si="7"/>
        <v>0</v>
      </c>
      <c r="AA71" s="120" t="str">
        <f t="shared" si="8"/>
        <v>202604</v>
      </c>
    </row>
    <row r="72" spans="1:27" ht="21" customHeight="1">
      <c r="A72" s="299" t="str">
        <f>IF(C72="","",SUBTOTAL(103,$C$13:C72)-1)</f>
        <v/>
      </c>
      <c r="B72" s="104"/>
      <c r="C72" s="297"/>
      <c r="D72" s="105"/>
      <c r="E72" s="106"/>
      <c r="F72" s="107" t="str">
        <f>IF(E72="","",IFERROR(DATEDIF(E72,'請求書（幼稚園保育料・代理）'!$A$1,"Y"),""))</f>
        <v/>
      </c>
      <c r="G72" s="108"/>
      <c r="H72" s="105"/>
      <c r="I72" s="333" t="str">
        <f t="shared" si="1"/>
        <v/>
      </c>
      <c r="J72" s="110" t="s">
        <v>32</v>
      </c>
      <c r="K72" s="334" t="str">
        <f t="shared" si="2"/>
        <v/>
      </c>
      <c r="L72" s="112"/>
      <c r="M72" s="110" t="s">
        <v>32</v>
      </c>
      <c r="N72" s="113"/>
      <c r="O72" s="114"/>
      <c r="P72" s="306"/>
      <c r="Q72" s="105"/>
      <c r="R72" s="114"/>
      <c r="S72" s="115"/>
      <c r="T72" s="116">
        <f t="shared" si="3"/>
        <v>0</v>
      </c>
      <c r="U72" s="117">
        <f t="shared" si="4"/>
        <v>0</v>
      </c>
      <c r="V72" s="117">
        <f t="shared" si="0"/>
        <v>0</v>
      </c>
      <c r="W72" s="118">
        <f t="shared" si="5"/>
        <v>0</v>
      </c>
      <c r="X72" s="119">
        <f t="shared" si="6"/>
        <v>0</v>
      </c>
      <c r="Y72" s="119">
        <f t="shared" si="7"/>
        <v>0</v>
      </c>
      <c r="AA72" s="120" t="str">
        <f t="shared" si="8"/>
        <v>202604</v>
      </c>
    </row>
    <row r="73" spans="1:27" ht="21" customHeight="1">
      <c r="A73" s="299" t="str">
        <f>IF(C73="","",SUBTOTAL(103,$C$13:C73)-1)</f>
        <v/>
      </c>
      <c r="B73" s="104"/>
      <c r="C73" s="297"/>
      <c r="D73" s="105"/>
      <c r="E73" s="106"/>
      <c r="F73" s="107" t="str">
        <f>IF(E73="","",IFERROR(DATEDIF(E73,'請求書（幼稚園保育料・代理）'!$A$1,"Y"),""))</f>
        <v/>
      </c>
      <c r="G73" s="108"/>
      <c r="H73" s="105"/>
      <c r="I73" s="333" t="str">
        <f t="shared" si="1"/>
        <v/>
      </c>
      <c r="J73" s="110" t="s">
        <v>32</v>
      </c>
      <c r="K73" s="334" t="str">
        <f t="shared" si="2"/>
        <v/>
      </c>
      <c r="L73" s="112"/>
      <c r="M73" s="110" t="s">
        <v>32</v>
      </c>
      <c r="N73" s="113"/>
      <c r="O73" s="114"/>
      <c r="P73" s="306"/>
      <c r="Q73" s="105"/>
      <c r="R73" s="114"/>
      <c r="S73" s="115"/>
      <c r="T73" s="116">
        <f t="shared" si="3"/>
        <v>0</v>
      </c>
      <c r="U73" s="117">
        <f t="shared" si="4"/>
        <v>0</v>
      </c>
      <c r="V73" s="117">
        <f t="shared" si="0"/>
        <v>0</v>
      </c>
      <c r="W73" s="118">
        <f t="shared" si="5"/>
        <v>0</v>
      </c>
      <c r="X73" s="119">
        <f t="shared" si="6"/>
        <v>0</v>
      </c>
      <c r="Y73" s="119">
        <f t="shared" si="7"/>
        <v>0</v>
      </c>
      <c r="AA73" s="120" t="str">
        <f t="shared" si="8"/>
        <v>202604</v>
      </c>
    </row>
    <row r="74" spans="1:27" ht="21" customHeight="1">
      <c r="A74" s="299" t="str">
        <f>IF(C74="","",SUBTOTAL(103,$C$13:C74)-1)</f>
        <v/>
      </c>
      <c r="B74" s="104"/>
      <c r="C74" s="297"/>
      <c r="D74" s="105"/>
      <c r="E74" s="106"/>
      <c r="F74" s="107" t="str">
        <f>IF(E74="","",IFERROR(DATEDIF(E74,'請求書（幼稚園保育料・代理）'!$A$1,"Y"),""))</f>
        <v/>
      </c>
      <c r="G74" s="108"/>
      <c r="H74" s="105"/>
      <c r="I74" s="333" t="str">
        <f t="shared" si="1"/>
        <v/>
      </c>
      <c r="J74" s="110" t="s">
        <v>32</v>
      </c>
      <c r="K74" s="334" t="str">
        <f t="shared" si="2"/>
        <v/>
      </c>
      <c r="L74" s="112"/>
      <c r="M74" s="110" t="s">
        <v>32</v>
      </c>
      <c r="N74" s="113"/>
      <c r="O74" s="114"/>
      <c r="P74" s="306"/>
      <c r="Q74" s="105"/>
      <c r="R74" s="114"/>
      <c r="S74" s="115"/>
      <c r="T74" s="116">
        <f t="shared" si="3"/>
        <v>0</v>
      </c>
      <c r="U74" s="117">
        <f t="shared" si="4"/>
        <v>0</v>
      </c>
      <c r="V74" s="117">
        <f t="shared" si="0"/>
        <v>0</v>
      </c>
      <c r="W74" s="118">
        <f t="shared" si="5"/>
        <v>0</v>
      </c>
      <c r="X74" s="119">
        <f t="shared" si="6"/>
        <v>0</v>
      </c>
      <c r="Y74" s="119">
        <f t="shared" si="7"/>
        <v>0</v>
      </c>
      <c r="AA74" s="120" t="str">
        <f t="shared" si="8"/>
        <v>202604</v>
      </c>
    </row>
    <row r="75" spans="1:27" ht="21" customHeight="1">
      <c r="A75" s="299" t="str">
        <f>IF(C75="","",SUBTOTAL(103,$C$13:C75)-1)</f>
        <v/>
      </c>
      <c r="B75" s="104"/>
      <c r="C75" s="297"/>
      <c r="D75" s="105"/>
      <c r="E75" s="106"/>
      <c r="F75" s="107" t="str">
        <f>IF(E75="","",IFERROR(DATEDIF(E75,'請求書（幼稚園保育料・代理）'!$A$1,"Y"),""))</f>
        <v/>
      </c>
      <c r="G75" s="108"/>
      <c r="H75" s="105"/>
      <c r="I75" s="333" t="str">
        <f t="shared" si="1"/>
        <v/>
      </c>
      <c r="J75" s="110" t="s">
        <v>32</v>
      </c>
      <c r="K75" s="334" t="str">
        <f t="shared" si="2"/>
        <v/>
      </c>
      <c r="L75" s="112"/>
      <c r="M75" s="110" t="s">
        <v>32</v>
      </c>
      <c r="N75" s="113"/>
      <c r="O75" s="114"/>
      <c r="P75" s="306"/>
      <c r="Q75" s="105"/>
      <c r="R75" s="114"/>
      <c r="S75" s="115"/>
      <c r="T75" s="116">
        <f t="shared" si="3"/>
        <v>0</v>
      </c>
      <c r="U75" s="117">
        <f t="shared" si="4"/>
        <v>0</v>
      </c>
      <c r="V75" s="117">
        <f t="shared" si="0"/>
        <v>0</v>
      </c>
      <c r="W75" s="118">
        <f t="shared" si="5"/>
        <v>0</v>
      </c>
      <c r="X75" s="119">
        <f t="shared" si="6"/>
        <v>0</v>
      </c>
      <c r="Y75" s="119">
        <f t="shared" si="7"/>
        <v>0</v>
      </c>
      <c r="AA75" s="120" t="str">
        <f t="shared" si="8"/>
        <v>202604</v>
      </c>
    </row>
    <row r="76" spans="1:27" ht="21" customHeight="1">
      <c r="A76" s="299" t="str">
        <f>IF(C76="","",SUBTOTAL(103,$C$13:C76)-1)</f>
        <v/>
      </c>
      <c r="B76" s="104"/>
      <c r="C76" s="297"/>
      <c r="D76" s="105"/>
      <c r="E76" s="106"/>
      <c r="F76" s="107" t="str">
        <f>IF(E76="","",IFERROR(DATEDIF(E76,'請求書（幼稚園保育料・代理）'!$A$1,"Y"),""))</f>
        <v/>
      </c>
      <c r="G76" s="108"/>
      <c r="H76" s="105"/>
      <c r="I76" s="333" t="str">
        <f t="shared" si="1"/>
        <v/>
      </c>
      <c r="J76" s="110" t="s">
        <v>32</v>
      </c>
      <c r="K76" s="334" t="str">
        <f t="shared" si="2"/>
        <v/>
      </c>
      <c r="L76" s="112"/>
      <c r="M76" s="110" t="s">
        <v>32</v>
      </c>
      <c r="N76" s="113"/>
      <c r="O76" s="114"/>
      <c r="P76" s="306"/>
      <c r="Q76" s="105"/>
      <c r="R76" s="114"/>
      <c r="S76" s="115"/>
      <c r="T76" s="116">
        <f t="shared" si="3"/>
        <v>0</v>
      </c>
      <c r="U76" s="117">
        <f t="shared" si="4"/>
        <v>0</v>
      </c>
      <c r="V76" s="117">
        <f t="shared" si="0"/>
        <v>0</v>
      </c>
      <c r="W76" s="118">
        <f t="shared" si="5"/>
        <v>0</v>
      </c>
      <c r="X76" s="119">
        <f t="shared" si="6"/>
        <v>0</v>
      </c>
      <c r="Y76" s="119">
        <f t="shared" si="7"/>
        <v>0</v>
      </c>
      <c r="AA76" s="120" t="str">
        <f t="shared" si="8"/>
        <v>202604</v>
      </c>
    </row>
    <row r="77" spans="1:27" ht="21" customHeight="1">
      <c r="A77" s="299" t="str">
        <f>IF(C77="","",SUBTOTAL(103,$C$13:C77)-1)</f>
        <v/>
      </c>
      <c r="B77" s="104"/>
      <c r="C77" s="297"/>
      <c r="D77" s="105"/>
      <c r="E77" s="106"/>
      <c r="F77" s="107" t="str">
        <f>IF(E77="","",IFERROR(DATEDIF(E77,'請求書（幼稚園保育料・代理）'!$A$1,"Y"),""))</f>
        <v/>
      </c>
      <c r="G77" s="108"/>
      <c r="H77" s="105"/>
      <c r="I77" s="333" t="str">
        <f t="shared" si="1"/>
        <v/>
      </c>
      <c r="J77" s="110" t="s">
        <v>32</v>
      </c>
      <c r="K77" s="334" t="str">
        <f t="shared" si="2"/>
        <v/>
      </c>
      <c r="L77" s="112"/>
      <c r="M77" s="110" t="s">
        <v>32</v>
      </c>
      <c r="N77" s="113"/>
      <c r="O77" s="114"/>
      <c r="P77" s="306"/>
      <c r="Q77" s="105"/>
      <c r="R77" s="114"/>
      <c r="S77" s="115"/>
      <c r="T77" s="116">
        <f t="shared" si="3"/>
        <v>0</v>
      </c>
      <c r="U77" s="117">
        <f t="shared" si="4"/>
        <v>0</v>
      </c>
      <c r="V77" s="117">
        <f t="shared" si="0"/>
        <v>0</v>
      </c>
      <c r="W77" s="118">
        <f t="shared" si="5"/>
        <v>0</v>
      </c>
      <c r="X77" s="119">
        <f t="shared" si="6"/>
        <v>0</v>
      </c>
      <c r="Y77" s="119">
        <f t="shared" si="7"/>
        <v>0</v>
      </c>
      <c r="AA77" s="120" t="str">
        <f t="shared" si="8"/>
        <v>202604</v>
      </c>
    </row>
    <row r="78" spans="1:27" ht="21" customHeight="1">
      <c r="A78" s="299" t="str">
        <f>IF(C78="","",SUBTOTAL(103,$C$13:C78)-1)</f>
        <v/>
      </c>
      <c r="B78" s="104"/>
      <c r="C78" s="297"/>
      <c r="D78" s="105"/>
      <c r="E78" s="106"/>
      <c r="F78" s="107" t="str">
        <f>IF(E78="","",IFERROR(DATEDIF(E78,'請求書（幼稚園保育料・代理）'!$A$1,"Y"),""))</f>
        <v/>
      </c>
      <c r="G78" s="108"/>
      <c r="H78" s="105"/>
      <c r="I78" s="333" t="str">
        <f t="shared" si="1"/>
        <v/>
      </c>
      <c r="J78" s="110" t="s">
        <v>32</v>
      </c>
      <c r="K78" s="334" t="str">
        <f t="shared" si="2"/>
        <v/>
      </c>
      <c r="L78" s="112"/>
      <c r="M78" s="110" t="s">
        <v>32</v>
      </c>
      <c r="N78" s="113"/>
      <c r="O78" s="114"/>
      <c r="P78" s="306"/>
      <c r="Q78" s="105"/>
      <c r="R78" s="114"/>
      <c r="S78" s="115"/>
      <c r="T78" s="116">
        <f t="shared" si="3"/>
        <v>0</v>
      </c>
      <c r="U78" s="117">
        <f t="shared" si="4"/>
        <v>0</v>
      </c>
      <c r="V78" s="117">
        <f t="shared" ref="V78:V141" si="9">IF(C78&lt;&gt;0,$V$13,0)</f>
        <v>0</v>
      </c>
      <c r="W78" s="118">
        <f t="shared" si="5"/>
        <v>0</v>
      </c>
      <c r="X78" s="119">
        <f t="shared" si="6"/>
        <v>0</v>
      </c>
      <c r="Y78" s="119">
        <f t="shared" si="7"/>
        <v>0</v>
      </c>
      <c r="AA78" s="120" t="str">
        <f t="shared" si="8"/>
        <v>202604</v>
      </c>
    </row>
    <row r="79" spans="1:27" ht="21" customHeight="1">
      <c r="A79" s="299" t="str">
        <f>IF(C79="","",SUBTOTAL(103,$C$13:C79)-1)</f>
        <v/>
      </c>
      <c r="B79" s="104"/>
      <c r="C79" s="297"/>
      <c r="D79" s="105"/>
      <c r="E79" s="106"/>
      <c r="F79" s="107" t="str">
        <f>IF(E79="","",IFERROR(DATEDIF(E79,'請求書（幼稚園保育料・代理）'!$A$1,"Y"),""))</f>
        <v/>
      </c>
      <c r="G79" s="108"/>
      <c r="H79" s="105"/>
      <c r="I79" s="333" t="str">
        <f t="shared" ref="I79:I142" si="10">IF(C79&lt;&gt;"","1日","")</f>
        <v/>
      </c>
      <c r="J79" s="110" t="s">
        <v>32</v>
      </c>
      <c r="K79" s="334" t="str">
        <f t="shared" ref="K79:K142" si="11">IF(C79&lt;&gt;"","末日","")</f>
        <v/>
      </c>
      <c r="L79" s="112"/>
      <c r="M79" s="110" t="s">
        <v>32</v>
      </c>
      <c r="N79" s="113"/>
      <c r="O79" s="114"/>
      <c r="P79" s="306"/>
      <c r="Q79" s="105"/>
      <c r="R79" s="114"/>
      <c r="S79" s="115"/>
      <c r="T79" s="116">
        <f t="shared" ref="T79:T142" si="12">IF(Q79="有",ROUNDDOWN(R79/S79,0),0)</f>
        <v>0</v>
      </c>
      <c r="U79" s="117">
        <f t="shared" ref="U79:U142" si="13">O79+T79</f>
        <v>0</v>
      </c>
      <c r="V79" s="117">
        <f t="shared" si="9"/>
        <v>0</v>
      </c>
      <c r="W79" s="118">
        <f t="shared" ref="W79:W142" si="14">MIN(U79,V79)</f>
        <v>0</v>
      </c>
      <c r="X79" s="119">
        <f t="shared" ref="X79:X142" si="15">IF(O79-W79&lt;0,0,O79-W79)</f>
        <v>0</v>
      </c>
      <c r="Y79" s="119">
        <f t="shared" ref="Y79:Y142" si="16">IF(W79-O79&gt;0,W79-O79,0)</f>
        <v>0</v>
      </c>
      <c r="AA79" s="120" t="str">
        <f t="shared" si="8"/>
        <v>202604</v>
      </c>
    </row>
    <row r="80" spans="1:27" ht="21" customHeight="1">
      <c r="A80" s="299" t="str">
        <f>IF(C80="","",SUBTOTAL(103,$C$13:C80)-1)</f>
        <v/>
      </c>
      <c r="B80" s="104"/>
      <c r="C80" s="297"/>
      <c r="D80" s="105"/>
      <c r="E80" s="106"/>
      <c r="F80" s="107" t="str">
        <f>IF(E80="","",IFERROR(DATEDIF(E80,'請求書（幼稚園保育料・代理）'!$A$1,"Y"),""))</f>
        <v/>
      </c>
      <c r="G80" s="108"/>
      <c r="H80" s="105"/>
      <c r="I80" s="333" t="str">
        <f t="shared" si="10"/>
        <v/>
      </c>
      <c r="J80" s="110" t="s">
        <v>32</v>
      </c>
      <c r="K80" s="334" t="str">
        <f t="shared" si="11"/>
        <v/>
      </c>
      <c r="L80" s="112"/>
      <c r="M80" s="110" t="s">
        <v>32</v>
      </c>
      <c r="N80" s="113"/>
      <c r="O80" s="114"/>
      <c r="P80" s="306"/>
      <c r="Q80" s="105"/>
      <c r="R80" s="114"/>
      <c r="S80" s="115"/>
      <c r="T80" s="116">
        <f t="shared" si="12"/>
        <v>0</v>
      </c>
      <c r="U80" s="117">
        <f t="shared" si="13"/>
        <v>0</v>
      </c>
      <c r="V80" s="117">
        <f t="shared" si="9"/>
        <v>0</v>
      </c>
      <c r="W80" s="118">
        <f t="shared" si="14"/>
        <v>0</v>
      </c>
      <c r="X80" s="119">
        <f t="shared" si="15"/>
        <v>0</v>
      </c>
      <c r="Y80" s="119">
        <f t="shared" si="16"/>
        <v>0</v>
      </c>
      <c r="AA80" s="120" t="str">
        <f t="shared" ref="AA80:AA143" si="17">2018+$I$4&amp;0&amp;$K$4</f>
        <v>202604</v>
      </c>
    </row>
    <row r="81" spans="1:27" ht="21" customHeight="1">
      <c r="A81" s="299" t="str">
        <f>IF(C81="","",SUBTOTAL(103,$C$13:C81)-1)</f>
        <v/>
      </c>
      <c r="B81" s="104"/>
      <c r="C81" s="297"/>
      <c r="D81" s="105"/>
      <c r="E81" s="106"/>
      <c r="F81" s="107" t="str">
        <f>IF(E81="","",IFERROR(DATEDIF(E81,'請求書（幼稚園保育料・代理）'!$A$1,"Y"),""))</f>
        <v/>
      </c>
      <c r="G81" s="108"/>
      <c r="H81" s="105"/>
      <c r="I81" s="333" t="str">
        <f t="shared" si="10"/>
        <v/>
      </c>
      <c r="J81" s="110" t="s">
        <v>32</v>
      </c>
      <c r="K81" s="334" t="str">
        <f t="shared" si="11"/>
        <v/>
      </c>
      <c r="L81" s="112"/>
      <c r="M81" s="110" t="s">
        <v>32</v>
      </c>
      <c r="N81" s="113"/>
      <c r="O81" s="114"/>
      <c r="P81" s="306"/>
      <c r="Q81" s="105"/>
      <c r="R81" s="114"/>
      <c r="S81" s="115"/>
      <c r="T81" s="116">
        <f t="shared" si="12"/>
        <v>0</v>
      </c>
      <c r="U81" s="117">
        <f t="shared" si="13"/>
        <v>0</v>
      </c>
      <c r="V81" s="117">
        <f t="shared" si="9"/>
        <v>0</v>
      </c>
      <c r="W81" s="118">
        <f t="shared" si="14"/>
        <v>0</v>
      </c>
      <c r="X81" s="119">
        <f t="shared" si="15"/>
        <v>0</v>
      </c>
      <c r="Y81" s="119">
        <f t="shared" si="16"/>
        <v>0</v>
      </c>
      <c r="AA81" s="120" t="str">
        <f t="shared" si="17"/>
        <v>202604</v>
      </c>
    </row>
    <row r="82" spans="1:27" ht="21" customHeight="1">
      <c r="A82" s="299" t="str">
        <f>IF(C82="","",SUBTOTAL(103,$C$13:C82)-1)</f>
        <v/>
      </c>
      <c r="B82" s="104"/>
      <c r="C82" s="297"/>
      <c r="D82" s="105"/>
      <c r="E82" s="106"/>
      <c r="F82" s="107" t="str">
        <f>IF(E82="","",IFERROR(DATEDIF(E82,'請求書（幼稚園保育料・代理）'!$A$1,"Y"),""))</f>
        <v/>
      </c>
      <c r="G82" s="108"/>
      <c r="H82" s="105"/>
      <c r="I82" s="333" t="str">
        <f t="shared" si="10"/>
        <v/>
      </c>
      <c r="J82" s="110" t="s">
        <v>32</v>
      </c>
      <c r="K82" s="334" t="str">
        <f t="shared" si="11"/>
        <v/>
      </c>
      <c r="L82" s="112"/>
      <c r="M82" s="110" t="s">
        <v>32</v>
      </c>
      <c r="N82" s="113"/>
      <c r="O82" s="114"/>
      <c r="P82" s="306"/>
      <c r="Q82" s="105"/>
      <c r="R82" s="114"/>
      <c r="S82" s="115"/>
      <c r="T82" s="116">
        <f t="shared" si="12"/>
        <v>0</v>
      </c>
      <c r="U82" s="117">
        <f t="shared" si="13"/>
        <v>0</v>
      </c>
      <c r="V82" s="117">
        <f t="shared" si="9"/>
        <v>0</v>
      </c>
      <c r="W82" s="118">
        <f t="shared" si="14"/>
        <v>0</v>
      </c>
      <c r="X82" s="119">
        <f t="shared" si="15"/>
        <v>0</v>
      </c>
      <c r="Y82" s="119">
        <f t="shared" si="16"/>
        <v>0</v>
      </c>
      <c r="AA82" s="120" t="str">
        <f t="shared" si="17"/>
        <v>202604</v>
      </c>
    </row>
    <row r="83" spans="1:27" ht="21" customHeight="1">
      <c r="A83" s="299" t="str">
        <f>IF(C83="","",SUBTOTAL(103,$C$13:C83)-1)</f>
        <v/>
      </c>
      <c r="B83" s="104"/>
      <c r="C83" s="297"/>
      <c r="D83" s="105"/>
      <c r="E83" s="106"/>
      <c r="F83" s="107" t="str">
        <f>IF(E83="","",IFERROR(DATEDIF(E83,'請求書（幼稚園保育料・代理）'!$A$1,"Y"),""))</f>
        <v/>
      </c>
      <c r="G83" s="108"/>
      <c r="H83" s="105"/>
      <c r="I83" s="333" t="str">
        <f t="shared" si="10"/>
        <v/>
      </c>
      <c r="J83" s="110" t="s">
        <v>32</v>
      </c>
      <c r="K83" s="334" t="str">
        <f t="shared" si="11"/>
        <v/>
      </c>
      <c r="L83" s="112"/>
      <c r="M83" s="110" t="s">
        <v>32</v>
      </c>
      <c r="N83" s="113"/>
      <c r="O83" s="114"/>
      <c r="P83" s="306"/>
      <c r="Q83" s="105"/>
      <c r="R83" s="114"/>
      <c r="S83" s="115"/>
      <c r="T83" s="116">
        <f t="shared" si="12"/>
        <v>0</v>
      </c>
      <c r="U83" s="117">
        <f t="shared" si="13"/>
        <v>0</v>
      </c>
      <c r="V83" s="117">
        <f t="shared" si="9"/>
        <v>0</v>
      </c>
      <c r="W83" s="118">
        <f t="shared" si="14"/>
        <v>0</v>
      </c>
      <c r="X83" s="119">
        <f t="shared" si="15"/>
        <v>0</v>
      </c>
      <c r="Y83" s="119">
        <f t="shared" si="16"/>
        <v>0</v>
      </c>
      <c r="AA83" s="120" t="str">
        <f t="shared" si="17"/>
        <v>202604</v>
      </c>
    </row>
    <row r="84" spans="1:27" ht="21" customHeight="1">
      <c r="A84" s="299" t="str">
        <f>IF(C84="","",SUBTOTAL(103,$C$13:C84)-1)</f>
        <v/>
      </c>
      <c r="B84" s="104"/>
      <c r="C84" s="297"/>
      <c r="D84" s="105"/>
      <c r="E84" s="106"/>
      <c r="F84" s="107" t="str">
        <f>IF(E84="","",IFERROR(DATEDIF(E84,'請求書（幼稚園保育料・代理）'!$A$1,"Y"),""))</f>
        <v/>
      </c>
      <c r="G84" s="108"/>
      <c r="H84" s="105"/>
      <c r="I84" s="333" t="str">
        <f t="shared" si="10"/>
        <v/>
      </c>
      <c r="J84" s="110" t="s">
        <v>32</v>
      </c>
      <c r="K84" s="334" t="str">
        <f t="shared" si="11"/>
        <v/>
      </c>
      <c r="L84" s="112"/>
      <c r="M84" s="110" t="s">
        <v>32</v>
      </c>
      <c r="N84" s="113"/>
      <c r="O84" s="114"/>
      <c r="P84" s="306"/>
      <c r="Q84" s="105"/>
      <c r="R84" s="114"/>
      <c r="S84" s="115"/>
      <c r="T84" s="116">
        <f t="shared" si="12"/>
        <v>0</v>
      </c>
      <c r="U84" s="117">
        <f t="shared" si="13"/>
        <v>0</v>
      </c>
      <c r="V84" s="117">
        <f t="shared" si="9"/>
        <v>0</v>
      </c>
      <c r="W84" s="118">
        <f t="shared" si="14"/>
        <v>0</v>
      </c>
      <c r="X84" s="119">
        <f t="shared" si="15"/>
        <v>0</v>
      </c>
      <c r="Y84" s="119">
        <f t="shared" si="16"/>
        <v>0</v>
      </c>
      <c r="AA84" s="120" t="str">
        <f t="shared" si="17"/>
        <v>202604</v>
      </c>
    </row>
    <row r="85" spans="1:27" ht="21" customHeight="1">
      <c r="A85" s="299" t="str">
        <f>IF(C85="","",SUBTOTAL(103,$C$13:C85)-1)</f>
        <v/>
      </c>
      <c r="B85" s="104"/>
      <c r="C85" s="297"/>
      <c r="D85" s="105"/>
      <c r="E85" s="106"/>
      <c r="F85" s="107" t="str">
        <f>IF(E85="","",IFERROR(DATEDIF(E85,'請求書（幼稚園保育料・代理）'!$A$1,"Y"),""))</f>
        <v/>
      </c>
      <c r="G85" s="108"/>
      <c r="H85" s="105"/>
      <c r="I85" s="333" t="str">
        <f t="shared" si="10"/>
        <v/>
      </c>
      <c r="J85" s="110" t="s">
        <v>32</v>
      </c>
      <c r="K85" s="334" t="str">
        <f t="shared" si="11"/>
        <v/>
      </c>
      <c r="L85" s="112"/>
      <c r="M85" s="110" t="s">
        <v>32</v>
      </c>
      <c r="N85" s="113"/>
      <c r="O85" s="114"/>
      <c r="P85" s="306"/>
      <c r="Q85" s="105"/>
      <c r="R85" s="114"/>
      <c r="S85" s="115"/>
      <c r="T85" s="116">
        <f t="shared" si="12"/>
        <v>0</v>
      </c>
      <c r="U85" s="117">
        <f t="shared" si="13"/>
        <v>0</v>
      </c>
      <c r="V85" s="117">
        <f t="shared" si="9"/>
        <v>0</v>
      </c>
      <c r="W85" s="118">
        <f t="shared" si="14"/>
        <v>0</v>
      </c>
      <c r="X85" s="119">
        <f t="shared" si="15"/>
        <v>0</v>
      </c>
      <c r="Y85" s="119">
        <f t="shared" si="16"/>
        <v>0</v>
      </c>
      <c r="AA85" s="120" t="str">
        <f t="shared" si="17"/>
        <v>202604</v>
      </c>
    </row>
    <row r="86" spans="1:27" ht="21" customHeight="1">
      <c r="A86" s="299" t="str">
        <f>IF(C86="","",SUBTOTAL(103,$C$13:C86)-1)</f>
        <v/>
      </c>
      <c r="B86" s="104"/>
      <c r="C86" s="297"/>
      <c r="D86" s="105"/>
      <c r="E86" s="106"/>
      <c r="F86" s="107" t="str">
        <f>IF(E86="","",IFERROR(DATEDIF(E86,'請求書（幼稚園保育料・代理）'!$A$1,"Y"),""))</f>
        <v/>
      </c>
      <c r="G86" s="108"/>
      <c r="H86" s="105"/>
      <c r="I86" s="333" t="str">
        <f t="shared" si="10"/>
        <v/>
      </c>
      <c r="J86" s="110" t="s">
        <v>32</v>
      </c>
      <c r="K86" s="334" t="str">
        <f t="shared" si="11"/>
        <v/>
      </c>
      <c r="L86" s="112"/>
      <c r="M86" s="110" t="s">
        <v>32</v>
      </c>
      <c r="N86" s="113"/>
      <c r="O86" s="114"/>
      <c r="P86" s="306"/>
      <c r="Q86" s="105"/>
      <c r="R86" s="114"/>
      <c r="S86" s="115"/>
      <c r="T86" s="116">
        <f t="shared" si="12"/>
        <v>0</v>
      </c>
      <c r="U86" s="117">
        <f t="shared" si="13"/>
        <v>0</v>
      </c>
      <c r="V86" s="117">
        <f t="shared" si="9"/>
        <v>0</v>
      </c>
      <c r="W86" s="118">
        <f t="shared" si="14"/>
        <v>0</v>
      </c>
      <c r="X86" s="119">
        <f t="shared" si="15"/>
        <v>0</v>
      </c>
      <c r="Y86" s="119">
        <f t="shared" si="16"/>
        <v>0</v>
      </c>
      <c r="AA86" s="120" t="str">
        <f t="shared" si="17"/>
        <v>202604</v>
      </c>
    </row>
    <row r="87" spans="1:27" ht="21" customHeight="1">
      <c r="A87" s="299" t="str">
        <f>IF(C87="","",SUBTOTAL(103,$C$13:C87)-1)</f>
        <v/>
      </c>
      <c r="B87" s="104"/>
      <c r="C87" s="297"/>
      <c r="D87" s="105"/>
      <c r="E87" s="106"/>
      <c r="F87" s="107" t="str">
        <f>IF(E87="","",IFERROR(DATEDIF(E87,'請求書（幼稚園保育料・代理）'!$A$1,"Y"),""))</f>
        <v/>
      </c>
      <c r="G87" s="108"/>
      <c r="H87" s="105"/>
      <c r="I87" s="333" t="str">
        <f t="shared" si="10"/>
        <v/>
      </c>
      <c r="J87" s="110" t="s">
        <v>32</v>
      </c>
      <c r="K87" s="334" t="str">
        <f t="shared" si="11"/>
        <v/>
      </c>
      <c r="L87" s="112"/>
      <c r="M87" s="110" t="s">
        <v>32</v>
      </c>
      <c r="N87" s="113"/>
      <c r="O87" s="114"/>
      <c r="P87" s="306"/>
      <c r="Q87" s="105"/>
      <c r="R87" s="114"/>
      <c r="S87" s="115"/>
      <c r="T87" s="116">
        <f t="shared" si="12"/>
        <v>0</v>
      </c>
      <c r="U87" s="117">
        <f t="shared" si="13"/>
        <v>0</v>
      </c>
      <c r="V87" s="117">
        <f t="shared" si="9"/>
        <v>0</v>
      </c>
      <c r="W87" s="118">
        <f t="shared" si="14"/>
        <v>0</v>
      </c>
      <c r="X87" s="119">
        <f t="shared" si="15"/>
        <v>0</v>
      </c>
      <c r="Y87" s="119">
        <f t="shared" si="16"/>
        <v>0</v>
      </c>
      <c r="AA87" s="120" t="str">
        <f t="shared" si="17"/>
        <v>202604</v>
      </c>
    </row>
    <row r="88" spans="1:27" ht="21" customHeight="1">
      <c r="A88" s="299" t="str">
        <f>IF(C88="","",SUBTOTAL(103,$C$13:C88)-1)</f>
        <v/>
      </c>
      <c r="B88" s="104"/>
      <c r="C88" s="297"/>
      <c r="D88" s="105"/>
      <c r="E88" s="106"/>
      <c r="F88" s="107" t="str">
        <f>IF(E88="","",IFERROR(DATEDIF(E88,'請求書（幼稚園保育料・代理）'!$A$1,"Y"),""))</f>
        <v/>
      </c>
      <c r="G88" s="108"/>
      <c r="H88" s="105"/>
      <c r="I88" s="333" t="str">
        <f t="shared" si="10"/>
        <v/>
      </c>
      <c r="J88" s="110" t="s">
        <v>32</v>
      </c>
      <c r="K88" s="334" t="str">
        <f t="shared" si="11"/>
        <v/>
      </c>
      <c r="L88" s="112"/>
      <c r="M88" s="110" t="s">
        <v>32</v>
      </c>
      <c r="N88" s="113"/>
      <c r="O88" s="114"/>
      <c r="P88" s="306"/>
      <c r="Q88" s="105"/>
      <c r="R88" s="114"/>
      <c r="S88" s="115"/>
      <c r="T88" s="116">
        <f t="shared" si="12"/>
        <v>0</v>
      </c>
      <c r="U88" s="117">
        <f t="shared" si="13"/>
        <v>0</v>
      </c>
      <c r="V88" s="117">
        <f t="shared" si="9"/>
        <v>0</v>
      </c>
      <c r="W88" s="118">
        <f t="shared" si="14"/>
        <v>0</v>
      </c>
      <c r="X88" s="119">
        <f t="shared" si="15"/>
        <v>0</v>
      </c>
      <c r="Y88" s="119">
        <f t="shared" si="16"/>
        <v>0</v>
      </c>
      <c r="AA88" s="120" t="str">
        <f t="shared" si="17"/>
        <v>202604</v>
      </c>
    </row>
    <row r="89" spans="1:27" ht="21" customHeight="1">
      <c r="A89" s="299" t="str">
        <f>IF(C89="","",SUBTOTAL(103,$C$13:C89)-1)</f>
        <v/>
      </c>
      <c r="B89" s="104"/>
      <c r="C89" s="297"/>
      <c r="D89" s="105"/>
      <c r="E89" s="106"/>
      <c r="F89" s="107" t="str">
        <f>IF(E89="","",IFERROR(DATEDIF(E89,'請求書（幼稚園保育料・代理）'!$A$1,"Y"),""))</f>
        <v/>
      </c>
      <c r="G89" s="108"/>
      <c r="H89" s="105"/>
      <c r="I89" s="333" t="str">
        <f t="shared" si="10"/>
        <v/>
      </c>
      <c r="J89" s="110" t="s">
        <v>32</v>
      </c>
      <c r="K89" s="334" t="str">
        <f t="shared" si="11"/>
        <v/>
      </c>
      <c r="L89" s="112"/>
      <c r="M89" s="110" t="s">
        <v>32</v>
      </c>
      <c r="N89" s="113"/>
      <c r="O89" s="114"/>
      <c r="P89" s="306"/>
      <c r="Q89" s="105"/>
      <c r="R89" s="114"/>
      <c r="S89" s="115"/>
      <c r="T89" s="116">
        <f t="shared" si="12"/>
        <v>0</v>
      </c>
      <c r="U89" s="117">
        <f t="shared" si="13"/>
        <v>0</v>
      </c>
      <c r="V89" s="117">
        <f t="shared" si="9"/>
        <v>0</v>
      </c>
      <c r="W89" s="118">
        <f t="shared" si="14"/>
        <v>0</v>
      </c>
      <c r="X89" s="119">
        <f t="shared" si="15"/>
        <v>0</v>
      </c>
      <c r="Y89" s="119">
        <f t="shared" si="16"/>
        <v>0</v>
      </c>
      <c r="AA89" s="120" t="str">
        <f t="shared" si="17"/>
        <v>202604</v>
      </c>
    </row>
    <row r="90" spans="1:27" ht="21" customHeight="1">
      <c r="A90" s="299" t="str">
        <f>IF(C90="","",SUBTOTAL(103,$C$13:C90)-1)</f>
        <v/>
      </c>
      <c r="B90" s="104"/>
      <c r="C90" s="297"/>
      <c r="D90" s="105"/>
      <c r="E90" s="106"/>
      <c r="F90" s="107" t="str">
        <f>IF(E90="","",IFERROR(DATEDIF(E90,'請求書（幼稚園保育料・代理）'!$A$1,"Y"),""))</f>
        <v/>
      </c>
      <c r="G90" s="108"/>
      <c r="H90" s="105"/>
      <c r="I90" s="333" t="str">
        <f t="shared" si="10"/>
        <v/>
      </c>
      <c r="J90" s="110" t="s">
        <v>32</v>
      </c>
      <c r="K90" s="334" t="str">
        <f t="shared" si="11"/>
        <v/>
      </c>
      <c r="L90" s="112"/>
      <c r="M90" s="110" t="s">
        <v>32</v>
      </c>
      <c r="N90" s="113"/>
      <c r="O90" s="114"/>
      <c r="P90" s="306"/>
      <c r="Q90" s="105"/>
      <c r="R90" s="114"/>
      <c r="S90" s="115"/>
      <c r="T90" s="116">
        <f t="shared" si="12"/>
        <v>0</v>
      </c>
      <c r="U90" s="117">
        <f t="shared" si="13"/>
        <v>0</v>
      </c>
      <c r="V90" s="117">
        <f t="shared" si="9"/>
        <v>0</v>
      </c>
      <c r="W90" s="118">
        <f t="shared" si="14"/>
        <v>0</v>
      </c>
      <c r="X90" s="119">
        <f t="shared" si="15"/>
        <v>0</v>
      </c>
      <c r="Y90" s="119">
        <f t="shared" si="16"/>
        <v>0</v>
      </c>
      <c r="AA90" s="120" t="str">
        <f t="shared" si="17"/>
        <v>202604</v>
      </c>
    </row>
    <row r="91" spans="1:27" ht="21" customHeight="1">
      <c r="A91" s="299" t="str">
        <f>IF(C91="","",SUBTOTAL(103,$C$13:C91)-1)</f>
        <v/>
      </c>
      <c r="B91" s="104"/>
      <c r="C91" s="297"/>
      <c r="D91" s="105"/>
      <c r="E91" s="106"/>
      <c r="F91" s="107" t="str">
        <f>IF(E91="","",IFERROR(DATEDIF(E91,'請求書（幼稚園保育料・代理）'!$A$1,"Y"),""))</f>
        <v/>
      </c>
      <c r="G91" s="108"/>
      <c r="H91" s="105"/>
      <c r="I91" s="333" t="str">
        <f t="shared" si="10"/>
        <v/>
      </c>
      <c r="J91" s="110" t="s">
        <v>32</v>
      </c>
      <c r="K91" s="334" t="str">
        <f t="shared" si="11"/>
        <v/>
      </c>
      <c r="L91" s="112"/>
      <c r="M91" s="110" t="s">
        <v>32</v>
      </c>
      <c r="N91" s="113"/>
      <c r="O91" s="114"/>
      <c r="P91" s="306"/>
      <c r="Q91" s="105"/>
      <c r="R91" s="114"/>
      <c r="S91" s="115"/>
      <c r="T91" s="116">
        <f t="shared" si="12"/>
        <v>0</v>
      </c>
      <c r="U91" s="117">
        <f t="shared" si="13"/>
        <v>0</v>
      </c>
      <c r="V91" s="117">
        <f t="shared" si="9"/>
        <v>0</v>
      </c>
      <c r="W91" s="118">
        <f t="shared" si="14"/>
        <v>0</v>
      </c>
      <c r="X91" s="119">
        <f t="shared" si="15"/>
        <v>0</v>
      </c>
      <c r="Y91" s="119">
        <f t="shared" si="16"/>
        <v>0</v>
      </c>
      <c r="AA91" s="120" t="str">
        <f t="shared" si="17"/>
        <v>202604</v>
      </c>
    </row>
    <row r="92" spans="1:27" ht="21" customHeight="1">
      <c r="A92" s="299" t="str">
        <f>IF(C92="","",SUBTOTAL(103,$C$13:C92)-1)</f>
        <v/>
      </c>
      <c r="B92" s="104"/>
      <c r="C92" s="297"/>
      <c r="D92" s="105"/>
      <c r="E92" s="106"/>
      <c r="F92" s="107" t="str">
        <f>IF(E92="","",IFERROR(DATEDIF(E92,'請求書（幼稚園保育料・代理）'!$A$1,"Y"),""))</f>
        <v/>
      </c>
      <c r="G92" s="108"/>
      <c r="H92" s="105"/>
      <c r="I92" s="333" t="str">
        <f t="shared" si="10"/>
        <v/>
      </c>
      <c r="J92" s="110" t="s">
        <v>32</v>
      </c>
      <c r="K92" s="334" t="str">
        <f t="shared" si="11"/>
        <v/>
      </c>
      <c r="L92" s="112"/>
      <c r="M92" s="110" t="s">
        <v>32</v>
      </c>
      <c r="N92" s="113"/>
      <c r="O92" s="114"/>
      <c r="P92" s="306"/>
      <c r="Q92" s="105"/>
      <c r="R92" s="114"/>
      <c r="S92" s="115"/>
      <c r="T92" s="116">
        <f t="shared" si="12"/>
        <v>0</v>
      </c>
      <c r="U92" s="117">
        <f t="shared" si="13"/>
        <v>0</v>
      </c>
      <c r="V92" s="117">
        <f t="shared" si="9"/>
        <v>0</v>
      </c>
      <c r="W92" s="118">
        <f t="shared" si="14"/>
        <v>0</v>
      </c>
      <c r="X92" s="119">
        <f t="shared" si="15"/>
        <v>0</v>
      </c>
      <c r="Y92" s="119">
        <f t="shared" si="16"/>
        <v>0</v>
      </c>
      <c r="AA92" s="120" t="str">
        <f t="shared" si="17"/>
        <v>202604</v>
      </c>
    </row>
    <row r="93" spans="1:27" ht="21" customHeight="1">
      <c r="A93" s="299" t="str">
        <f>IF(C93="","",SUBTOTAL(103,$C$13:C93)-1)</f>
        <v/>
      </c>
      <c r="B93" s="104"/>
      <c r="C93" s="297"/>
      <c r="D93" s="105"/>
      <c r="E93" s="106"/>
      <c r="F93" s="107" t="str">
        <f>IF(E93="","",IFERROR(DATEDIF(E93,'請求書（幼稚園保育料・代理）'!$A$1,"Y"),""))</f>
        <v/>
      </c>
      <c r="G93" s="108"/>
      <c r="H93" s="105"/>
      <c r="I93" s="333" t="str">
        <f t="shared" si="10"/>
        <v/>
      </c>
      <c r="J93" s="110" t="s">
        <v>32</v>
      </c>
      <c r="K93" s="334" t="str">
        <f t="shared" si="11"/>
        <v/>
      </c>
      <c r="L93" s="112"/>
      <c r="M93" s="110" t="s">
        <v>32</v>
      </c>
      <c r="N93" s="113"/>
      <c r="O93" s="114"/>
      <c r="P93" s="306"/>
      <c r="Q93" s="105"/>
      <c r="R93" s="114"/>
      <c r="S93" s="115"/>
      <c r="T93" s="116">
        <f t="shared" si="12"/>
        <v>0</v>
      </c>
      <c r="U93" s="117">
        <f t="shared" si="13"/>
        <v>0</v>
      </c>
      <c r="V93" s="117">
        <f t="shared" si="9"/>
        <v>0</v>
      </c>
      <c r="W93" s="118">
        <f t="shared" si="14"/>
        <v>0</v>
      </c>
      <c r="X93" s="119">
        <f t="shared" si="15"/>
        <v>0</v>
      </c>
      <c r="Y93" s="119">
        <f t="shared" si="16"/>
        <v>0</v>
      </c>
      <c r="AA93" s="120" t="str">
        <f t="shared" si="17"/>
        <v>202604</v>
      </c>
    </row>
    <row r="94" spans="1:27" ht="21" customHeight="1">
      <c r="A94" s="299" t="str">
        <f>IF(C94="","",SUBTOTAL(103,$C$13:C94)-1)</f>
        <v/>
      </c>
      <c r="B94" s="104"/>
      <c r="C94" s="297"/>
      <c r="D94" s="105"/>
      <c r="E94" s="106"/>
      <c r="F94" s="107" t="str">
        <f>IF(E94="","",IFERROR(DATEDIF(E94,'請求書（幼稚園保育料・代理）'!$A$1,"Y"),""))</f>
        <v/>
      </c>
      <c r="G94" s="108"/>
      <c r="H94" s="105"/>
      <c r="I94" s="333" t="str">
        <f t="shared" si="10"/>
        <v/>
      </c>
      <c r="J94" s="110" t="s">
        <v>32</v>
      </c>
      <c r="K94" s="334" t="str">
        <f t="shared" si="11"/>
        <v/>
      </c>
      <c r="L94" s="112"/>
      <c r="M94" s="110" t="s">
        <v>32</v>
      </c>
      <c r="N94" s="113"/>
      <c r="O94" s="114"/>
      <c r="P94" s="306"/>
      <c r="Q94" s="105"/>
      <c r="R94" s="114"/>
      <c r="S94" s="115"/>
      <c r="T94" s="116">
        <f t="shared" si="12"/>
        <v>0</v>
      </c>
      <c r="U94" s="117">
        <f t="shared" si="13"/>
        <v>0</v>
      </c>
      <c r="V94" s="117">
        <f t="shared" si="9"/>
        <v>0</v>
      </c>
      <c r="W94" s="118">
        <f t="shared" si="14"/>
        <v>0</v>
      </c>
      <c r="X94" s="119">
        <f t="shared" si="15"/>
        <v>0</v>
      </c>
      <c r="Y94" s="119">
        <f t="shared" si="16"/>
        <v>0</v>
      </c>
      <c r="AA94" s="120" t="str">
        <f t="shared" si="17"/>
        <v>202604</v>
      </c>
    </row>
    <row r="95" spans="1:27" ht="21" customHeight="1">
      <c r="A95" s="299" t="str">
        <f>IF(C95="","",SUBTOTAL(103,$C$13:C95)-1)</f>
        <v/>
      </c>
      <c r="B95" s="104"/>
      <c r="C95" s="297"/>
      <c r="D95" s="105"/>
      <c r="E95" s="106"/>
      <c r="F95" s="107" t="str">
        <f>IF(E95="","",IFERROR(DATEDIF(E95,'請求書（幼稚園保育料・代理）'!$A$1,"Y"),""))</f>
        <v/>
      </c>
      <c r="G95" s="108"/>
      <c r="H95" s="105"/>
      <c r="I95" s="333" t="str">
        <f t="shared" si="10"/>
        <v/>
      </c>
      <c r="J95" s="110" t="s">
        <v>32</v>
      </c>
      <c r="K95" s="334" t="str">
        <f t="shared" si="11"/>
        <v/>
      </c>
      <c r="L95" s="112"/>
      <c r="M95" s="110" t="s">
        <v>32</v>
      </c>
      <c r="N95" s="113"/>
      <c r="O95" s="114"/>
      <c r="P95" s="306"/>
      <c r="Q95" s="105"/>
      <c r="R95" s="114"/>
      <c r="S95" s="115"/>
      <c r="T95" s="116">
        <f t="shared" si="12"/>
        <v>0</v>
      </c>
      <c r="U95" s="117">
        <f t="shared" si="13"/>
        <v>0</v>
      </c>
      <c r="V95" s="117">
        <f t="shared" si="9"/>
        <v>0</v>
      </c>
      <c r="W95" s="118">
        <f t="shared" si="14"/>
        <v>0</v>
      </c>
      <c r="X95" s="119">
        <f t="shared" si="15"/>
        <v>0</v>
      </c>
      <c r="Y95" s="119">
        <f t="shared" si="16"/>
        <v>0</v>
      </c>
      <c r="AA95" s="120" t="str">
        <f t="shared" si="17"/>
        <v>202604</v>
      </c>
    </row>
    <row r="96" spans="1:27" ht="21" customHeight="1">
      <c r="A96" s="299" t="str">
        <f>IF(C96="","",SUBTOTAL(103,$C$13:C96)-1)</f>
        <v/>
      </c>
      <c r="B96" s="104"/>
      <c r="C96" s="297"/>
      <c r="D96" s="105"/>
      <c r="E96" s="106"/>
      <c r="F96" s="107" t="str">
        <f>IF(E96="","",IFERROR(DATEDIF(E96,'請求書（幼稚園保育料・代理）'!$A$1,"Y"),""))</f>
        <v/>
      </c>
      <c r="G96" s="108"/>
      <c r="H96" s="105"/>
      <c r="I96" s="333" t="str">
        <f t="shared" si="10"/>
        <v/>
      </c>
      <c r="J96" s="110" t="s">
        <v>32</v>
      </c>
      <c r="K96" s="334" t="str">
        <f t="shared" si="11"/>
        <v/>
      </c>
      <c r="L96" s="112"/>
      <c r="M96" s="110" t="s">
        <v>32</v>
      </c>
      <c r="N96" s="113"/>
      <c r="O96" s="114"/>
      <c r="P96" s="306"/>
      <c r="Q96" s="105"/>
      <c r="R96" s="114"/>
      <c r="S96" s="115"/>
      <c r="T96" s="116">
        <f t="shared" si="12"/>
        <v>0</v>
      </c>
      <c r="U96" s="117">
        <f t="shared" si="13"/>
        <v>0</v>
      </c>
      <c r="V96" s="117">
        <f t="shared" si="9"/>
        <v>0</v>
      </c>
      <c r="W96" s="118">
        <f t="shared" si="14"/>
        <v>0</v>
      </c>
      <c r="X96" s="119">
        <f t="shared" si="15"/>
        <v>0</v>
      </c>
      <c r="Y96" s="119">
        <f t="shared" si="16"/>
        <v>0</v>
      </c>
      <c r="AA96" s="120" t="str">
        <f t="shared" si="17"/>
        <v>202604</v>
      </c>
    </row>
    <row r="97" spans="1:27" ht="21" customHeight="1">
      <c r="A97" s="299" t="str">
        <f>IF(C97="","",SUBTOTAL(103,$C$13:C97)-1)</f>
        <v/>
      </c>
      <c r="B97" s="104"/>
      <c r="C97" s="297"/>
      <c r="D97" s="105"/>
      <c r="E97" s="106"/>
      <c r="F97" s="107" t="str">
        <f>IF(E97="","",IFERROR(DATEDIF(E97,'請求書（幼稚園保育料・代理）'!$A$1,"Y"),""))</f>
        <v/>
      </c>
      <c r="G97" s="108"/>
      <c r="H97" s="105"/>
      <c r="I97" s="333" t="str">
        <f t="shared" si="10"/>
        <v/>
      </c>
      <c r="J97" s="110" t="s">
        <v>32</v>
      </c>
      <c r="K97" s="334" t="str">
        <f t="shared" si="11"/>
        <v/>
      </c>
      <c r="L97" s="112"/>
      <c r="M97" s="110" t="s">
        <v>32</v>
      </c>
      <c r="N97" s="113"/>
      <c r="O97" s="114"/>
      <c r="P97" s="306"/>
      <c r="Q97" s="105"/>
      <c r="R97" s="114"/>
      <c r="S97" s="115"/>
      <c r="T97" s="116">
        <f t="shared" si="12"/>
        <v>0</v>
      </c>
      <c r="U97" s="117">
        <f t="shared" si="13"/>
        <v>0</v>
      </c>
      <c r="V97" s="117">
        <f t="shared" si="9"/>
        <v>0</v>
      </c>
      <c r="W97" s="118">
        <f t="shared" si="14"/>
        <v>0</v>
      </c>
      <c r="X97" s="119">
        <f t="shared" si="15"/>
        <v>0</v>
      </c>
      <c r="Y97" s="119">
        <f t="shared" si="16"/>
        <v>0</v>
      </c>
      <c r="AA97" s="120" t="str">
        <f t="shared" si="17"/>
        <v>202604</v>
      </c>
    </row>
    <row r="98" spans="1:27" ht="21" customHeight="1">
      <c r="A98" s="299" t="str">
        <f>IF(C98="","",SUBTOTAL(103,$C$13:C98)-1)</f>
        <v/>
      </c>
      <c r="B98" s="104"/>
      <c r="C98" s="297"/>
      <c r="D98" s="105"/>
      <c r="E98" s="106"/>
      <c r="F98" s="107" t="str">
        <f>IF(E98="","",IFERROR(DATEDIF(E98,'請求書（幼稚園保育料・代理）'!$A$1,"Y"),""))</f>
        <v/>
      </c>
      <c r="G98" s="108"/>
      <c r="H98" s="105"/>
      <c r="I98" s="333" t="str">
        <f t="shared" si="10"/>
        <v/>
      </c>
      <c r="J98" s="110" t="s">
        <v>32</v>
      </c>
      <c r="K98" s="334" t="str">
        <f t="shared" si="11"/>
        <v/>
      </c>
      <c r="L98" s="112"/>
      <c r="M98" s="110" t="s">
        <v>32</v>
      </c>
      <c r="N98" s="113"/>
      <c r="O98" s="114"/>
      <c r="P98" s="306"/>
      <c r="Q98" s="105"/>
      <c r="R98" s="114"/>
      <c r="S98" s="115"/>
      <c r="T98" s="116">
        <f t="shared" si="12"/>
        <v>0</v>
      </c>
      <c r="U98" s="117">
        <f t="shared" si="13"/>
        <v>0</v>
      </c>
      <c r="V98" s="117">
        <f t="shared" si="9"/>
        <v>0</v>
      </c>
      <c r="W98" s="118">
        <f t="shared" si="14"/>
        <v>0</v>
      </c>
      <c r="X98" s="119">
        <f t="shared" si="15"/>
        <v>0</v>
      </c>
      <c r="Y98" s="119">
        <f t="shared" si="16"/>
        <v>0</v>
      </c>
      <c r="AA98" s="120" t="str">
        <f t="shared" si="17"/>
        <v>202604</v>
      </c>
    </row>
    <row r="99" spans="1:27" ht="21" customHeight="1">
      <c r="A99" s="299" t="str">
        <f>IF(C99="","",SUBTOTAL(103,$C$13:C99)-1)</f>
        <v/>
      </c>
      <c r="B99" s="104"/>
      <c r="C99" s="297"/>
      <c r="D99" s="105"/>
      <c r="E99" s="106"/>
      <c r="F99" s="107" t="str">
        <f>IF(E99="","",IFERROR(DATEDIF(E99,'請求書（幼稚園保育料・代理）'!$A$1,"Y"),""))</f>
        <v/>
      </c>
      <c r="G99" s="108"/>
      <c r="H99" s="105"/>
      <c r="I99" s="333" t="str">
        <f t="shared" si="10"/>
        <v/>
      </c>
      <c r="J99" s="110" t="s">
        <v>32</v>
      </c>
      <c r="K99" s="334" t="str">
        <f t="shared" si="11"/>
        <v/>
      </c>
      <c r="L99" s="112"/>
      <c r="M99" s="110" t="s">
        <v>32</v>
      </c>
      <c r="N99" s="113"/>
      <c r="O99" s="114"/>
      <c r="P99" s="306"/>
      <c r="Q99" s="105"/>
      <c r="R99" s="114"/>
      <c r="S99" s="115"/>
      <c r="T99" s="116">
        <f t="shared" si="12"/>
        <v>0</v>
      </c>
      <c r="U99" s="117">
        <f t="shared" si="13"/>
        <v>0</v>
      </c>
      <c r="V99" s="117">
        <f t="shared" si="9"/>
        <v>0</v>
      </c>
      <c r="W99" s="118">
        <f t="shared" si="14"/>
        <v>0</v>
      </c>
      <c r="X99" s="119">
        <f t="shared" si="15"/>
        <v>0</v>
      </c>
      <c r="Y99" s="119">
        <f t="shared" si="16"/>
        <v>0</v>
      </c>
      <c r="AA99" s="120" t="str">
        <f t="shared" si="17"/>
        <v>202604</v>
      </c>
    </row>
    <row r="100" spans="1:27" ht="21" customHeight="1">
      <c r="A100" s="299" t="str">
        <f>IF(C100="","",SUBTOTAL(103,$C$13:C100)-1)</f>
        <v/>
      </c>
      <c r="B100" s="104"/>
      <c r="C100" s="297"/>
      <c r="D100" s="105"/>
      <c r="E100" s="106"/>
      <c r="F100" s="107" t="str">
        <f>IF(E100="","",IFERROR(DATEDIF(E100,'請求書（幼稚園保育料・代理）'!$A$1,"Y"),""))</f>
        <v/>
      </c>
      <c r="G100" s="108"/>
      <c r="H100" s="105"/>
      <c r="I100" s="333" t="str">
        <f t="shared" si="10"/>
        <v/>
      </c>
      <c r="J100" s="110" t="s">
        <v>32</v>
      </c>
      <c r="K100" s="334" t="str">
        <f t="shared" si="11"/>
        <v/>
      </c>
      <c r="L100" s="112"/>
      <c r="M100" s="110" t="s">
        <v>32</v>
      </c>
      <c r="N100" s="113"/>
      <c r="O100" s="114"/>
      <c r="P100" s="306"/>
      <c r="Q100" s="105"/>
      <c r="R100" s="114"/>
      <c r="S100" s="115"/>
      <c r="T100" s="116">
        <f t="shared" si="12"/>
        <v>0</v>
      </c>
      <c r="U100" s="117">
        <f t="shared" si="13"/>
        <v>0</v>
      </c>
      <c r="V100" s="117">
        <f t="shared" si="9"/>
        <v>0</v>
      </c>
      <c r="W100" s="118">
        <f t="shared" si="14"/>
        <v>0</v>
      </c>
      <c r="X100" s="119">
        <f t="shared" si="15"/>
        <v>0</v>
      </c>
      <c r="Y100" s="119">
        <f t="shared" si="16"/>
        <v>0</v>
      </c>
      <c r="AA100" s="120" t="str">
        <f t="shared" si="17"/>
        <v>202604</v>
      </c>
    </row>
    <row r="101" spans="1:27" ht="21" customHeight="1">
      <c r="A101" s="299" t="str">
        <f>IF(C101="","",SUBTOTAL(103,$C$13:C101)-1)</f>
        <v/>
      </c>
      <c r="B101" s="104"/>
      <c r="C101" s="297"/>
      <c r="D101" s="105"/>
      <c r="E101" s="106"/>
      <c r="F101" s="107" t="str">
        <f>IF(E101="","",IFERROR(DATEDIF(E101,'請求書（幼稚園保育料・代理）'!$A$1,"Y"),""))</f>
        <v/>
      </c>
      <c r="G101" s="108"/>
      <c r="H101" s="105"/>
      <c r="I101" s="333" t="str">
        <f t="shared" si="10"/>
        <v/>
      </c>
      <c r="J101" s="110" t="s">
        <v>32</v>
      </c>
      <c r="K101" s="334" t="str">
        <f t="shared" si="11"/>
        <v/>
      </c>
      <c r="L101" s="112"/>
      <c r="M101" s="110" t="s">
        <v>32</v>
      </c>
      <c r="N101" s="113"/>
      <c r="O101" s="114"/>
      <c r="P101" s="306"/>
      <c r="Q101" s="105"/>
      <c r="R101" s="114"/>
      <c r="S101" s="115"/>
      <c r="T101" s="116">
        <f t="shared" si="12"/>
        <v>0</v>
      </c>
      <c r="U101" s="117">
        <f t="shared" si="13"/>
        <v>0</v>
      </c>
      <c r="V101" s="117">
        <f t="shared" si="9"/>
        <v>0</v>
      </c>
      <c r="W101" s="118">
        <f t="shared" si="14"/>
        <v>0</v>
      </c>
      <c r="X101" s="119">
        <f t="shared" si="15"/>
        <v>0</v>
      </c>
      <c r="Y101" s="119">
        <f t="shared" si="16"/>
        <v>0</v>
      </c>
      <c r="AA101" s="120" t="str">
        <f t="shared" si="17"/>
        <v>202604</v>
      </c>
    </row>
    <row r="102" spans="1:27" ht="21" customHeight="1">
      <c r="A102" s="299" t="str">
        <f>IF(C102="","",SUBTOTAL(103,$C$13:C102)-1)</f>
        <v/>
      </c>
      <c r="B102" s="104"/>
      <c r="C102" s="297"/>
      <c r="D102" s="105"/>
      <c r="E102" s="106"/>
      <c r="F102" s="107" t="str">
        <f>IF(E102="","",IFERROR(DATEDIF(E102,'請求書（幼稚園保育料・代理）'!$A$1,"Y"),""))</f>
        <v/>
      </c>
      <c r="G102" s="108"/>
      <c r="H102" s="105"/>
      <c r="I102" s="333" t="str">
        <f t="shared" si="10"/>
        <v/>
      </c>
      <c r="J102" s="110" t="s">
        <v>32</v>
      </c>
      <c r="K102" s="334" t="str">
        <f t="shared" si="11"/>
        <v/>
      </c>
      <c r="L102" s="112"/>
      <c r="M102" s="110" t="s">
        <v>32</v>
      </c>
      <c r="N102" s="113"/>
      <c r="O102" s="114"/>
      <c r="P102" s="306"/>
      <c r="Q102" s="105"/>
      <c r="R102" s="114"/>
      <c r="S102" s="115"/>
      <c r="T102" s="116">
        <f t="shared" si="12"/>
        <v>0</v>
      </c>
      <c r="U102" s="117">
        <f t="shared" si="13"/>
        <v>0</v>
      </c>
      <c r="V102" s="117">
        <f t="shared" si="9"/>
        <v>0</v>
      </c>
      <c r="W102" s="118">
        <f t="shared" si="14"/>
        <v>0</v>
      </c>
      <c r="X102" s="119">
        <f t="shared" si="15"/>
        <v>0</v>
      </c>
      <c r="Y102" s="119">
        <f t="shared" si="16"/>
        <v>0</v>
      </c>
      <c r="AA102" s="120" t="str">
        <f t="shared" si="17"/>
        <v>202604</v>
      </c>
    </row>
    <row r="103" spans="1:27" ht="21" customHeight="1">
      <c r="A103" s="299" t="str">
        <f>IF(C103="","",SUBTOTAL(103,$C$13:C103)-1)</f>
        <v/>
      </c>
      <c r="B103" s="104"/>
      <c r="C103" s="297"/>
      <c r="D103" s="105"/>
      <c r="E103" s="106"/>
      <c r="F103" s="107" t="str">
        <f>IF(E103="","",IFERROR(DATEDIF(E103,'請求書（幼稚園保育料・代理）'!$A$1,"Y"),""))</f>
        <v/>
      </c>
      <c r="G103" s="108"/>
      <c r="H103" s="105"/>
      <c r="I103" s="333" t="str">
        <f t="shared" si="10"/>
        <v/>
      </c>
      <c r="J103" s="110" t="s">
        <v>32</v>
      </c>
      <c r="K103" s="334" t="str">
        <f t="shared" si="11"/>
        <v/>
      </c>
      <c r="L103" s="112"/>
      <c r="M103" s="110" t="s">
        <v>32</v>
      </c>
      <c r="N103" s="113"/>
      <c r="O103" s="114"/>
      <c r="P103" s="306"/>
      <c r="Q103" s="105"/>
      <c r="R103" s="114"/>
      <c r="S103" s="115"/>
      <c r="T103" s="116">
        <f t="shared" si="12"/>
        <v>0</v>
      </c>
      <c r="U103" s="117">
        <f t="shared" si="13"/>
        <v>0</v>
      </c>
      <c r="V103" s="117">
        <f t="shared" si="9"/>
        <v>0</v>
      </c>
      <c r="W103" s="118">
        <f t="shared" si="14"/>
        <v>0</v>
      </c>
      <c r="X103" s="119">
        <f t="shared" si="15"/>
        <v>0</v>
      </c>
      <c r="Y103" s="119">
        <f t="shared" si="16"/>
        <v>0</v>
      </c>
      <c r="AA103" s="120" t="str">
        <f t="shared" si="17"/>
        <v>202604</v>
      </c>
    </row>
    <row r="104" spans="1:27" ht="21" customHeight="1">
      <c r="A104" s="299" t="str">
        <f>IF(C104="","",SUBTOTAL(103,$C$13:C104)-1)</f>
        <v/>
      </c>
      <c r="B104" s="104"/>
      <c r="C104" s="297"/>
      <c r="D104" s="105"/>
      <c r="E104" s="106"/>
      <c r="F104" s="107" t="str">
        <f>IF(E104="","",IFERROR(DATEDIF(E104,'請求書（幼稚園保育料・代理）'!$A$1,"Y"),""))</f>
        <v/>
      </c>
      <c r="G104" s="108"/>
      <c r="H104" s="105"/>
      <c r="I104" s="333" t="str">
        <f t="shared" si="10"/>
        <v/>
      </c>
      <c r="J104" s="110" t="s">
        <v>32</v>
      </c>
      <c r="K104" s="334" t="str">
        <f t="shared" si="11"/>
        <v/>
      </c>
      <c r="L104" s="112"/>
      <c r="M104" s="110" t="s">
        <v>32</v>
      </c>
      <c r="N104" s="113"/>
      <c r="O104" s="114"/>
      <c r="P104" s="306"/>
      <c r="Q104" s="105"/>
      <c r="R104" s="114"/>
      <c r="S104" s="115"/>
      <c r="T104" s="116">
        <f t="shared" si="12"/>
        <v>0</v>
      </c>
      <c r="U104" s="117">
        <f t="shared" si="13"/>
        <v>0</v>
      </c>
      <c r="V104" s="117">
        <f t="shared" si="9"/>
        <v>0</v>
      </c>
      <c r="W104" s="118">
        <f t="shared" si="14"/>
        <v>0</v>
      </c>
      <c r="X104" s="119">
        <f t="shared" si="15"/>
        <v>0</v>
      </c>
      <c r="Y104" s="119">
        <f t="shared" si="16"/>
        <v>0</v>
      </c>
      <c r="AA104" s="120" t="str">
        <f t="shared" si="17"/>
        <v>202604</v>
      </c>
    </row>
    <row r="105" spans="1:27" ht="21" customHeight="1">
      <c r="A105" s="299" t="str">
        <f>IF(C105="","",SUBTOTAL(103,$C$13:C105)-1)</f>
        <v/>
      </c>
      <c r="B105" s="104"/>
      <c r="C105" s="297"/>
      <c r="D105" s="105"/>
      <c r="E105" s="106"/>
      <c r="F105" s="107" t="str">
        <f>IF(E105="","",IFERROR(DATEDIF(E105,'請求書（幼稚園保育料・代理）'!$A$1,"Y"),""))</f>
        <v/>
      </c>
      <c r="G105" s="108"/>
      <c r="H105" s="105"/>
      <c r="I105" s="333" t="str">
        <f t="shared" si="10"/>
        <v/>
      </c>
      <c r="J105" s="110" t="s">
        <v>32</v>
      </c>
      <c r="K105" s="334" t="str">
        <f t="shared" si="11"/>
        <v/>
      </c>
      <c r="L105" s="112"/>
      <c r="M105" s="110" t="s">
        <v>32</v>
      </c>
      <c r="N105" s="113"/>
      <c r="O105" s="114"/>
      <c r="P105" s="306"/>
      <c r="Q105" s="105"/>
      <c r="R105" s="114"/>
      <c r="S105" s="115"/>
      <c r="T105" s="116">
        <f t="shared" si="12"/>
        <v>0</v>
      </c>
      <c r="U105" s="117">
        <f t="shared" si="13"/>
        <v>0</v>
      </c>
      <c r="V105" s="117">
        <f t="shared" si="9"/>
        <v>0</v>
      </c>
      <c r="W105" s="118">
        <f t="shared" si="14"/>
        <v>0</v>
      </c>
      <c r="X105" s="119">
        <f t="shared" si="15"/>
        <v>0</v>
      </c>
      <c r="Y105" s="119">
        <f t="shared" si="16"/>
        <v>0</v>
      </c>
      <c r="AA105" s="120" t="str">
        <f t="shared" si="17"/>
        <v>202604</v>
      </c>
    </row>
    <row r="106" spans="1:27" ht="21" customHeight="1">
      <c r="A106" s="299" t="str">
        <f>IF(C106="","",SUBTOTAL(103,$C$13:C106)-1)</f>
        <v/>
      </c>
      <c r="B106" s="104"/>
      <c r="C106" s="297"/>
      <c r="D106" s="105"/>
      <c r="E106" s="106"/>
      <c r="F106" s="107" t="str">
        <f>IF(E106="","",IFERROR(DATEDIF(E106,'請求書（幼稚園保育料・代理）'!$A$1,"Y"),""))</f>
        <v/>
      </c>
      <c r="G106" s="108"/>
      <c r="H106" s="105"/>
      <c r="I106" s="333" t="str">
        <f t="shared" si="10"/>
        <v/>
      </c>
      <c r="J106" s="110" t="s">
        <v>32</v>
      </c>
      <c r="K106" s="334" t="str">
        <f t="shared" si="11"/>
        <v/>
      </c>
      <c r="L106" s="112"/>
      <c r="M106" s="110" t="s">
        <v>32</v>
      </c>
      <c r="N106" s="113"/>
      <c r="O106" s="114"/>
      <c r="P106" s="306"/>
      <c r="Q106" s="105"/>
      <c r="R106" s="114"/>
      <c r="S106" s="115"/>
      <c r="T106" s="116">
        <f t="shared" si="12"/>
        <v>0</v>
      </c>
      <c r="U106" s="117">
        <f t="shared" si="13"/>
        <v>0</v>
      </c>
      <c r="V106" s="117">
        <f t="shared" si="9"/>
        <v>0</v>
      </c>
      <c r="W106" s="118">
        <f t="shared" si="14"/>
        <v>0</v>
      </c>
      <c r="X106" s="119">
        <f t="shared" si="15"/>
        <v>0</v>
      </c>
      <c r="Y106" s="119">
        <f t="shared" si="16"/>
        <v>0</v>
      </c>
      <c r="AA106" s="120" t="str">
        <f t="shared" si="17"/>
        <v>202604</v>
      </c>
    </row>
    <row r="107" spans="1:27" ht="21" customHeight="1">
      <c r="A107" s="299" t="str">
        <f>IF(C107="","",SUBTOTAL(103,$C$13:C107)-1)</f>
        <v/>
      </c>
      <c r="B107" s="104"/>
      <c r="C107" s="297"/>
      <c r="D107" s="105"/>
      <c r="E107" s="106"/>
      <c r="F107" s="107" t="str">
        <f>IF(E107="","",IFERROR(DATEDIF(E107,'請求書（幼稚園保育料・代理）'!$A$1,"Y"),""))</f>
        <v/>
      </c>
      <c r="G107" s="108"/>
      <c r="H107" s="105"/>
      <c r="I107" s="333" t="str">
        <f t="shared" si="10"/>
        <v/>
      </c>
      <c r="J107" s="110" t="s">
        <v>32</v>
      </c>
      <c r="K107" s="334" t="str">
        <f t="shared" si="11"/>
        <v/>
      </c>
      <c r="L107" s="112"/>
      <c r="M107" s="110" t="s">
        <v>32</v>
      </c>
      <c r="N107" s="113"/>
      <c r="O107" s="114"/>
      <c r="P107" s="306"/>
      <c r="Q107" s="105"/>
      <c r="R107" s="114"/>
      <c r="S107" s="115"/>
      <c r="T107" s="116">
        <f t="shared" si="12"/>
        <v>0</v>
      </c>
      <c r="U107" s="117">
        <f t="shared" si="13"/>
        <v>0</v>
      </c>
      <c r="V107" s="117">
        <f t="shared" si="9"/>
        <v>0</v>
      </c>
      <c r="W107" s="118">
        <f t="shared" si="14"/>
        <v>0</v>
      </c>
      <c r="X107" s="119">
        <f t="shared" si="15"/>
        <v>0</v>
      </c>
      <c r="Y107" s="119">
        <f t="shared" si="16"/>
        <v>0</v>
      </c>
      <c r="AA107" s="120" t="str">
        <f t="shared" si="17"/>
        <v>202604</v>
      </c>
    </row>
    <row r="108" spans="1:27" ht="21" customHeight="1">
      <c r="A108" s="299" t="str">
        <f>IF(C108="","",SUBTOTAL(103,$C$13:C108)-1)</f>
        <v/>
      </c>
      <c r="B108" s="104"/>
      <c r="C108" s="297"/>
      <c r="D108" s="105"/>
      <c r="E108" s="106"/>
      <c r="F108" s="107" t="str">
        <f>IF(E108="","",IFERROR(DATEDIF(E108,'請求書（幼稚園保育料・代理）'!$A$1,"Y"),""))</f>
        <v/>
      </c>
      <c r="G108" s="108"/>
      <c r="H108" s="105"/>
      <c r="I108" s="333" t="str">
        <f t="shared" si="10"/>
        <v/>
      </c>
      <c r="J108" s="110" t="s">
        <v>32</v>
      </c>
      <c r="K108" s="334" t="str">
        <f t="shared" si="11"/>
        <v/>
      </c>
      <c r="L108" s="112"/>
      <c r="M108" s="110" t="s">
        <v>32</v>
      </c>
      <c r="N108" s="113"/>
      <c r="O108" s="114"/>
      <c r="P108" s="306"/>
      <c r="Q108" s="105"/>
      <c r="R108" s="114"/>
      <c r="S108" s="115"/>
      <c r="T108" s="116">
        <f t="shared" si="12"/>
        <v>0</v>
      </c>
      <c r="U108" s="117">
        <f t="shared" si="13"/>
        <v>0</v>
      </c>
      <c r="V108" s="117">
        <f t="shared" si="9"/>
        <v>0</v>
      </c>
      <c r="W108" s="118">
        <f t="shared" si="14"/>
        <v>0</v>
      </c>
      <c r="X108" s="119">
        <f t="shared" si="15"/>
        <v>0</v>
      </c>
      <c r="Y108" s="119">
        <f t="shared" si="16"/>
        <v>0</v>
      </c>
      <c r="AA108" s="120" t="str">
        <f t="shared" si="17"/>
        <v>202604</v>
      </c>
    </row>
    <row r="109" spans="1:27" ht="21" customHeight="1">
      <c r="A109" s="299" t="str">
        <f>IF(C109="","",SUBTOTAL(103,$C$13:C109)-1)</f>
        <v/>
      </c>
      <c r="B109" s="104"/>
      <c r="C109" s="297"/>
      <c r="D109" s="105"/>
      <c r="E109" s="106"/>
      <c r="F109" s="107" t="str">
        <f>IF(E109="","",IFERROR(DATEDIF(E109,'請求書（幼稚園保育料・代理）'!$A$1,"Y"),""))</f>
        <v/>
      </c>
      <c r="G109" s="108"/>
      <c r="H109" s="105"/>
      <c r="I109" s="333" t="str">
        <f t="shared" si="10"/>
        <v/>
      </c>
      <c r="J109" s="110" t="s">
        <v>32</v>
      </c>
      <c r="K109" s="334" t="str">
        <f t="shared" si="11"/>
        <v/>
      </c>
      <c r="L109" s="112"/>
      <c r="M109" s="110" t="s">
        <v>32</v>
      </c>
      <c r="N109" s="113"/>
      <c r="O109" s="114"/>
      <c r="P109" s="306"/>
      <c r="Q109" s="105"/>
      <c r="R109" s="114"/>
      <c r="S109" s="115"/>
      <c r="T109" s="116">
        <f t="shared" si="12"/>
        <v>0</v>
      </c>
      <c r="U109" s="117">
        <f t="shared" si="13"/>
        <v>0</v>
      </c>
      <c r="V109" s="117">
        <f t="shared" si="9"/>
        <v>0</v>
      </c>
      <c r="W109" s="118">
        <f t="shared" si="14"/>
        <v>0</v>
      </c>
      <c r="X109" s="119">
        <f t="shared" si="15"/>
        <v>0</v>
      </c>
      <c r="Y109" s="119">
        <f t="shared" si="16"/>
        <v>0</v>
      </c>
      <c r="AA109" s="120" t="str">
        <f t="shared" si="17"/>
        <v>202604</v>
      </c>
    </row>
    <row r="110" spans="1:27" ht="21" customHeight="1">
      <c r="A110" s="299" t="str">
        <f>IF(C110="","",SUBTOTAL(103,$C$13:C110)-1)</f>
        <v/>
      </c>
      <c r="B110" s="104"/>
      <c r="C110" s="297"/>
      <c r="D110" s="105"/>
      <c r="E110" s="106"/>
      <c r="F110" s="107" t="str">
        <f>IF(E110="","",IFERROR(DATEDIF(E110,'請求書（幼稚園保育料・代理）'!$A$1,"Y"),""))</f>
        <v/>
      </c>
      <c r="G110" s="108"/>
      <c r="H110" s="105"/>
      <c r="I110" s="333" t="str">
        <f t="shared" si="10"/>
        <v/>
      </c>
      <c r="J110" s="110" t="s">
        <v>32</v>
      </c>
      <c r="K110" s="334" t="str">
        <f t="shared" si="11"/>
        <v/>
      </c>
      <c r="L110" s="112"/>
      <c r="M110" s="110" t="s">
        <v>32</v>
      </c>
      <c r="N110" s="113"/>
      <c r="O110" s="114"/>
      <c r="P110" s="306"/>
      <c r="Q110" s="105"/>
      <c r="R110" s="114"/>
      <c r="S110" s="115"/>
      <c r="T110" s="116">
        <f t="shared" si="12"/>
        <v>0</v>
      </c>
      <c r="U110" s="117">
        <f t="shared" si="13"/>
        <v>0</v>
      </c>
      <c r="V110" s="117">
        <f t="shared" si="9"/>
        <v>0</v>
      </c>
      <c r="W110" s="118">
        <f t="shared" si="14"/>
        <v>0</v>
      </c>
      <c r="X110" s="119">
        <f t="shared" si="15"/>
        <v>0</v>
      </c>
      <c r="Y110" s="119">
        <f t="shared" si="16"/>
        <v>0</v>
      </c>
      <c r="AA110" s="120" t="str">
        <f t="shared" si="17"/>
        <v>202604</v>
      </c>
    </row>
    <row r="111" spans="1:27" ht="21" customHeight="1">
      <c r="A111" s="299" t="str">
        <f>IF(C111="","",SUBTOTAL(103,$C$13:C111)-1)</f>
        <v/>
      </c>
      <c r="B111" s="104"/>
      <c r="C111" s="297"/>
      <c r="D111" s="105"/>
      <c r="E111" s="106"/>
      <c r="F111" s="107" t="str">
        <f>IF(E111="","",IFERROR(DATEDIF(E111,'請求書（幼稚園保育料・代理）'!$A$1,"Y"),""))</f>
        <v/>
      </c>
      <c r="G111" s="108"/>
      <c r="H111" s="105"/>
      <c r="I111" s="333" t="str">
        <f t="shared" si="10"/>
        <v/>
      </c>
      <c r="J111" s="110" t="s">
        <v>32</v>
      </c>
      <c r="K111" s="334" t="str">
        <f t="shared" si="11"/>
        <v/>
      </c>
      <c r="L111" s="112"/>
      <c r="M111" s="110" t="s">
        <v>32</v>
      </c>
      <c r="N111" s="113"/>
      <c r="O111" s="114"/>
      <c r="P111" s="306"/>
      <c r="Q111" s="105"/>
      <c r="R111" s="114"/>
      <c r="S111" s="115"/>
      <c r="T111" s="116">
        <f t="shared" si="12"/>
        <v>0</v>
      </c>
      <c r="U111" s="117">
        <f t="shared" si="13"/>
        <v>0</v>
      </c>
      <c r="V111" s="117">
        <f t="shared" si="9"/>
        <v>0</v>
      </c>
      <c r="W111" s="118">
        <f t="shared" si="14"/>
        <v>0</v>
      </c>
      <c r="X111" s="119">
        <f t="shared" si="15"/>
        <v>0</v>
      </c>
      <c r="Y111" s="119">
        <f t="shared" si="16"/>
        <v>0</v>
      </c>
      <c r="AA111" s="120" t="str">
        <f t="shared" si="17"/>
        <v>202604</v>
      </c>
    </row>
    <row r="112" spans="1:27" ht="21" customHeight="1">
      <c r="A112" s="299" t="str">
        <f>IF(C112="","",SUBTOTAL(103,$C$13:C112)-1)</f>
        <v/>
      </c>
      <c r="B112" s="104"/>
      <c r="C112" s="297"/>
      <c r="D112" s="105"/>
      <c r="E112" s="106"/>
      <c r="F112" s="107" t="str">
        <f>IF(E112="","",IFERROR(DATEDIF(E112,'請求書（幼稚園保育料・代理）'!$A$1,"Y"),""))</f>
        <v/>
      </c>
      <c r="G112" s="108"/>
      <c r="H112" s="105"/>
      <c r="I112" s="333" t="str">
        <f t="shared" si="10"/>
        <v/>
      </c>
      <c r="J112" s="110" t="s">
        <v>32</v>
      </c>
      <c r="K112" s="334" t="str">
        <f t="shared" si="11"/>
        <v/>
      </c>
      <c r="L112" s="112"/>
      <c r="M112" s="110" t="s">
        <v>32</v>
      </c>
      <c r="N112" s="113"/>
      <c r="O112" s="114"/>
      <c r="P112" s="306"/>
      <c r="Q112" s="105"/>
      <c r="R112" s="114"/>
      <c r="S112" s="115"/>
      <c r="T112" s="116">
        <f t="shared" si="12"/>
        <v>0</v>
      </c>
      <c r="U112" s="117">
        <f t="shared" si="13"/>
        <v>0</v>
      </c>
      <c r="V112" s="117">
        <f t="shared" si="9"/>
        <v>0</v>
      </c>
      <c r="W112" s="118">
        <f t="shared" si="14"/>
        <v>0</v>
      </c>
      <c r="X112" s="119">
        <f t="shared" si="15"/>
        <v>0</v>
      </c>
      <c r="Y112" s="119">
        <f t="shared" si="16"/>
        <v>0</v>
      </c>
      <c r="AA112" s="120" t="str">
        <f t="shared" si="17"/>
        <v>202604</v>
      </c>
    </row>
    <row r="113" spans="1:27" ht="21" customHeight="1">
      <c r="A113" s="299" t="str">
        <f>IF(C113="","",SUBTOTAL(103,$C$13:C113)-1)</f>
        <v/>
      </c>
      <c r="B113" s="104"/>
      <c r="C113" s="297"/>
      <c r="D113" s="105"/>
      <c r="E113" s="106"/>
      <c r="F113" s="107" t="str">
        <f>IF(E113="","",IFERROR(DATEDIF(E113,'請求書（幼稚園保育料・代理）'!$A$1,"Y"),""))</f>
        <v/>
      </c>
      <c r="G113" s="108"/>
      <c r="H113" s="105"/>
      <c r="I113" s="333" t="str">
        <f t="shared" si="10"/>
        <v/>
      </c>
      <c r="J113" s="110" t="s">
        <v>32</v>
      </c>
      <c r="K113" s="334" t="str">
        <f t="shared" si="11"/>
        <v/>
      </c>
      <c r="L113" s="112"/>
      <c r="M113" s="110" t="s">
        <v>32</v>
      </c>
      <c r="N113" s="113"/>
      <c r="O113" s="114"/>
      <c r="P113" s="306"/>
      <c r="Q113" s="105"/>
      <c r="R113" s="114"/>
      <c r="S113" s="115"/>
      <c r="T113" s="116">
        <f t="shared" si="12"/>
        <v>0</v>
      </c>
      <c r="U113" s="117">
        <f t="shared" si="13"/>
        <v>0</v>
      </c>
      <c r="V113" s="117">
        <f t="shared" si="9"/>
        <v>0</v>
      </c>
      <c r="W113" s="118">
        <f t="shared" si="14"/>
        <v>0</v>
      </c>
      <c r="X113" s="119">
        <f t="shared" si="15"/>
        <v>0</v>
      </c>
      <c r="Y113" s="119">
        <f t="shared" si="16"/>
        <v>0</v>
      </c>
      <c r="AA113" s="120" t="str">
        <f t="shared" si="17"/>
        <v>202604</v>
      </c>
    </row>
    <row r="114" spans="1:27" ht="21" customHeight="1">
      <c r="A114" s="299" t="str">
        <f>IF(C114="","",SUBTOTAL(103,$C$13:C114)-1)</f>
        <v/>
      </c>
      <c r="B114" s="104"/>
      <c r="C114" s="297"/>
      <c r="D114" s="105"/>
      <c r="E114" s="106"/>
      <c r="F114" s="107" t="str">
        <f>IF(E114="","",IFERROR(DATEDIF(E114,'請求書（幼稚園保育料・代理）'!$A$1,"Y"),""))</f>
        <v/>
      </c>
      <c r="G114" s="108"/>
      <c r="H114" s="105"/>
      <c r="I114" s="333" t="str">
        <f t="shared" si="10"/>
        <v/>
      </c>
      <c r="J114" s="110" t="s">
        <v>32</v>
      </c>
      <c r="K114" s="334" t="str">
        <f t="shared" si="11"/>
        <v/>
      </c>
      <c r="L114" s="112"/>
      <c r="M114" s="110" t="s">
        <v>32</v>
      </c>
      <c r="N114" s="113"/>
      <c r="O114" s="114"/>
      <c r="P114" s="306"/>
      <c r="Q114" s="105"/>
      <c r="R114" s="114"/>
      <c r="S114" s="115"/>
      <c r="T114" s="116">
        <f t="shared" si="12"/>
        <v>0</v>
      </c>
      <c r="U114" s="117">
        <f t="shared" si="13"/>
        <v>0</v>
      </c>
      <c r="V114" s="117">
        <f t="shared" si="9"/>
        <v>0</v>
      </c>
      <c r="W114" s="118">
        <f t="shared" si="14"/>
        <v>0</v>
      </c>
      <c r="X114" s="119">
        <f t="shared" si="15"/>
        <v>0</v>
      </c>
      <c r="Y114" s="119">
        <f t="shared" si="16"/>
        <v>0</v>
      </c>
      <c r="AA114" s="120" t="str">
        <f t="shared" si="17"/>
        <v>202604</v>
      </c>
    </row>
    <row r="115" spans="1:27" ht="21" customHeight="1">
      <c r="A115" s="299" t="str">
        <f>IF(C115="","",SUBTOTAL(103,$C$13:C115)-1)</f>
        <v/>
      </c>
      <c r="B115" s="104"/>
      <c r="C115" s="297"/>
      <c r="D115" s="105"/>
      <c r="E115" s="106"/>
      <c r="F115" s="107" t="str">
        <f>IF(E115="","",IFERROR(DATEDIF(E115,'請求書（幼稚園保育料・代理）'!$A$1,"Y"),""))</f>
        <v/>
      </c>
      <c r="G115" s="108"/>
      <c r="H115" s="105"/>
      <c r="I115" s="333" t="str">
        <f t="shared" si="10"/>
        <v/>
      </c>
      <c r="J115" s="110" t="s">
        <v>32</v>
      </c>
      <c r="K115" s="334" t="str">
        <f t="shared" si="11"/>
        <v/>
      </c>
      <c r="L115" s="112"/>
      <c r="M115" s="110" t="s">
        <v>32</v>
      </c>
      <c r="N115" s="113"/>
      <c r="O115" s="114"/>
      <c r="P115" s="306"/>
      <c r="Q115" s="105"/>
      <c r="R115" s="114"/>
      <c r="S115" s="115"/>
      <c r="T115" s="116">
        <f t="shared" si="12"/>
        <v>0</v>
      </c>
      <c r="U115" s="117">
        <f t="shared" si="13"/>
        <v>0</v>
      </c>
      <c r="V115" s="117">
        <f t="shared" si="9"/>
        <v>0</v>
      </c>
      <c r="W115" s="118">
        <f t="shared" si="14"/>
        <v>0</v>
      </c>
      <c r="X115" s="119">
        <f t="shared" si="15"/>
        <v>0</v>
      </c>
      <c r="Y115" s="119">
        <f t="shared" si="16"/>
        <v>0</v>
      </c>
      <c r="AA115" s="120" t="str">
        <f t="shared" si="17"/>
        <v>202604</v>
      </c>
    </row>
    <row r="116" spans="1:27" ht="21" customHeight="1">
      <c r="A116" s="299" t="str">
        <f>IF(C116="","",SUBTOTAL(103,$C$13:C116)-1)</f>
        <v/>
      </c>
      <c r="B116" s="104"/>
      <c r="C116" s="297"/>
      <c r="D116" s="105"/>
      <c r="E116" s="106"/>
      <c r="F116" s="107" t="str">
        <f>IF(E116="","",IFERROR(DATEDIF(E116,'請求書（幼稚園保育料・代理）'!$A$1,"Y"),""))</f>
        <v/>
      </c>
      <c r="G116" s="108"/>
      <c r="H116" s="105"/>
      <c r="I116" s="333" t="str">
        <f t="shared" si="10"/>
        <v/>
      </c>
      <c r="J116" s="110" t="s">
        <v>32</v>
      </c>
      <c r="K116" s="334" t="str">
        <f t="shared" si="11"/>
        <v/>
      </c>
      <c r="L116" s="112"/>
      <c r="M116" s="110" t="s">
        <v>32</v>
      </c>
      <c r="N116" s="113"/>
      <c r="O116" s="114"/>
      <c r="P116" s="306"/>
      <c r="Q116" s="105"/>
      <c r="R116" s="114"/>
      <c r="S116" s="115"/>
      <c r="T116" s="116">
        <f t="shared" si="12"/>
        <v>0</v>
      </c>
      <c r="U116" s="117">
        <f t="shared" si="13"/>
        <v>0</v>
      </c>
      <c r="V116" s="117">
        <f t="shared" si="9"/>
        <v>0</v>
      </c>
      <c r="W116" s="118">
        <f t="shared" si="14"/>
        <v>0</v>
      </c>
      <c r="X116" s="119">
        <f t="shared" si="15"/>
        <v>0</v>
      </c>
      <c r="Y116" s="119">
        <f t="shared" si="16"/>
        <v>0</v>
      </c>
      <c r="AA116" s="120" t="str">
        <f t="shared" si="17"/>
        <v>202604</v>
      </c>
    </row>
    <row r="117" spans="1:27" ht="21" customHeight="1">
      <c r="A117" s="299" t="str">
        <f>IF(C117="","",SUBTOTAL(103,$C$13:C117)-1)</f>
        <v/>
      </c>
      <c r="B117" s="104"/>
      <c r="C117" s="297"/>
      <c r="D117" s="105"/>
      <c r="E117" s="106"/>
      <c r="F117" s="107" t="str">
        <f>IF(E117="","",IFERROR(DATEDIF(E117,'請求書（幼稚園保育料・代理）'!$A$1,"Y"),""))</f>
        <v/>
      </c>
      <c r="G117" s="108"/>
      <c r="H117" s="105"/>
      <c r="I117" s="333" t="str">
        <f t="shared" si="10"/>
        <v/>
      </c>
      <c r="J117" s="110" t="s">
        <v>32</v>
      </c>
      <c r="K117" s="334" t="str">
        <f t="shared" si="11"/>
        <v/>
      </c>
      <c r="L117" s="112"/>
      <c r="M117" s="110" t="s">
        <v>32</v>
      </c>
      <c r="N117" s="113"/>
      <c r="O117" s="114"/>
      <c r="P117" s="306"/>
      <c r="Q117" s="105"/>
      <c r="R117" s="114"/>
      <c r="S117" s="115"/>
      <c r="T117" s="116">
        <f t="shared" si="12"/>
        <v>0</v>
      </c>
      <c r="U117" s="117">
        <f t="shared" si="13"/>
        <v>0</v>
      </c>
      <c r="V117" s="117">
        <f t="shared" si="9"/>
        <v>0</v>
      </c>
      <c r="W117" s="118">
        <f t="shared" si="14"/>
        <v>0</v>
      </c>
      <c r="X117" s="119">
        <f t="shared" si="15"/>
        <v>0</v>
      </c>
      <c r="Y117" s="119">
        <f t="shared" si="16"/>
        <v>0</v>
      </c>
      <c r="AA117" s="120" t="str">
        <f t="shared" si="17"/>
        <v>202604</v>
      </c>
    </row>
    <row r="118" spans="1:27" ht="21" customHeight="1">
      <c r="A118" s="299" t="str">
        <f>IF(C118="","",SUBTOTAL(103,$C$13:C118)-1)</f>
        <v/>
      </c>
      <c r="B118" s="104"/>
      <c r="C118" s="297"/>
      <c r="D118" s="105"/>
      <c r="E118" s="106"/>
      <c r="F118" s="107" t="str">
        <f>IF(E118="","",IFERROR(DATEDIF(E118,'請求書（幼稚園保育料・代理）'!$A$1,"Y"),""))</f>
        <v/>
      </c>
      <c r="G118" s="108"/>
      <c r="H118" s="105"/>
      <c r="I118" s="333" t="str">
        <f t="shared" si="10"/>
        <v/>
      </c>
      <c r="J118" s="110" t="s">
        <v>32</v>
      </c>
      <c r="K118" s="334" t="str">
        <f t="shared" si="11"/>
        <v/>
      </c>
      <c r="L118" s="112"/>
      <c r="M118" s="110" t="s">
        <v>32</v>
      </c>
      <c r="N118" s="113"/>
      <c r="O118" s="114"/>
      <c r="P118" s="306"/>
      <c r="Q118" s="105"/>
      <c r="R118" s="114"/>
      <c r="S118" s="115"/>
      <c r="T118" s="116">
        <f t="shared" si="12"/>
        <v>0</v>
      </c>
      <c r="U118" s="117">
        <f t="shared" si="13"/>
        <v>0</v>
      </c>
      <c r="V118" s="117">
        <f t="shared" si="9"/>
        <v>0</v>
      </c>
      <c r="W118" s="118">
        <f t="shared" si="14"/>
        <v>0</v>
      </c>
      <c r="X118" s="119">
        <f t="shared" si="15"/>
        <v>0</v>
      </c>
      <c r="Y118" s="119">
        <f t="shared" si="16"/>
        <v>0</v>
      </c>
      <c r="AA118" s="120" t="str">
        <f t="shared" si="17"/>
        <v>202604</v>
      </c>
    </row>
    <row r="119" spans="1:27" ht="21" customHeight="1">
      <c r="A119" s="299" t="str">
        <f>IF(C119="","",SUBTOTAL(103,$C$13:C119)-1)</f>
        <v/>
      </c>
      <c r="B119" s="104"/>
      <c r="C119" s="297"/>
      <c r="D119" s="105"/>
      <c r="E119" s="106"/>
      <c r="F119" s="107" t="str">
        <f>IF(E119="","",IFERROR(DATEDIF(E119,'請求書（幼稚園保育料・代理）'!$A$1,"Y"),""))</f>
        <v/>
      </c>
      <c r="G119" s="108"/>
      <c r="H119" s="105"/>
      <c r="I119" s="333" t="str">
        <f t="shared" si="10"/>
        <v/>
      </c>
      <c r="J119" s="110" t="s">
        <v>32</v>
      </c>
      <c r="K119" s="334" t="str">
        <f t="shared" si="11"/>
        <v/>
      </c>
      <c r="L119" s="112"/>
      <c r="M119" s="110" t="s">
        <v>32</v>
      </c>
      <c r="N119" s="113"/>
      <c r="O119" s="114"/>
      <c r="P119" s="306"/>
      <c r="Q119" s="105"/>
      <c r="R119" s="114"/>
      <c r="S119" s="115"/>
      <c r="T119" s="116">
        <f t="shared" si="12"/>
        <v>0</v>
      </c>
      <c r="U119" s="117">
        <f t="shared" si="13"/>
        <v>0</v>
      </c>
      <c r="V119" s="117">
        <f t="shared" si="9"/>
        <v>0</v>
      </c>
      <c r="W119" s="118">
        <f t="shared" si="14"/>
        <v>0</v>
      </c>
      <c r="X119" s="119">
        <f t="shared" si="15"/>
        <v>0</v>
      </c>
      <c r="Y119" s="119">
        <f t="shared" si="16"/>
        <v>0</v>
      </c>
      <c r="AA119" s="120" t="str">
        <f t="shared" si="17"/>
        <v>202604</v>
      </c>
    </row>
    <row r="120" spans="1:27" ht="21" customHeight="1">
      <c r="A120" s="299" t="str">
        <f>IF(C120="","",SUBTOTAL(103,$C$13:C120)-1)</f>
        <v/>
      </c>
      <c r="B120" s="104"/>
      <c r="C120" s="297"/>
      <c r="D120" s="105"/>
      <c r="E120" s="106"/>
      <c r="F120" s="107" t="str">
        <f>IF(E120="","",IFERROR(DATEDIF(E120,'請求書（幼稚園保育料・代理）'!$A$1,"Y"),""))</f>
        <v/>
      </c>
      <c r="G120" s="108"/>
      <c r="H120" s="105"/>
      <c r="I120" s="333" t="str">
        <f t="shared" si="10"/>
        <v/>
      </c>
      <c r="J120" s="110" t="s">
        <v>32</v>
      </c>
      <c r="K120" s="334" t="str">
        <f t="shared" si="11"/>
        <v/>
      </c>
      <c r="L120" s="112"/>
      <c r="M120" s="110" t="s">
        <v>32</v>
      </c>
      <c r="N120" s="113"/>
      <c r="O120" s="114"/>
      <c r="P120" s="306"/>
      <c r="Q120" s="105"/>
      <c r="R120" s="114"/>
      <c r="S120" s="115"/>
      <c r="T120" s="116">
        <f t="shared" si="12"/>
        <v>0</v>
      </c>
      <c r="U120" s="117">
        <f t="shared" si="13"/>
        <v>0</v>
      </c>
      <c r="V120" s="117">
        <f t="shared" si="9"/>
        <v>0</v>
      </c>
      <c r="W120" s="118">
        <f t="shared" si="14"/>
        <v>0</v>
      </c>
      <c r="X120" s="119">
        <f t="shared" si="15"/>
        <v>0</v>
      </c>
      <c r="Y120" s="119">
        <f t="shared" si="16"/>
        <v>0</v>
      </c>
      <c r="AA120" s="120" t="str">
        <f t="shared" si="17"/>
        <v>202604</v>
      </c>
    </row>
    <row r="121" spans="1:27" ht="21" customHeight="1">
      <c r="A121" s="299" t="str">
        <f>IF(C121="","",SUBTOTAL(103,$C$13:C121)-1)</f>
        <v/>
      </c>
      <c r="B121" s="104"/>
      <c r="C121" s="297"/>
      <c r="D121" s="105"/>
      <c r="E121" s="106"/>
      <c r="F121" s="107" t="str">
        <f>IF(E121="","",IFERROR(DATEDIF(E121,'請求書（幼稚園保育料・代理）'!$A$1,"Y"),""))</f>
        <v/>
      </c>
      <c r="G121" s="108"/>
      <c r="H121" s="105"/>
      <c r="I121" s="333" t="str">
        <f t="shared" si="10"/>
        <v/>
      </c>
      <c r="J121" s="110" t="s">
        <v>32</v>
      </c>
      <c r="K121" s="334" t="str">
        <f t="shared" si="11"/>
        <v/>
      </c>
      <c r="L121" s="112"/>
      <c r="M121" s="110" t="s">
        <v>32</v>
      </c>
      <c r="N121" s="113"/>
      <c r="O121" s="114"/>
      <c r="P121" s="306"/>
      <c r="Q121" s="105"/>
      <c r="R121" s="114"/>
      <c r="S121" s="115"/>
      <c r="T121" s="116">
        <f t="shared" si="12"/>
        <v>0</v>
      </c>
      <c r="U121" s="117">
        <f t="shared" si="13"/>
        <v>0</v>
      </c>
      <c r="V121" s="117">
        <f t="shared" si="9"/>
        <v>0</v>
      </c>
      <c r="W121" s="118">
        <f t="shared" si="14"/>
        <v>0</v>
      </c>
      <c r="X121" s="119">
        <f t="shared" si="15"/>
        <v>0</v>
      </c>
      <c r="Y121" s="119">
        <f t="shared" si="16"/>
        <v>0</v>
      </c>
      <c r="AA121" s="120" t="str">
        <f t="shared" si="17"/>
        <v>202604</v>
      </c>
    </row>
    <row r="122" spans="1:27" ht="21" customHeight="1">
      <c r="A122" s="299" t="str">
        <f>IF(C122="","",SUBTOTAL(103,$C$13:C122)-1)</f>
        <v/>
      </c>
      <c r="B122" s="104"/>
      <c r="C122" s="297"/>
      <c r="D122" s="105"/>
      <c r="E122" s="106"/>
      <c r="F122" s="107" t="str">
        <f>IF(E122="","",IFERROR(DATEDIF(E122,'請求書（幼稚園保育料・代理）'!$A$1,"Y"),""))</f>
        <v/>
      </c>
      <c r="G122" s="108"/>
      <c r="H122" s="105"/>
      <c r="I122" s="333" t="str">
        <f t="shared" si="10"/>
        <v/>
      </c>
      <c r="J122" s="110" t="s">
        <v>32</v>
      </c>
      <c r="K122" s="334" t="str">
        <f t="shared" si="11"/>
        <v/>
      </c>
      <c r="L122" s="112"/>
      <c r="M122" s="110" t="s">
        <v>32</v>
      </c>
      <c r="N122" s="113"/>
      <c r="O122" s="114"/>
      <c r="P122" s="306"/>
      <c r="Q122" s="105"/>
      <c r="R122" s="114"/>
      <c r="S122" s="115"/>
      <c r="T122" s="116">
        <f t="shared" si="12"/>
        <v>0</v>
      </c>
      <c r="U122" s="117">
        <f t="shared" si="13"/>
        <v>0</v>
      </c>
      <c r="V122" s="117">
        <f t="shared" si="9"/>
        <v>0</v>
      </c>
      <c r="W122" s="118">
        <f t="shared" si="14"/>
        <v>0</v>
      </c>
      <c r="X122" s="119">
        <f t="shared" si="15"/>
        <v>0</v>
      </c>
      <c r="Y122" s="119">
        <f t="shared" si="16"/>
        <v>0</v>
      </c>
      <c r="AA122" s="120" t="str">
        <f t="shared" si="17"/>
        <v>202604</v>
      </c>
    </row>
    <row r="123" spans="1:27" ht="21" customHeight="1">
      <c r="A123" s="299" t="str">
        <f>IF(C123="","",SUBTOTAL(103,$C$13:C123)-1)</f>
        <v/>
      </c>
      <c r="B123" s="104"/>
      <c r="C123" s="297"/>
      <c r="D123" s="105"/>
      <c r="E123" s="106"/>
      <c r="F123" s="107" t="str">
        <f>IF(E123="","",IFERROR(DATEDIF(E123,'請求書（幼稚園保育料・代理）'!$A$1,"Y"),""))</f>
        <v/>
      </c>
      <c r="G123" s="108"/>
      <c r="H123" s="105"/>
      <c r="I123" s="333" t="str">
        <f t="shared" si="10"/>
        <v/>
      </c>
      <c r="J123" s="110" t="s">
        <v>32</v>
      </c>
      <c r="K123" s="334" t="str">
        <f t="shared" si="11"/>
        <v/>
      </c>
      <c r="L123" s="112"/>
      <c r="M123" s="110" t="s">
        <v>32</v>
      </c>
      <c r="N123" s="113"/>
      <c r="O123" s="114"/>
      <c r="P123" s="306"/>
      <c r="Q123" s="105"/>
      <c r="R123" s="114"/>
      <c r="S123" s="115"/>
      <c r="T123" s="116">
        <f t="shared" si="12"/>
        <v>0</v>
      </c>
      <c r="U123" s="117">
        <f t="shared" si="13"/>
        <v>0</v>
      </c>
      <c r="V123" s="117">
        <f t="shared" si="9"/>
        <v>0</v>
      </c>
      <c r="W123" s="118">
        <f t="shared" si="14"/>
        <v>0</v>
      </c>
      <c r="X123" s="119">
        <f t="shared" si="15"/>
        <v>0</v>
      </c>
      <c r="Y123" s="119">
        <f t="shared" si="16"/>
        <v>0</v>
      </c>
      <c r="AA123" s="120" t="str">
        <f t="shared" si="17"/>
        <v>202604</v>
      </c>
    </row>
    <row r="124" spans="1:27" ht="21" customHeight="1">
      <c r="A124" s="299" t="str">
        <f>IF(C124="","",SUBTOTAL(103,$C$13:C124)-1)</f>
        <v/>
      </c>
      <c r="B124" s="104"/>
      <c r="C124" s="297"/>
      <c r="D124" s="105"/>
      <c r="E124" s="106"/>
      <c r="F124" s="107" t="str">
        <f>IF(E124="","",IFERROR(DATEDIF(E124,'請求書（幼稚園保育料・代理）'!$A$1,"Y"),""))</f>
        <v/>
      </c>
      <c r="G124" s="108"/>
      <c r="H124" s="105"/>
      <c r="I124" s="333" t="str">
        <f t="shared" si="10"/>
        <v/>
      </c>
      <c r="J124" s="110" t="s">
        <v>32</v>
      </c>
      <c r="K124" s="334" t="str">
        <f t="shared" si="11"/>
        <v/>
      </c>
      <c r="L124" s="112"/>
      <c r="M124" s="110" t="s">
        <v>32</v>
      </c>
      <c r="N124" s="113"/>
      <c r="O124" s="114"/>
      <c r="P124" s="306"/>
      <c r="Q124" s="105"/>
      <c r="R124" s="114"/>
      <c r="S124" s="115"/>
      <c r="T124" s="116">
        <f t="shared" si="12"/>
        <v>0</v>
      </c>
      <c r="U124" s="117">
        <f t="shared" si="13"/>
        <v>0</v>
      </c>
      <c r="V124" s="117">
        <f t="shared" si="9"/>
        <v>0</v>
      </c>
      <c r="W124" s="118">
        <f t="shared" si="14"/>
        <v>0</v>
      </c>
      <c r="X124" s="119">
        <f t="shared" si="15"/>
        <v>0</v>
      </c>
      <c r="Y124" s="119">
        <f t="shared" si="16"/>
        <v>0</v>
      </c>
      <c r="AA124" s="120" t="str">
        <f t="shared" si="17"/>
        <v>202604</v>
      </c>
    </row>
    <row r="125" spans="1:27" ht="21" customHeight="1">
      <c r="A125" s="299" t="str">
        <f>IF(C125="","",SUBTOTAL(103,$C$13:C125)-1)</f>
        <v/>
      </c>
      <c r="B125" s="104"/>
      <c r="C125" s="297"/>
      <c r="D125" s="105"/>
      <c r="E125" s="106"/>
      <c r="F125" s="107" t="str">
        <f>IF(E125="","",IFERROR(DATEDIF(E125,'請求書（幼稚園保育料・代理）'!$A$1,"Y"),""))</f>
        <v/>
      </c>
      <c r="G125" s="108"/>
      <c r="H125" s="105"/>
      <c r="I125" s="333" t="str">
        <f t="shared" si="10"/>
        <v/>
      </c>
      <c r="J125" s="110" t="s">
        <v>32</v>
      </c>
      <c r="K125" s="334" t="str">
        <f t="shared" si="11"/>
        <v/>
      </c>
      <c r="L125" s="112"/>
      <c r="M125" s="110" t="s">
        <v>32</v>
      </c>
      <c r="N125" s="113"/>
      <c r="O125" s="114"/>
      <c r="P125" s="306"/>
      <c r="Q125" s="105"/>
      <c r="R125" s="114"/>
      <c r="S125" s="115"/>
      <c r="T125" s="116">
        <f t="shared" si="12"/>
        <v>0</v>
      </c>
      <c r="U125" s="117">
        <f t="shared" si="13"/>
        <v>0</v>
      </c>
      <c r="V125" s="117">
        <f t="shared" si="9"/>
        <v>0</v>
      </c>
      <c r="W125" s="118">
        <f t="shared" si="14"/>
        <v>0</v>
      </c>
      <c r="X125" s="119">
        <f t="shared" si="15"/>
        <v>0</v>
      </c>
      <c r="Y125" s="119">
        <f t="shared" si="16"/>
        <v>0</v>
      </c>
      <c r="AA125" s="120" t="str">
        <f t="shared" si="17"/>
        <v>202604</v>
      </c>
    </row>
    <row r="126" spans="1:27" ht="21" customHeight="1">
      <c r="A126" s="299" t="str">
        <f>IF(C126="","",SUBTOTAL(103,$C$13:C126)-1)</f>
        <v/>
      </c>
      <c r="B126" s="104"/>
      <c r="C126" s="297"/>
      <c r="D126" s="105"/>
      <c r="E126" s="106"/>
      <c r="F126" s="107" t="str">
        <f>IF(E126="","",IFERROR(DATEDIF(E126,'請求書（幼稚園保育料・代理）'!$A$1,"Y"),""))</f>
        <v/>
      </c>
      <c r="G126" s="108"/>
      <c r="H126" s="105"/>
      <c r="I126" s="333" t="str">
        <f t="shared" si="10"/>
        <v/>
      </c>
      <c r="J126" s="110" t="s">
        <v>32</v>
      </c>
      <c r="K126" s="334" t="str">
        <f t="shared" si="11"/>
        <v/>
      </c>
      <c r="L126" s="112"/>
      <c r="M126" s="110" t="s">
        <v>32</v>
      </c>
      <c r="N126" s="113"/>
      <c r="O126" s="114"/>
      <c r="P126" s="306"/>
      <c r="Q126" s="105"/>
      <c r="R126" s="114"/>
      <c r="S126" s="115"/>
      <c r="T126" s="116">
        <f t="shared" si="12"/>
        <v>0</v>
      </c>
      <c r="U126" s="117">
        <f t="shared" si="13"/>
        <v>0</v>
      </c>
      <c r="V126" s="117">
        <f t="shared" si="9"/>
        <v>0</v>
      </c>
      <c r="W126" s="118">
        <f t="shared" si="14"/>
        <v>0</v>
      </c>
      <c r="X126" s="119">
        <f t="shared" si="15"/>
        <v>0</v>
      </c>
      <c r="Y126" s="119">
        <f t="shared" si="16"/>
        <v>0</v>
      </c>
      <c r="AA126" s="120" t="str">
        <f t="shared" si="17"/>
        <v>202604</v>
      </c>
    </row>
    <row r="127" spans="1:27" ht="21" customHeight="1">
      <c r="A127" s="299" t="str">
        <f>IF(C127="","",SUBTOTAL(103,$C$13:C127)-1)</f>
        <v/>
      </c>
      <c r="B127" s="104"/>
      <c r="C127" s="297"/>
      <c r="D127" s="105"/>
      <c r="E127" s="106"/>
      <c r="F127" s="107" t="str">
        <f>IF(E127="","",IFERROR(DATEDIF(E127,'請求書（幼稚園保育料・代理）'!$A$1,"Y"),""))</f>
        <v/>
      </c>
      <c r="G127" s="108"/>
      <c r="H127" s="105"/>
      <c r="I127" s="333" t="str">
        <f t="shared" si="10"/>
        <v/>
      </c>
      <c r="J127" s="110" t="s">
        <v>32</v>
      </c>
      <c r="K127" s="334" t="str">
        <f t="shared" si="11"/>
        <v/>
      </c>
      <c r="L127" s="112"/>
      <c r="M127" s="110" t="s">
        <v>32</v>
      </c>
      <c r="N127" s="113"/>
      <c r="O127" s="114"/>
      <c r="P127" s="306"/>
      <c r="Q127" s="105"/>
      <c r="R127" s="114"/>
      <c r="S127" s="115"/>
      <c r="T127" s="116">
        <f t="shared" si="12"/>
        <v>0</v>
      </c>
      <c r="U127" s="117">
        <f t="shared" si="13"/>
        <v>0</v>
      </c>
      <c r="V127" s="117">
        <f t="shared" si="9"/>
        <v>0</v>
      </c>
      <c r="W127" s="118">
        <f t="shared" si="14"/>
        <v>0</v>
      </c>
      <c r="X127" s="119">
        <f t="shared" si="15"/>
        <v>0</v>
      </c>
      <c r="Y127" s="119">
        <f t="shared" si="16"/>
        <v>0</v>
      </c>
      <c r="AA127" s="120" t="str">
        <f t="shared" si="17"/>
        <v>202604</v>
      </c>
    </row>
    <row r="128" spans="1:27" ht="21" customHeight="1">
      <c r="A128" s="299" t="str">
        <f>IF(C128="","",SUBTOTAL(103,$C$13:C128)-1)</f>
        <v/>
      </c>
      <c r="B128" s="104"/>
      <c r="C128" s="297"/>
      <c r="D128" s="105"/>
      <c r="E128" s="106"/>
      <c r="F128" s="107" t="str">
        <f>IF(E128="","",IFERROR(DATEDIF(E128,'請求書（幼稚園保育料・代理）'!$A$1,"Y"),""))</f>
        <v/>
      </c>
      <c r="G128" s="108"/>
      <c r="H128" s="105"/>
      <c r="I128" s="333" t="str">
        <f t="shared" si="10"/>
        <v/>
      </c>
      <c r="J128" s="110" t="s">
        <v>32</v>
      </c>
      <c r="K128" s="334" t="str">
        <f t="shared" si="11"/>
        <v/>
      </c>
      <c r="L128" s="112"/>
      <c r="M128" s="110" t="s">
        <v>32</v>
      </c>
      <c r="N128" s="113"/>
      <c r="O128" s="114"/>
      <c r="P128" s="306"/>
      <c r="Q128" s="105"/>
      <c r="R128" s="114"/>
      <c r="S128" s="115"/>
      <c r="T128" s="116">
        <f t="shared" si="12"/>
        <v>0</v>
      </c>
      <c r="U128" s="117">
        <f t="shared" si="13"/>
        <v>0</v>
      </c>
      <c r="V128" s="117">
        <f t="shared" si="9"/>
        <v>0</v>
      </c>
      <c r="W128" s="118">
        <f t="shared" si="14"/>
        <v>0</v>
      </c>
      <c r="X128" s="119">
        <f t="shared" si="15"/>
        <v>0</v>
      </c>
      <c r="Y128" s="119">
        <f t="shared" si="16"/>
        <v>0</v>
      </c>
      <c r="AA128" s="120" t="str">
        <f t="shared" si="17"/>
        <v>202604</v>
      </c>
    </row>
    <row r="129" spans="1:27" ht="21" customHeight="1">
      <c r="A129" s="299" t="str">
        <f>IF(C129="","",SUBTOTAL(103,$C$13:C129)-1)</f>
        <v/>
      </c>
      <c r="B129" s="104"/>
      <c r="C129" s="297"/>
      <c r="D129" s="105"/>
      <c r="E129" s="106"/>
      <c r="F129" s="107" t="str">
        <f>IF(E129="","",IFERROR(DATEDIF(E129,'請求書（幼稚園保育料・代理）'!$A$1,"Y"),""))</f>
        <v/>
      </c>
      <c r="G129" s="108"/>
      <c r="H129" s="105"/>
      <c r="I129" s="333" t="str">
        <f t="shared" si="10"/>
        <v/>
      </c>
      <c r="J129" s="110" t="s">
        <v>32</v>
      </c>
      <c r="K129" s="334" t="str">
        <f t="shared" si="11"/>
        <v/>
      </c>
      <c r="L129" s="112"/>
      <c r="M129" s="110" t="s">
        <v>32</v>
      </c>
      <c r="N129" s="113"/>
      <c r="O129" s="114"/>
      <c r="P129" s="306"/>
      <c r="Q129" s="105"/>
      <c r="R129" s="114"/>
      <c r="S129" s="115"/>
      <c r="T129" s="116">
        <f t="shared" si="12"/>
        <v>0</v>
      </c>
      <c r="U129" s="117">
        <f t="shared" si="13"/>
        <v>0</v>
      </c>
      <c r="V129" s="117">
        <f t="shared" si="9"/>
        <v>0</v>
      </c>
      <c r="W129" s="118">
        <f t="shared" si="14"/>
        <v>0</v>
      </c>
      <c r="X129" s="119">
        <f t="shared" si="15"/>
        <v>0</v>
      </c>
      <c r="Y129" s="119">
        <f t="shared" si="16"/>
        <v>0</v>
      </c>
      <c r="AA129" s="120" t="str">
        <f t="shared" si="17"/>
        <v>202604</v>
      </c>
    </row>
    <row r="130" spans="1:27" ht="21" customHeight="1">
      <c r="A130" s="299" t="str">
        <f>IF(C130="","",SUBTOTAL(103,$C$13:C130)-1)</f>
        <v/>
      </c>
      <c r="B130" s="104"/>
      <c r="C130" s="297"/>
      <c r="D130" s="105"/>
      <c r="E130" s="106"/>
      <c r="F130" s="107" t="str">
        <f>IF(E130="","",IFERROR(DATEDIF(E130,'請求書（幼稚園保育料・代理）'!$A$1,"Y"),""))</f>
        <v/>
      </c>
      <c r="G130" s="108"/>
      <c r="H130" s="105"/>
      <c r="I130" s="333" t="str">
        <f t="shared" si="10"/>
        <v/>
      </c>
      <c r="J130" s="110" t="s">
        <v>32</v>
      </c>
      <c r="K130" s="334" t="str">
        <f t="shared" si="11"/>
        <v/>
      </c>
      <c r="L130" s="112"/>
      <c r="M130" s="110" t="s">
        <v>32</v>
      </c>
      <c r="N130" s="113"/>
      <c r="O130" s="114"/>
      <c r="P130" s="306"/>
      <c r="Q130" s="105"/>
      <c r="R130" s="114"/>
      <c r="S130" s="115"/>
      <c r="T130" s="116">
        <f t="shared" si="12"/>
        <v>0</v>
      </c>
      <c r="U130" s="117">
        <f t="shared" si="13"/>
        <v>0</v>
      </c>
      <c r="V130" s="117">
        <f t="shared" si="9"/>
        <v>0</v>
      </c>
      <c r="W130" s="118">
        <f t="shared" si="14"/>
        <v>0</v>
      </c>
      <c r="X130" s="119">
        <f t="shared" si="15"/>
        <v>0</v>
      </c>
      <c r="Y130" s="119">
        <f t="shared" si="16"/>
        <v>0</v>
      </c>
      <c r="AA130" s="120" t="str">
        <f t="shared" si="17"/>
        <v>202604</v>
      </c>
    </row>
    <row r="131" spans="1:27" ht="21" customHeight="1">
      <c r="A131" s="299" t="str">
        <f>IF(C131="","",SUBTOTAL(103,$C$13:C131)-1)</f>
        <v/>
      </c>
      <c r="B131" s="104"/>
      <c r="C131" s="297"/>
      <c r="D131" s="105"/>
      <c r="E131" s="106"/>
      <c r="F131" s="107" t="str">
        <f>IF(E131="","",IFERROR(DATEDIF(E131,'請求書（幼稚園保育料・代理）'!$A$1,"Y"),""))</f>
        <v/>
      </c>
      <c r="G131" s="108"/>
      <c r="H131" s="105"/>
      <c r="I131" s="333" t="str">
        <f t="shared" si="10"/>
        <v/>
      </c>
      <c r="J131" s="110" t="s">
        <v>32</v>
      </c>
      <c r="K131" s="334" t="str">
        <f t="shared" si="11"/>
        <v/>
      </c>
      <c r="L131" s="112"/>
      <c r="M131" s="110" t="s">
        <v>32</v>
      </c>
      <c r="N131" s="113"/>
      <c r="O131" s="114"/>
      <c r="P131" s="306"/>
      <c r="Q131" s="105"/>
      <c r="R131" s="114"/>
      <c r="S131" s="115"/>
      <c r="T131" s="116">
        <f t="shared" si="12"/>
        <v>0</v>
      </c>
      <c r="U131" s="117">
        <f t="shared" si="13"/>
        <v>0</v>
      </c>
      <c r="V131" s="117">
        <f t="shared" si="9"/>
        <v>0</v>
      </c>
      <c r="W131" s="118">
        <f t="shared" si="14"/>
        <v>0</v>
      </c>
      <c r="X131" s="119">
        <f t="shared" si="15"/>
        <v>0</v>
      </c>
      <c r="Y131" s="119">
        <f t="shared" si="16"/>
        <v>0</v>
      </c>
      <c r="AA131" s="120" t="str">
        <f t="shared" si="17"/>
        <v>202604</v>
      </c>
    </row>
    <row r="132" spans="1:27" ht="21" customHeight="1">
      <c r="A132" s="299" t="str">
        <f>IF(C132="","",SUBTOTAL(103,$C$13:C132)-1)</f>
        <v/>
      </c>
      <c r="B132" s="104"/>
      <c r="C132" s="297"/>
      <c r="D132" s="105"/>
      <c r="E132" s="106"/>
      <c r="F132" s="107" t="str">
        <f>IF(E132="","",IFERROR(DATEDIF(E132,'請求書（幼稚園保育料・代理）'!$A$1,"Y"),""))</f>
        <v/>
      </c>
      <c r="G132" s="108"/>
      <c r="H132" s="105"/>
      <c r="I132" s="333" t="str">
        <f t="shared" si="10"/>
        <v/>
      </c>
      <c r="J132" s="110" t="s">
        <v>32</v>
      </c>
      <c r="K132" s="334" t="str">
        <f t="shared" si="11"/>
        <v/>
      </c>
      <c r="L132" s="112"/>
      <c r="M132" s="110" t="s">
        <v>32</v>
      </c>
      <c r="N132" s="113"/>
      <c r="O132" s="114"/>
      <c r="P132" s="306"/>
      <c r="Q132" s="105"/>
      <c r="R132" s="114"/>
      <c r="S132" s="115"/>
      <c r="T132" s="116">
        <f t="shared" si="12"/>
        <v>0</v>
      </c>
      <c r="U132" s="117">
        <f t="shared" si="13"/>
        <v>0</v>
      </c>
      <c r="V132" s="117">
        <f t="shared" si="9"/>
        <v>0</v>
      </c>
      <c r="W132" s="118">
        <f t="shared" si="14"/>
        <v>0</v>
      </c>
      <c r="X132" s="119">
        <f t="shared" si="15"/>
        <v>0</v>
      </c>
      <c r="Y132" s="119">
        <f t="shared" si="16"/>
        <v>0</v>
      </c>
      <c r="AA132" s="120" t="str">
        <f t="shared" si="17"/>
        <v>202604</v>
      </c>
    </row>
    <row r="133" spans="1:27" ht="21" customHeight="1">
      <c r="A133" s="299" t="str">
        <f>IF(C133="","",SUBTOTAL(103,$C$13:C133)-1)</f>
        <v/>
      </c>
      <c r="B133" s="104"/>
      <c r="C133" s="297"/>
      <c r="D133" s="105"/>
      <c r="E133" s="106"/>
      <c r="F133" s="107" t="str">
        <f>IF(E133="","",IFERROR(DATEDIF(E133,'請求書（幼稚園保育料・代理）'!$A$1,"Y"),""))</f>
        <v/>
      </c>
      <c r="G133" s="108"/>
      <c r="H133" s="105"/>
      <c r="I133" s="333" t="str">
        <f t="shared" si="10"/>
        <v/>
      </c>
      <c r="J133" s="110" t="s">
        <v>32</v>
      </c>
      <c r="K133" s="334" t="str">
        <f t="shared" si="11"/>
        <v/>
      </c>
      <c r="L133" s="112"/>
      <c r="M133" s="110" t="s">
        <v>32</v>
      </c>
      <c r="N133" s="113"/>
      <c r="O133" s="114"/>
      <c r="P133" s="306"/>
      <c r="Q133" s="105"/>
      <c r="R133" s="114"/>
      <c r="S133" s="115"/>
      <c r="T133" s="116">
        <f t="shared" si="12"/>
        <v>0</v>
      </c>
      <c r="U133" s="117">
        <f t="shared" si="13"/>
        <v>0</v>
      </c>
      <c r="V133" s="117">
        <f t="shared" si="9"/>
        <v>0</v>
      </c>
      <c r="W133" s="118">
        <f t="shared" si="14"/>
        <v>0</v>
      </c>
      <c r="X133" s="119">
        <f t="shared" si="15"/>
        <v>0</v>
      </c>
      <c r="Y133" s="119">
        <f t="shared" si="16"/>
        <v>0</v>
      </c>
      <c r="AA133" s="120" t="str">
        <f t="shared" si="17"/>
        <v>202604</v>
      </c>
    </row>
    <row r="134" spans="1:27" ht="21" customHeight="1">
      <c r="A134" s="299" t="str">
        <f>IF(C134="","",SUBTOTAL(103,$C$13:C134)-1)</f>
        <v/>
      </c>
      <c r="B134" s="104"/>
      <c r="C134" s="297"/>
      <c r="D134" s="105"/>
      <c r="E134" s="106"/>
      <c r="F134" s="107" t="str">
        <f>IF(E134="","",IFERROR(DATEDIF(E134,'請求書（幼稚園保育料・代理）'!$A$1,"Y"),""))</f>
        <v/>
      </c>
      <c r="G134" s="108"/>
      <c r="H134" s="105"/>
      <c r="I134" s="333" t="str">
        <f t="shared" si="10"/>
        <v/>
      </c>
      <c r="J134" s="110" t="s">
        <v>32</v>
      </c>
      <c r="K134" s="334" t="str">
        <f t="shared" si="11"/>
        <v/>
      </c>
      <c r="L134" s="112"/>
      <c r="M134" s="110" t="s">
        <v>32</v>
      </c>
      <c r="N134" s="113"/>
      <c r="O134" s="114"/>
      <c r="P134" s="306"/>
      <c r="Q134" s="105"/>
      <c r="R134" s="114"/>
      <c r="S134" s="115"/>
      <c r="T134" s="116">
        <f t="shared" si="12"/>
        <v>0</v>
      </c>
      <c r="U134" s="117">
        <f t="shared" si="13"/>
        <v>0</v>
      </c>
      <c r="V134" s="117">
        <f t="shared" si="9"/>
        <v>0</v>
      </c>
      <c r="W134" s="118">
        <f t="shared" si="14"/>
        <v>0</v>
      </c>
      <c r="X134" s="119">
        <f t="shared" si="15"/>
        <v>0</v>
      </c>
      <c r="Y134" s="119">
        <f t="shared" si="16"/>
        <v>0</v>
      </c>
      <c r="AA134" s="120" t="str">
        <f t="shared" si="17"/>
        <v>202604</v>
      </c>
    </row>
    <row r="135" spans="1:27" ht="21" customHeight="1">
      <c r="A135" s="299" t="str">
        <f>IF(C135="","",SUBTOTAL(103,$C$13:C135)-1)</f>
        <v/>
      </c>
      <c r="B135" s="104"/>
      <c r="C135" s="297"/>
      <c r="D135" s="105"/>
      <c r="E135" s="106"/>
      <c r="F135" s="107" t="str">
        <f>IF(E135="","",IFERROR(DATEDIF(E135,'請求書（幼稚園保育料・代理）'!$A$1,"Y"),""))</f>
        <v/>
      </c>
      <c r="G135" s="108"/>
      <c r="H135" s="105"/>
      <c r="I135" s="333" t="str">
        <f t="shared" si="10"/>
        <v/>
      </c>
      <c r="J135" s="110" t="s">
        <v>32</v>
      </c>
      <c r="K135" s="334" t="str">
        <f t="shared" si="11"/>
        <v/>
      </c>
      <c r="L135" s="112"/>
      <c r="M135" s="110" t="s">
        <v>32</v>
      </c>
      <c r="N135" s="113"/>
      <c r="O135" s="114"/>
      <c r="P135" s="306"/>
      <c r="Q135" s="105"/>
      <c r="R135" s="114"/>
      <c r="S135" s="115"/>
      <c r="T135" s="116">
        <f t="shared" si="12"/>
        <v>0</v>
      </c>
      <c r="U135" s="117">
        <f t="shared" si="13"/>
        <v>0</v>
      </c>
      <c r="V135" s="117">
        <f t="shared" si="9"/>
        <v>0</v>
      </c>
      <c r="W135" s="118">
        <f t="shared" si="14"/>
        <v>0</v>
      </c>
      <c r="X135" s="119">
        <f t="shared" si="15"/>
        <v>0</v>
      </c>
      <c r="Y135" s="119">
        <f t="shared" si="16"/>
        <v>0</v>
      </c>
      <c r="AA135" s="120" t="str">
        <f t="shared" si="17"/>
        <v>202604</v>
      </c>
    </row>
    <row r="136" spans="1:27" ht="21" customHeight="1">
      <c r="A136" s="299" t="str">
        <f>IF(C136="","",SUBTOTAL(103,$C$13:C136)-1)</f>
        <v/>
      </c>
      <c r="B136" s="104"/>
      <c r="C136" s="297"/>
      <c r="D136" s="105"/>
      <c r="E136" s="106"/>
      <c r="F136" s="107" t="str">
        <f>IF(E136="","",IFERROR(DATEDIF(E136,'請求書（幼稚園保育料・代理）'!$A$1,"Y"),""))</f>
        <v/>
      </c>
      <c r="G136" s="108"/>
      <c r="H136" s="105"/>
      <c r="I136" s="333" t="str">
        <f t="shared" si="10"/>
        <v/>
      </c>
      <c r="J136" s="110" t="s">
        <v>32</v>
      </c>
      <c r="K136" s="334" t="str">
        <f t="shared" si="11"/>
        <v/>
      </c>
      <c r="L136" s="112"/>
      <c r="M136" s="110" t="s">
        <v>32</v>
      </c>
      <c r="N136" s="113"/>
      <c r="O136" s="114"/>
      <c r="P136" s="306"/>
      <c r="Q136" s="105"/>
      <c r="R136" s="114"/>
      <c r="S136" s="115"/>
      <c r="T136" s="116">
        <f t="shared" si="12"/>
        <v>0</v>
      </c>
      <c r="U136" s="117">
        <f t="shared" si="13"/>
        <v>0</v>
      </c>
      <c r="V136" s="117">
        <f t="shared" si="9"/>
        <v>0</v>
      </c>
      <c r="W136" s="118">
        <f t="shared" si="14"/>
        <v>0</v>
      </c>
      <c r="X136" s="119">
        <f t="shared" si="15"/>
        <v>0</v>
      </c>
      <c r="Y136" s="119">
        <f t="shared" si="16"/>
        <v>0</v>
      </c>
      <c r="AA136" s="120" t="str">
        <f t="shared" si="17"/>
        <v>202604</v>
      </c>
    </row>
    <row r="137" spans="1:27" ht="21" customHeight="1">
      <c r="A137" s="299" t="str">
        <f>IF(C137="","",SUBTOTAL(103,$C$13:C137)-1)</f>
        <v/>
      </c>
      <c r="B137" s="104"/>
      <c r="C137" s="297"/>
      <c r="D137" s="105"/>
      <c r="E137" s="106"/>
      <c r="F137" s="107" t="str">
        <f>IF(E137="","",IFERROR(DATEDIF(E137,'請求書（幼稚園保育料・代理）'!$A$1,"Y"),""))</f>
        <v/>
      </c>
      <c r="G137" s="108"/>
      <c r="H137" s="105"/>
      <c r="I137" s="333" t="str">
        <f t="shared" si="10"/>
        <v/>
      </c>
      <c r="J137" s="110" t="s">
        <v>32</v>
      </c>
      <c r="K137" s="334" t="str">
        <f t="shared" si="11"/>
        <v/>
      </c>
      <c r="L137" s="112"/>
      <c r="M137" s="110" t="s">
        <v>32</v>
      </c>
      <c r="N137" s="113"/>
      <c r="O137" s="114"/>
      <c r="P137" s="306"/>
      <c r="Q137" s="105"/>
      <c r="R137" s="114"/>
      <c r="S137" s="115"/>
      <c r="T137" s="116">
        <f t="shared" si="12"/>
        <v>0</v>
      </c>
      <c r="U137" s="117">
        <f t="shared" si="13"/>
        <v>0</v>
      </c>
      <c r="V137" s="117">
        <f t="shared" si="9"/>
        <v>0</v>
      </c>
      <c r="W137" s="118">
        <f t="shared" si="14"/>
        <v>0</v>
      </c>
      <c r="X137" s="119">
        <f t="shared" si="15"/>
        <v>0</v>
      </c>
      <c r="Y137" s="119">
        <f t="shared" si="16"/>
        <v>0</v>
      </c>
      <c r="AA137" s="120" t="str">
        <f t="shared" si="17"/>
        <v>202604</v>
      </c>
    </row>
    <row r="138" spans="1:27" ht="21" customHeight="1">
      <c r="A138" s="299" t="str">
        <f>IF(C138="","",SUBTOTAL(103,$C$13:C138)-1)</f>
        <v/>
      </c>
      <c r="B138" s="104"/>
      <c r="C138" s="297"/>
      <c r="D138" s="105"/>
      <c r="E138" s="106"/>
      <c r="F138" s="107" t="str">
        <f>IF(E138="","",IFERROR(DATEDIF(E138,'請求書（幼稚園保育料・代理）'!$A$1,"Y"),""))</f>
        <v/>
      </c>
      <c r="G138" s="108"/>
      <c r="H138" s="105"/>
      <c r="I138" s="333" t="str">
        <f t="shared" si="10"/>
        <v/>
      </c>
      <c r="J138" s="110" t="s">
        <v>32</v>
      </c>
      <c r="K138" s="334" t="str">
        <f t="shared" si="11"/>
        <v/>
      </c>
      <c r="L138" s="112"/>
      <c r="M138" s="110" t="s">
        <v>32</v>
      </c>
      <c r="N138" s="113"/>
      <c r="O138" s="114"/>
      <c r="P138" s="306"/>
      <c r="Q138" s="105"/>
      <c r="R138" s="114"/>
      <c r="S138" s="115"/>
      <c r="T138" s="116">
        <f t="shared" si="12"/>
        <v>0</v>
      </c>
      <c r="U138" s="117">
        <f t="shared" si="13"/>
        <v>0</v>
      </c>
      <c r="V138" s="117">
        <f t="shared" si="9"/>
        <v>0</v>
      </c>
      <c r="W138" s="118">
        <f t="shared" si="14"/>
        <v>0</v>
      </c>
      <c r="X138" s="119">
        <f t="shared" si="15"/>
        <v>0</v>
      </c>
      <c r="Y138" s="119">
        <f t="shared" si="16"/>
        <v>0</v>
      </c>
      <c r="AA138" s="120" t="str">
        <f t="shared" si="17"/>
        <v>202604</v>
      </c>
    </row>
    <row r="139" spans="1:27" ht="21" customHeight="1">
      <c r="A139" s="299" t="str">
        <f>IF(C139="","",SUBTOTAL(103,$C$13:C139)-1)</f>
        <v/>
      </c>
      <c r="B139" s="104"/>
      <c r="C139" s="297"/>
      <c r="D139" s="105"/>
      <c r="E139" s="106"/>
      <c r="F139" s="107" t="str">
        <f>IF(E139="","",IFERROR(DATEDIF(E139,'請求書（幼稚園保育料・代理）'!$A$1,"Y"),""))</f>
        <v/>
      </c>
      <c r="G139" s="108"/>
      <c r="H139" s="105"/>
      <c r="I139" s="333" t="str">
        <f t="shared" si="10"/>
        <v/>
      </c>
      <c r="J139" s="110" t="s">
        <v>32</v>
      </c>
      <c r="K139" s="334" t="str">
        <f t="shared" si="11"/>
        <v/>
      </c>
      <c r="L139" s="112"/>
      <c r="M139" s="110" t="s">
        <v>32</v>
      </c>
      <c r="N139" s="113"/>
      <c r="O139" s="114"/>
      <c r="P139" s="306"/>
      <c r="Q139" s="105"/>
      <c r="R139" s="114"/>
      <c r="S139" s="115"/>
      <c r="T139" s="116">
        <f t="shared" si="12"/>
        <v>0</v>
      </c>
      <c r="U139" s="117">
        <f t="shared" si="13"/>
        <v>0</v>
      </c>
      <c r="V139" s="117">
        <f t="shared" si="9"/>
        <v>0</v>
      </c>
      <c r="W139" s="118">
        <f t="shared" si="14"/>
        <v>0</v>
      </c>
      <c r="X139" s="119">
        <f t="shared" si="15"/>
        <v>0</v>
      </c>
      <c r="Y139" s="119">
        <f t="shared" si="16"/>
        <v>0</v>
      </c>
      <c r="AA139" s="120" t="str">
        <f t="shared" si="17"/>
        <v>202604</v>
      </c>
    </row>
    <row r="140" spans="1:27" ht="21" customHeight="1">
      <c r="A140" s="299" t="str">
        <f>IF(C140="","",SUBTOTAL(103,$C$13:C140)-1)</f>
        <v/>
      </c>
      <c r="B140" s="104"/>
      <c r="C140" s="297"/>
      <c r="D140" s="105"/>
      <c r="E140" s="106"/>
      <c r="F140" s="107" t="str">
        <f>IF(E140="","",IFERROR(DATEDIF(E140,'請求書（幼稚園保育料・代理）'!$A$1,"Y"),""))</f>
        <v/>
      </c>
      <c r="G140" s="108"/>
      <c r="H140" s="105"/>
      <c r="I140" s="333" t="str">
        <f t="shared" si="10"/>
        <v/>
      </c>
      <c r="J140" s="110" t="s">
        <v>32</v>
      </c>
      <c r="K140" s="334" t="str">
        <f t="shared" si="11"/>
        <v/>
      </c>
      <c r="L140" s="112"/>
      <c r="M140" s="110" t="s">
        <v>32</v>
      </c>
      <c r="N140" s="113"/>
      <c r="O140" s="114"/>
      <c r="P140" s="306"/>
      <c r="Q140" s="105"/>
      <c r="R140" s="114"/>
      <c r="S140" s="115"/>
      <c r="T140" s="116">
        <f t="shared" si="12"/>
        <v>0</v>
      </c>
      <c r="U140" s="117">
        <f t="shared" si="13"/>
        <v>0</v>
      </c>
      <c r="V140" s="117">
        <f t="shared" si="9"/>
        <v>0</v>
      </c>
      <c r="W140" s="118">
        <f t="shared" si="14"/>
        <v>0</v>
      </c>
      <c r="X140" s="119">
        <f t="shared" si="15"/>
        <v>0</v>
      </c>
      <c r="Y140" s="119">
        <f t="shared" si="16"/>
        <v>0</v>
      </c>
      <c r="AA140" s="120" t="str">
        <f t="shared" si="17"/>
        <v>202604</v>
      </c>
    </row>
    <row r="141" spans="1:27" ht="21" customHeight="1">
      <c r="A141" s="299" t="str">
        <f>IF(C141="","",SUBTOTAL(103,$C$13:C141)-1)</f>
        <v/>
      </c>
      <c r="B141" s="104"/>
      <c r="C141" s="297"/>
      <c r="D141" s="105"/>
      <c r="E141" s="106"/>
      <c r="F141" s="107" t="str">
        <f>IF(E141="","",IFERROR(DATEDIF(E141,'請求書（幼稚園保育料・代理）'!$A$1,"Y"),""))</f>
        <v/>
      </c>
      <c r="G141" s="108"/>
      <c r="H141" s="105"/>
      <c r="I141" s="333" t="str">
        <f t="shared" si="10"/>
        <v/>
      </c>
      <c r="J141" s="110" t="s">
        <v>32</v>
      </c>
      <c r="K141" s="334" t="str">
        <f t="shared" si="11"/>
        <v/>
      </c>
      <c r="L141" s="112"/>
      <c r="M141" s="110" t="s">
        <v>32</v>
      </c>
      <c r="N141" s="113"/>
      <c r="O141" s="114"/>
      <c r="P141" s="306"/>
      <c r="Q141" s="105"/>
      <c r="R141" s="114"/>
      <c r="S141" s="115"/>
      <c r="T141" s="116">
        <f t="shared" si="12"/>
        <v>0</v>
      </c>
      <c r="U141" s="117">
        <f t="shared" si="13"/>
        <v>0</v>
      </c>
      <c r="V141" s="117">
        <f t="shared" si="9"/>
        <v>0</v>
      </c>
      <c r="W141" s="118">
        <f t="shared" si="14"/>
        <v>0</v>
      </c>
      <c r="X141" s="119">
        <f t="shared" si="15"/>
        <v>0</v>
      </c>
      <c r="Y141" s="119">
        <f t="shared" si="16"/>
        <v>0</v>
      </c>
      <c r="AA141" s="120" t="str">
        <f t="shared" si="17"/>
        <v>202604</v>
      </c>
    </row>
    <row r="142" spans="1:27" ht="21" customHeight="1">
      <c r="A142" s="299" t="str">
        <f>IF(C142="","",SUBTOTAL(103,$C$13:C142)-1)</f>
        <v/>
      </c>
      <c r="B142" s="104"/>
      <c r="C142" s="297"/>
      <c r="D142" s="105"/>
      <c r="E142" s="106"/>
      <c r="F142" s="107" t="str">
        <f>IF(E142="","",IFERROR(DATEDIF(E142,'請求書（幼稚園保育料・代理）'!$A$1,"Y"),""))</f>
        <v/>
      </c>
      <c r="G142" s="108"/>
      <c r="H142" s="105"/>
      <c r="I142" s="333" t="str">
        <f t="shared" si="10"/>
        <v/>
      </c>
      <c r="J142" s="110" t="s">
        <v>32</v>
      </c>
      <c r="K142" s="334" t="str">
        <f t="shared" si="11"/>
        <v/>
      </c>
      <c r="L142" s="112"/>
      <c r="M142" s="110" t="s">
        <v>32</v>
      </c>
      <c r="N142" s="113"/>
      <c r="O142" s="114"/>
      <c r="P142" s="306"/>
      <c r="Q142" s="105"/>
      <c r="R142" s="114"/>
      <c r="S142" s="115"/>
      <c r="T142" s="116">
        <f t="shared" si="12"/>
        <v>0</v>
      </c>
      <c r="U142" s="117">
        <f t="shared" si="13"/>
        <v>0</v>
      </c>
      <c r="V142" s="117">
        <f t="shared" ref="V142:V205" si="18">IF(C142&lt;&gt;0,$V$13,0)</f>
        <v>0</v>
      </c>
      <c r="W142" s="118">
        <f t="shared" si="14"/>
        <v>0</v>
      </c>
      <c r="X142" s="119">
        <f t="shared" si="15"/>
        <v>0</v>
      </c>
      <c r="Y142" s="119">
        <f t="shared" si="16"/>
        <v>0</v>
      </c>
      <c r="AA142" s="120" t="str">
        <f t="shared" si="17"/>
        <v>202604</v>
      </c>
    </row>
    <row r="143" spans="1:27" ht="21" customHeight="1">
      <c r="A143" s="299" t="str">
        <f>IF(C143="","",SUBTOTAL(103,$C$13:C143)-1)</f>
        <v/>
      </c>
      <c r="B143" s="104"/>
      <c r="C143" s="297"/>
      <c r="D143" s="105"/>
      <c r="E143" s="106"/>
      <c r="F143" s="107" t="str">
        <f>IF(E143="","",IFERROR(DATEDIF(E143,'請求書（幼稚園保育料・代理）'!$A$1,"Y"),""))</f>
        <v/>
      </c>
      <c r="G143" s="108"/>
      <c r="H143" s="105"/>
      <c r="I143" s="333" t="str">
        <f t="shared" ref="I143:I206" si="19">IF(C143&lt;&gt;"","1日","")</f>
        <v/>
      </c>
      <c r="J143" s="110" t="s">
        <v>32</v>
      </c>
      <c r="K143" s="334" t="str">
        <f t="shared" ref="K143:K206" si="20">IF(C143&lt;&gt;"","末日","")</f>
        <v/>
      </c>
      <c r="L143" s="112"/>
      <c r="M143" s="110" t="s">
        <v>32</v>
      </c>
      <c r="N143" s="113"/>
      <c r="O143" s="114"/>
      <c r="P143" s="306"/>
      <c r="Q143" s="105"/>
      <c r="R143" s="114"/>
      <c r="S143" s="115"/>
      <c r="T143" s="116">
        <f t="shared" ref="T143:T206" si="21">IF(Q143="有",ROUNDDOWN(R143/S143,0),0)</f>
        <v>0</v>
      </c>
      <c r="U143" s="117">
        <f t="shared" ref="U143:U206" si="22">O143+T143</f>
        <v>0</v>
      </c>
      <c r="V143" s="117">
        <f t="shared" si="18"/>
        <v>0</v>
      </c>
      <c r="W143" s="118">
        <f t="shared" ref="W143:W206" si="23">MIN(U143,V143)</f>
        <v>0</v>
      </c>
      <c r="X143" s="119">
        <f t="shared" ref="X143:X206" si="24">IF(O143-W143&lt;0,0,O143-W143)</f>
        <v>0</v>
      </c>
      <c r="Y143" s="119">
        <f t="shared" ref="Y143:Y206" si="25">IF(W143-O143&gt;0,W143-O143,0)</f>
        <v>0</v>
      </c>
      <c r="AA143" s="120" t="str">
        <f t="shared" si="17"/>
        <v>202604</v>
      </c>
    </row>
    <row r="144" spans="1:27" ht="21" customHeight="1">
      <c r="A144" s="299" t="str">
        <f>IF(C144="","",SUBTOTAL(103,$C$13:C144)-1)</f>
        <v/>
      </c>
      <c r="B144" s="104"/>
      <c r="C144" s="297"/>
      <c r="D144" s="105"/>
      <c r="E144" s="106"/>
      <c r="F144" s="107" t="str">
        <f>IF(E144="","",IFERROR(DATEDIF(E144,'請求書（幼稚園保育料・代理）'!$A$1,"Y"),""))</f>
        <v/>
      </c>
      <c r="G144" s="108"/>
      <c r="H144" s="105"/>
      <c r="I144" s="333" t="str">
        <f t="shared" si="19"/>
        <v/>
      </c>
      <c r="J144" s="110" t="s">
        <v>32</v>
      </c>
      <c r="K144" s="334" t="str">
        <f t="shared" si="20"/>
        <v/>
      </c>
      <c r="L144" s="112"/>
      <c r="M144" s="110" t="s">
        <v>32</v>
      </c>
      <c r="N144" s="113"/>
      <c r="O144" s="114"/>
      <c r="P144" s="306"/>
      <c r="Q144" s="105"/>
      <c r="R144" s="114"/>
      <c r="S144" s="115"/>
      <c r="T144" s="116">
        <f t="shared" si="21"/>
        <v>0</v>
      </c>
      <c r="U144" s="117">
        <f t="shared" si="22"/>
        <v>0</v>
      </c>
      <c r="V144" s="117">
        <f t="shared" si="18"/>
        <v>0</v>
      </c>
      <c r="W144" s="118">
        <f t="shared" si="23"/>
        <v>0</v>
      </c>
      <c r="X144" s="119">
        <f t="shared" si="24"/>
        <v>0</v>
      </c>
      <c r="Y144" s="119">
        <f t="shared" si="25"/>
        <v>0</v>
      </c>
      <c r="AA144" s="120" t="str">
        <f t="shared" ref="AA144:AA207" si="26">2018+$I$4&amp;0&amp;$K$4</f>
        <v>202604</v>
      </c>
    </row>
    <row r="145" spans="1:27" ht="21" customHeight="1">
      <c r="A145" s="299" t="str">
        <f>IF(C145="","",SUBTOTAL(103,$C$13:C145)-1)</f>
        <v/>
      </c>
      <c r="B145" s="104"/>
      <c r="C145" s="297"/>
      <c r="D145" s="105"/>
      <c r="E145" s="106"/>
      <c r="F145" s="107" t="str">
        <f>IF(E145="","",IFERROR(DATEDIF(E145,'請求書（幼稚園保育料・代理）'!$A$1,"Y"),""))</f>
        <v/>
      </c>
      <c r="G145" s="108"/>
      <c r="H145" s="105"/>
      <c r="I145" s="333" t="str">
        <f t="shared" si="19"/>
        <v/>
      </c>
      <c r="J145" s="110" t="s">
        <v>32</v>
      </c>
      <c r="K145" s="334" t="str">
        <f t="shared" si="20"/>
        <v/>
      </c>
      <c r="L145" s="112"/>
      <c r="M145" s="110" t="s">
        <v>32</v>
      </c>
      <c r="N145" s="113"/>
      <c r="O145" s="114"/>
      <c r="P145" s="306"/>
      <c r="Q145" s="105"/>
      <c r="R145" s="114"/>
      <c r="S145" s="115"/>
      <c r="T145" s="116">
        <f t="shared" si="21"/>
        <v>0</v>
      </c>
      <c r="U145" s="117">
        <f t="shared" si="22"/>
        <v>0</v>
      </c>
      <c r="V145" s="117">
        <f t="shared" si="18"/>
        <v>0</v>
      </c>
      <c r="W145" s="118">
        <f t="shared" si="23"/>
        <v>0</v>
      </c>
      <c r="X145" s="119">
        <f t="shared" si="24"/>
        <v>0</v>
      </c>
      <c r="Y145" s="119">
        <f t="shared" si="25"/>
        <v>0</v>
      </c>
      <c r="AA145" s="120" t="str">
        <f t="shared" si="26"/>
        <v>202604</v>
      </c>
    </row>
    <row r="146" spans="1:27" ht="21" customHeight="1">
      <c r="A146" s="299" t="str">
        <f>IF(C146="","",SUBTOTAL(103,$C$13:C146)-1)</f>
        <v/>
      </c>
      <c r="B146" s="104"/>
      <c r="C146" s="297"/>
      <c r="D146" s="105"/>
      <c r="E146" s="106"/>
      <c r="F146" s="107" t="str">
        <f>IF(E146="","",IFERROR(DATEDIF(E146,'請求書（幼稚園保育料・代理）'!$A$1,"Y"),""))</f>
        <v/>
      </c>
      <c r="G146" s="108"/>
      <c r="H146" s="105"/>
      <c r="I146" s="333" t="str">
        <f t="shared" si="19"/>
        <v/>
      </c>
      <c r="J146" s="110" t="s">
        <v>32</v>
      </c>
      <c r="K146" s="334" t="str">
        <f t="shared" si="20"/>
        <v/>
      </c>
      <c r="L146" s="112"/>
      <c r="M146" s="110" t="s">
        <v>32</v>
      </c>
      <c r="N146" s="113"/>
      <c r="O146" s="114"/>
      <c r="P146" s="306"/>
      <c r="Q146" s="105"/>
      <c r="R146" s="114"/>
      <c r="S146" s="115"/>
      <c r="T146" s="116">
        <f t="shared" si="21"/>
        <v>0</v>
      </c>
      <c r="U146" s="117">
        <f t="shared" si="22"/>
        <v>0</v>
      </c>
      <c r="V146" s="117">
        <f t="shared" si="18"/>
        <v>0</v>
      </c>
      <c r="W146" s="118">
        <f t="shared" si="23"/>
        <v>0</v>
      </c>
      <c r="X146" s="119">
        <f t="shared" si="24"/>
        <v>0</v>
      </c>
      <c r="Y146" s="119">
        <f t="shared" si="25"/>
        <v>0</v>
      </c>
      <c r="AA146" s="120" t="str">
        <f t="shared" si="26"/>
        <v>202604</v>
      </c>
    </row>
    <row r="147" spans="1:27" ht="21" customHeight="1">
      <c r="A147" s="299" t="str">
        <f>IF(C147="","",SUBTOTAL(103,$C$13:C147)-1)</f>
        <v/>
      </c>
      <c r="B147" s="104"/>
      <c r="C147" s="297"/>
      <c r="D147" s="105"/>
      <c r="E147" s="106"/>
      <c r="F147" s="107" t="str">
        <f>IF(E147="","",IFERROR(DATEDIF(E147,'請求書（幼稚園保育料・代理）'!$A$1,"Y"),""))</f>
        <v/>
      </c>
      <c r="G147" s="108"/>
      <c r="H147" s="105"/>
      <c r="I147" s="333" t="str">
        <f t="shared" si="19"/>
        <v/>
      </c>
      <c r="J147" s="110" t="s">
        <v>32</v>
      </c>
      <c r="K147" s="334" t="str">
        <f t="shared" si="20"/>
        <v/>
      </c>
      <c r="L147" s="112"/>
      <c r="M147" s="110" t="s">
        <v>32</v>
      </c>
      <c r="N147" s="113"/>
      <c r="O147" s="114"/>
      <c r="P147" s="306"/>
      <c r="Q147" s="105"/>
      <c r="R147" s="114"/>
      <c r="S147" s="115"/>
      <c r="T147" s="116">
        <f t="shared" si="21"/>
        <v>0</v>
      </c>
      <c r="U147" s="117">
        <f t="shared" si="22"/>
        <v>0</v>
      </c>
      <c r="V147" s="117">
        <f t="shared" si="18"/>
        <v>0</v>
      </c>
      <c r="W147" s="118">
        <f t="shared" si="23"/>
        <v>0</v>
      </c>
      <c r="X147" s="119">
        <f t="shared" si="24"/>
        <v>0</v>
      </c>
      <c r="Y147" s="119">
        <f t="shared" si="25"/>
        <v>0</v>
      </c>
      <c r="AA147" s="120" t="str">
        <f t="shared" si="26"/>
        <v>202604</v>
      </c>
    </row>
    <row r="148" spans="1:27" ht="21" customHeight="1">
      <c r="A148" s="299" t="str">
        <f>IF(C148="","",SUBTOTAL(103,$C$13:C148)-1)</f>
        <v/>
      </c>
      <c r="B148" s="104"/>
      <c r="C148" s="297"/>
      <c r="D148" s="105"/>
      <c r="E148" s="106"/>
      <c r="F148" s="107" t="str">
        <f>IF(E148="","",IFERROR(DATEDIF(E148,'請求書（幼稚園保育料・代理）'!$A$1,"Y"),""))</f>
        <v/>
      </c>
      <c r="G148" s="108"/>
      <c r="H148" s="105"/>
      <c r="I148" s="333" t="str">
        <f t="shared" si="19"/>
        <v/>
      </c>
      <c r="J148" s="110" t="s">
        <v>32</v>
      </c>
      <c r="K148" s="334" t="str">
        <f t="shared" si="20"/>
        <v/>
      </c>
      <c r="L148" s="112"/>
      <c r="M148" s="110" t="s">
        <v>32</v>
      </c>
      <c r="N148" s="113"/>
      <c r="O148" s="114"/>
      <c r="P148" s="306"/>
      <c r="Q148" s="105"/>
      <c r="R148" s="114"/>
      <c r="S148" s="115"/>
      <c r="T148" s="116">
        <f t="shared" si="21"/>
        <v>0</v>
      </c>
      <c r="U148" s="117">
        <f t="shared" si="22"/>
        <v>0</v>
      </c>
      <c r="V148" s="117">
        <f t="shared" si="18"/>
        <v>0</v>
      </c>
      <c r="W148" s="118">
        <f t="shared" si="23"/>
        <v>0</v>
      </c>
      <c r="X148" s="119">
        <f t="shared" si="24"/>
        <v>0</v>
      </c>
      <c r="Y148" s="119">
        <f t="shared" si="25"/>
        <v>0</v>
      </c>
      <c r="AA148" s="120" t="str">
        <f t="shared" si="26"/>
        <v>202604</v>
      </c>
    </row>
    <row r="149" spans="1:27" ht="21" customHeight="1">
      <c r="A149" s="299" t="str">
        <f>IF(C149="","",SUBTOTAL(103,$C$13:C149)-1)</f>
        <v/>
      </c>
      <c r="B149" s="104"/>
      <c r="C149" s="297"/>
      <c r="D149" s="105"/>
      <c r="E149" s="106"/>
      <c r="F149" s="107" t="str">
        <f>IF(E149="","",IFERROR(DATEDIF(E149,'請求書（幼稚園保育料・代理）'!$A$1,"Y"),""))</f>
        <v/>
      </c>
      <c r="G149" s="108"/>
      <c r="H149" s="105"/>
      <c r="I149" s="333" t="str">
        <f t="shared" si="19"/>
        <v/>
      </c>
      <c r="J149" s="110" t="s">
        <v>32</v>
      </c>
      <c r="K149" s="334" t="str">
        <f t="shared" si="20"/>
        <v/>
      </c>
      <c r="L149" s="112"/>
      <c r="M149" s="110" t="s">
        <v>32</v>
      </c>
      <c r="N149" s="113"/>
      <c r="O149" s="114"/>
      <c r="P149" s="306"/>
      <c r="Q149" s="105"/>
      <c r="R149" s="114"/>
      <c r="S149" s="115"/>
      <c r="T149" s="116">
        <f t="shared" si="21"/>
        <v>0</v>
      </c>
      <c r="U149" s="117">
        <f t="shared" si="22"/>
        <v>0</v>
      </c>
      <c r="V149" s="117">
        <f t="shared" si="18"/>
        <v>0</v>
      </c>
      <c r="W149" s="118">
        <f t="shared" si="23"/>
        <v>0</v>
      </c>
      <c r="X149" s="119">
        <f t="shared" si="24"/>
        <v>0</v>
      </c>
      <c r="Y149" s="119">
        <f t="shared" si="25"/>
        <v>0</v>
      </c>
      <c r="AA149" s="120" t="str">
        <f t="shared" si="26"/>
        <v>202604</v>
      </c>
    </row>
    <row r="150" spans="1:27" ht="21" customHeight="1">
      <c r="A150" s="299" t="str">
        <f>IF(C150="","",SUBTOTAL(103,$C$13:C150)-1)</f>
        <v/>
      </c>
      <c r="B150" s="104"/>
      <c r="C150" s="297"/>
      <c r="D150" s="105"/>
      <c r="E150" s="106"/>
      <c r="F150" s="107" t="str">
        <f>IF(E150="","",IFERROR(DATEDIF(E150,'請求書（幼稚園保育料・代理）'!$A$1,"Y"),""))</f>
        <v/>
      </c>
      <c r="G150" s="108"/>
      <c r="H150" s="105"/>
      <c r="I150" s="333" t="str">
        <f t="shared" si="19"/>
        <v/>
      </c>
      <c r="J150" s="110" t="s">
        <v>32</v>
      </c>
      <c r="K150" s="334" t="str">
        <f t="shared" si="20"/>
        <v/>
      </c>
      <c r="L150" s="112"/>
      <c r="M150" s="110" t="s">
        <v>32</v>
      </c>
      <c r="N150" s="113"/>
      <c r="O150" s="114"/>
      <c r="P150" s="306"/>
      <c r="Q150" s="105"/>
      <c r="R150" s="114"/>
      <c r="S150" s="115"/>
      <c r="T150" s="116">
        <f t="shared" si="21"/>
        <v>0</v>
      </c>
      <c r="U150" s="117">
        <f t="shared" si="22"/>
        <v>0</v>
      </c>
      <c r="V150" s="117">
        <f t="shared" si="18"/>
        <v>0</v>
      </c>
      <c r="W150" s="118">
        <f t="shared" si="23"/>
        <v>0</v>
      </c>
      <c r="X150" s="119">
        <f t="shared" si="24"/>
        <v>0</v>
      </c>
      <c r="Y150" s="119">
        <f t="shared" si="25"/>
        <v>0</v>
      </c>
      <c r="AA150" s="120" t="str">
        <f t="shared" si="26"/>
        <v>202604</v>
      </c>
    </row>
    <row r="151" spans="1:27" ht="21" customHeight="1">
      <c r="A151" s="299" t="str">
        <f>IF(C151="","",SUBTOTAL(103,$C$13:C151)-1)</f>
        <v/>
      </c>
      <c r="B151" s="104"/>
      <c r="C151" s="297"/>
      <c r="D151" s="105"/>
      <c r="E151" s="106"/>
      <c r="F151" s="107" t="str">
        <f>IF(E151="","",IFERROR(DATEDIF(E151,'請求書（幼稚園保育料・代理）'!$A$1,"Y"),""))</f>
        <v/>
      </c>
      <c r="G151" s="108"/>
      <c r="H151" s="105"/>
      <c r="I151" s="333" t="str">
        <f t="shared" si="19"/>
        <v/>
      </c>
      <c r="J151" s="110" t="s">
        <v>32</v>
      </c>
      <c r="K151" s="334" t="str">
        <f t="shared" si="20"/>
        <v/>
      </c>
      <c r="L151" s="112"/>
      <c r="M151" s="110" t="s">
        <v>32</v>
      </c>
      <c r="N151" s="113"/>
      <c r="O151" s="114"/>
      <c r="P151" s="306"/>
      <c r="Q151" s="105"/>
      <c r="R151" s="114"/>
      <c r="S151" s="115"/>
      <c r="T151" s="116">
        <f t="shared" si="21"/>
        <v>0</v>
      </c>
      <c r="U151" s="117">
        <f t="shared" si="22"/>
        <v>0</v>
      </c>
      <c r="V151" s="117">
        <f t="shared" si="18"/>
        <v>0</v>
      </c>
      <c r="W151" s="118">
        <f t="shared" si="23"/>
        <v>0</v>
      </c>
      <c r="X151" s="119">
        <f t="shared" si="24"/>
        <v>0</v>
      </c>
      <c r="Y151" s="119">
        <f t="shared" si="25"/>
        <v>0</v>
      </c>
      <c r="AA151" s="120" t="str">
        <f t="shared" si="26"/>
        <v>202604</v>
      </c>
    </row>
    <row r="152" spans="1:27" ht="21" customHeight="1">
      <c r="A152" s="299" t="str">
        <f>IF(C152="","",SUBTOTAL(103,$C$13:C152)-1)</f>
        <v/>
      </c>
      <c r="B152" s="104"/>
      <c r="C152" s="297"/>
      <c r="D152" s="105"/>
      <c r="E152" s="106"/>
      <c r="F152" s="107" t="str">
        <f>IF(E152="","",IFERROR(DATEDIF(E152,'請求書（幼稚園保育料・代理）'!$A$1,"Y"),""))</f>
        <v/>
      </c>
      <c r="G152" s="108"/>
      <c r="H152" s="105"/>
      <c r="I152" s="333" t="str">
        <f t="shared" si="19"/>
        <v/>
      </c>
      <c r="J152" s="110" t="s">
        <v>32</v>
      </c>
      <c r="K152" s="334" t="str">
        <f t="shared" si="20"/>
        <v/>
      </c>
      <c r="L152" s="112"/>
      <c r="M152" s="110" t="s">
        <v>32</v>
      </c>
      <c r="N152" s="113"/>
      <c r="O152" s="114"/>
      <c r="P152" s="306"/>
      <c r="Q152" s="105"/>
      <c r="R152" s="114"/>
      <c r="S152" s="115"/>
      <c r="T152" s="116">
        <f t="shared" si="21"/>
        <v>0</v>
      </c>
      <c r="U152" s="117">
        <f t="shared" si="22"/>
        <v>0</v>
      </c>
      <c r="V152" s="117">
        <f t="shared" si="18"/>
        <v>0</v>
      </c>
      <c r="W152" s="118">
        <f t="shared" si="23"/>
        <v>0</v>
      </c>
      <c r="X152" s="119">
        <f t="shared" si="24"/>
        <v>0</v>
      </c>
      <c r="Y152" s="119">
        <f t="shared" si="25"/>
        <v>0</v>
      </c>
      <c r="AA152" s="120" t="str">
        <f t="shared" si="26"/>
        <v>202604</v>
      </c>
    </row>
    <row r="153" spans="1:27" ht="21" customHeight="1">
      <c r="A153" s="299" t="str">
        <f>IF(C153="","",SUBTOTAL(103,$C$13:C153)-1)</f>
        <v/>
      </c>
      <c r="B153" s="104"/>
      <c r="C153" s="297"/>
      <c r="D153" s="105"/>
      <c r="E153" s="106"/>
      <c r="F153" s="107" t="str">
        <f>IF(E153="","",IFERROR(DATEDIF(E153,'請求書（幼稚園保育料・代理）'!$A$1,"Y"),""))</f>
        <v/>
      </c>
      <c r="G153" s="108"/>
      <c r="H153" s="105"/>
      <c r="I153" s="333" t="str">
        <f t="shared" si="19"/>
        <v/>
      </c>
      <c r="J153" s="110" t="s">
        <v>32</v>
      </c>
      <c r="K153" s="334" t="str">
        <f t="shared" si="20"/>
        <v/>
      </c>
      <c r="L153" s="112"/>
      <c r="M153" s="110" t="s">
        <v>32</v>
      </c>
      <c r="N153" s="113"/>
      <c r="O153" s="114"/>
      <c r="P153" s="306"/>
      <c r="Q153" s="105"/>
      <c r="R153" s="114"/>
      <c r="S153" s="115"/>
      <c r="T153" s="116">
        <f t="shared" si="21"/>
        <v>0</v>
      </c>
      <c r="U153" s="117">
        <f t="shared" si="22"/>
        <v>0</v>
      </c>
      <c r="V153" s="117">
        <f t="shared" si="18"/>
        <v>0</v>
      </c>
      <c r="W153" s="118">
        <f t="shared" si="23"/>
        <v>0</v>
      </c>
      <c r="X153" s="119">
        <f t="shared" si="24"/>
        <v>0</v>
      </c>
      <c r="Y153" s="119">
        <f t="shared" si="25"/>
        <v>0</v>
      </c>
      <c r="AA153" s="120" t="str">
        <f t="shared" si="26"/>
        <v>202604</v>
      </c>
    </row>
    <row r="154" spans="1:27" ht="21" customHeight="1">
      <c r="A154" s="299" t="str">
        <f>IF(C154="","",SUBTOTAL(103,$C$13:C154)-1)</f>
        <v/>
      </c>
      <c r="B154" s="104"/>
      <c r="C154" s="297"/>
      <c r="D154" s="105"/>
      <c r="E154" s="106"/>
      <c r="F154" s="107" t="str">
        <f>IF(E154="","",IFERROR(DATEDIF(E154,'請求書（幼稚園保育料・代理）'!$A$1,"Y"),""))</f>
        <v/>
      </c>
      <c r="G154" s="108"/>
      <c r="H154" s="105"/>
      <c r="I154" s="333" t="str">
        <f t="shared" si="19"/>
        <v/>
      </c>
      <c r="J154" s="110" t="s">
        <v>32</v>
      </c>
      <c r="K154" s="334" t="str">
        <f t="shared" si="20"/>
        <v/>
      </c>
      <c r="L154" s="112"/>
      <c r="M154" s="110" t="s">
        <v>32</v>
      </c>
      <c r="N154" s="113"/>
      <c r="O154" s="114"/>
      <c r="P154" s="306"/>
      <c r="Q154" s="105"/>
      <c r="R154" s="114"/>
      <c r="S154" s="115"/>
      <c r="T154" s="116">
        <f t="shared" si="21"/>
        <v>0</v>
      </c>
      <c r="U154" s="117">
        <f t="shared" si="22"/>
        <v>0</v>
      </c>
      <c r="V154" s="117">
        <f t="shared" si="18"/>
        <v>0</v>
      </c>
      <c r="W154" s="118">
        <f t="shared" si="23"/>
        <v>0</v>
      </c>
      <c r="X154" s="119">
        <f t="shared" si="24"/>
        <v>0</v>
      </c>
      <c r="Y154" s="119">
        <f t="shared" si="25"/>
        <v>0</v>
      </c>
      <c r="AA154" s="120" t="str">
        <f t="shared" si="26"/>
        <v>202604</v>
      </c>
    </row>
    <row r="155" spans="1:27" ht="21" customHeight="1">
      <c r="A155" s="299" t="str">
        <f>IF(C155="","",SUBTOTAL(103,$C$13:C155)-1)</f>
        <v/>
      </c>
      <c r="B155" s="104"/>
      <c r="C155" s="297"/>
      <c r="D155" s="105"/>
      <c r="E155" s="106"/>
      <c r="F155" s="107" t="str">
        <f>IF(E155="","",IFERROR(DATEDIF(E155,'請求書（幼稚園保育料・代理）'!$A$1,"Y"),""))</f>
        <v/>
      </c>
      <c r="G155" s="108"/>
      <c r="H155" s="105"/>
      <c r="I155" s="333" t="str">
        <f t="shared" si="19"/>
        <v/>
      </c>
      <c r="J155" s="110" t="s">
        <v>32</v>
      </c>
      <c r="K155" s="334" t="str">
        <f t="shared" si="20"/>
        <v/>
      </c>
      <c r="L155" s="112"/>
      <c r="M155" s="110" t="s">
        <v>32</v>
      </c>
      <c r="N155" s="113"/>
      <c r="O155" s="114"/>
      <c r="P155" s="306"/>
      <c r="Q155" s="105"/>
      <c r="R155" s="114"/>
      <c r="S155" s="115"/>
      <c r="T155" s="116">
        <f t="shared" si="21"/>
        <v>0</v>
      </c>
      <c r="U155" s="117">
        <f t="shared" si="22"/>
        <v>0</v>
      </c>
      <c r="V155" s="117">
        <f t="shared" si="18"/>
        <v>0</v>
      </c>
      <c r="W155" s="118">
        <f t="shared" si="23"/>
        <v>0</v>
      </c>
      <c r="X155" s="119">
        <f t="shared" si="24"/>
        <v>0</v>
      </c>
      <c r="Y155" s="119">
        <f t="shared" si="25"/>
        <v>0</v>
      </c>
      <c r="AA155" s="120" t="str">
        <f t="shared" si="26"/>
        <v>202604</v>
      </c>
    </row>
    <row r="156" spans="1:27" ht="21" customHeight="1">
      <c r="A156" s="299" t="str">
        <f>IF(C156="","",SUBTOTAL(103,$C$13:C156)-1)</f>
        <v/>
      </c>
      <c r="B156" s="104"/>
      <c r="C156" s="297"/>
      <c r="D156" s="105"/>
      <c r="E156" s="106"/>
      <c r="F156" s="107" t="str">
        <f>IF(E156="","",IFERROR(DATEDIF(E156,'請求書（幼稚園保育料・代理）'!$A$1,"Y"),""))</f>
        <v/>
      </c>
      <c r="G156" s="108"/>
      <c r="H156" s="105"/>
      <c r="I156" s="333" t="str">
        <f t="shared" si="19"/>
        <v/>
      </c>
      <c r="J156" s="110" t="s">
        <v>32</v>
      </c>
      <c r="K156" s="334" t="str">
        <f t="shared" si="20"/>
        <v/>
      </c>
      <c r="L156" s="112"/>
      <c r="M156" s="110" t="s">
        <v>32</v>
      </c>
      <c r="N156" s="113"/>
      <c r="O156" s="114"/>
      <c r="P156" s="306"/>
      <c r="Q156" s="105"/>
      <c r="R156" s="114"/>
      <c r="S156" s="115"/>
      <c r="T156" s="116">
        <f t="shared" si="21"/>
        <v>0</v>
      </c>
      <c r="U156" s="117">
        <f t="shared" si="22"/>
        <v>0</v>
      </c>
      <c r="V156" s="117">
        <f t="shared" si="18"/>
        <v>0</v>
      </c>
      <c r="W156" s="118">
        <f t="shared" si="23"/>
        <v>0</v>
      </c>
      <c r="X156" s="119">
        <f t="shared" si="24"/>
        <v>0</v>
      </c>
      <c r="Y156" s="119">
        <f t="shared" si="25"/>
        <v>0</v>
      </c>
      <c r="AA156" s="120" t="str">
        <f t="shared" si="26"/>
        <v>202604</v>
      </c>
    </row>
    <row r="157" spans="1:27" ht="21" customHeight="1">
      <c r="A157" s="299" t="str">
        <f>IF(C157="","",SUBTOTAL(103,$C$13:C157)-1)</f>
        <v/>
      </c>
      <c r="B157" s="104"/>
      <c r="C157" s="297"/>
      <c r="D157" s="105"/>
      <c r="E157" s="106"/>
      <c r="F157" s="107" t="str">
        <f>IF(E157="","",IFERROR(DATEDIF(E157,'請求書（幼稚園保育料・代理）'!$A$1,"Y"),""))</f>
        <v/>
      </c>
      <c r="G157" s="108"/>
      <c r="H157" s="105"/>
      <c r="I157" s="333" t="str">
        <f t="shared" si="19"/>
        <v/>
      </c>
      <c r="J157" s="110" t="s">
        <v>32</v>
      </c>
      <c r="K157" s="334" t="str">
        <f t="shared" si="20"/>
        <v/>
      </c>
      <c r="L157" s="112"/>
      <c r="M157" s="110" t="s">
        <v>32</v>
      </c>
      <c r="N157" s="113"/>
      <c r="O157" s="114"/>
      <c r="P157" s="306"/>
      <c r="Q157" s="105"/>
      <c r="R157" s="114"/>
      <c r="S157" s="115"/>
      <c r="T157" s="116">
        <f t="shared" si="21"/>
        <v>0</v>
      </c>
      <c r="U157" s="117">
        <f t="shared" si="22"/>
        <v>0</v>
      </c>
      <c r="V157" s="117">
        <f t="shared" si="18"/>
        <v>0</v>
      </c>
      <c r="W157" s="118">
        <f t="shared" si="23"/>
        <v>0</v>
      </c>
      <c r="X157" s="119">
        <f t="shared" si="24"/>
        <v>0</v>
      </c>
      <c r="Y157" s="119">
        <f t="shared" si="25"/>
        <v>0</v>
      </c>
      <c r="AA157" s="120" t="str">
        <f t="shared" si="26"/>
        <v>202604</v>
      </c>
    </row>
    <row r="158" spans="1:27" ht="21" customHeight="1">
      <c r="A158" s="299" t="str">
        <f>IF(C158="","",SUBTOTAL(103,$C$13:C158)-1)</f>
        <v/>
      </c>
      <c r="B158" s="104"/>
      <c r="C158" s="297"/>
      <c r="D158" s="105"/>
      <c r="E158" s="106"/>
      <c r="F158" s="107" t="str">
        <f>IF(E158="","",IFERROR(DATEDIF(E158,'請求書（幼稚園保育料・代理）'!$A$1,"Y"),""))</f>
        <v/>
      </c>
      <c r="G158" s="108"/>
      <c r="H158" s="105"/>
      <c r="I158" s="333" t="str">
        <f t="shared" si="19"/>
        <v/>
      </c>
      <c r="J158" s="110" t="s">
        <v>32</v>
      </c>
      <c r="K158" s="334" t="str">
        <f t="shared" si="20"/>
        <v/>
      </c>
      <c r="L158" s="112"/>
      <c r="M158" s="110" t="s">
        <v>32</v>
      </c>
      <c r="N158" s="113"/>
      <c r="O158" s="114"/>
      <c r="P158" s="306"/>
      <c r="Q158" s="105"/>
      <c r="R158" s="114"/>
      <c r="S158" s="115"/>
      <c r="T158" s="116">
        <f t="shared" si="21"/>
        <v>0</v>
      </c>
      <c r="U158" s="117">
        <f t="shared" si="22"/>
        <v>0</v>
      </c>
      <c r="V158" s="117">
        <f t="shared" si="18"/>
        <v>0</v>
      </c>
      <c r="W158" s="118">
        <f t="shared" si="23"/>
        <v>0</v>
      </c>
      <c r="X158" s="119">
        <f t="shared" si="24"/>
        <v>0</v>
      </c>
      <c r="Y158" s="119">
        <f t="shared" si="25"/>
        <v>0</v>
      </c>
      <c r="AA158" s="120" t="str">
        <f t="shared" si="26"/>
        <v>202604</v>
      </c>
    </row>
    <row r="159" spans="1:27" ht="21" customHeight="1">
      <c r="A159" s="299" t="str">
        <f>IF(C159="","",SUBTOTAL(103,$C$13:C159)-1)</f>
        <v/>
      </c>
      <c r="B159" s="104"/>
      <c r="C159" s="297"/>
      <c r="D159" s="105"/>
      <c r="E159" s="106"/>
      <c r="F159" s="107" t="str">
        <f>IF(E159="","",IFERROR(DATEDIF(E159,'請求書（幼稚園保育料・代理）'!$A$1,"Y"),""))</f>
        <v/>
      </c>
      <c r="G159" s="108"/>
      <c r="H159" s="105"/>
      <c r="I159" s="333" t="str">
        <f t="shared" si="19"/>
        <v/>
      </c>
      <c r="J159" s="110" t="s">
        <v>32</v>
      </c>
      <c r="K159" s="334" t="str">
        <f t="shared" si="20"/>
        <v/>
      </c>
      <c r="L159" s="112"/>
      <c r="M159" s="110" t="s">
        <v>32</v>
      </c>
      <c r="N159" s="113"/>
      <c r="O159" s="114"/>
      <c r="P159" s="306"/>
      <c r="Q159" s="105"/>
      <c r="R159" s="114"/>
      <c r="S159" s="115"/>
      <c r="T159" s="116">
        <f t="shared" si="21"/>
        <v>0</v>
      </c>
      <c r="U159" s="117">
        <f t="shared" si="22"/>
        <v>0</v>
      </c>
      <c r="V159" s="117">
        <f t="shared" si="18"/>
        <v>0</v>
      </c>
      <c r="W159" s="118">
        <f t="shared" si="23"/>
        <v>0</v>
      </c>
      <c r="X159" s="119">
        <f t="shared" si="24"/>
        <v>0</v>
      </c>
      <c r="Y159" s="119">
        <f t="shared" si="25"/>
        <v>0</v>
      </c>
      <c r="AA159" s="120" t="str">
        <f t="shared" si="26"/>
        <v>202604</v>
      </c>
    </row>
    <row r="160" spans="1:27" ht="21" customHeight="1">
      <c r="A160" s="299" t="str">
        <f>IF(C160="","",SUBTOTAL(103,$C$13:C160)-1)</f>
        <v/>
      </c>
      <c r="B160" s="104"/>
      <c r="C160" s="297"/>
      <c r="D160" s="105"/>
      <c r="E160" s="106"/>
      <c r="F160" s="107" t="str">
        <f>IF(E160="","",IFERROR(DATEDIF(E160,'請求書（幼稚園保育料・代理）'!$A$1,"Y"),""))</f>
        <v/>
      </c>
      <c r="G160" s="108"/>
      <c r="H160" s="105"/>
      <c r="I160" s="333" t="str">
        <f t="shared" si="19"/>
        <v/>
      </c>
      <c r="J160" s="110" t="s">
        <v>32</v>
      </c>
      <c r="K160" s="334" t="str">
        <f t="shared" si="20"/>
        <v/>
      </c>
      <c r="L160" s="112"/>
      <c r="M160" s="110" t="s">
        <v>32</v>
      </c>
      <c r="N160" s="113"/>
      <c r="O160" s="114"/>
      <c r="P160" s="306"/>
      <c r="Q160" s="105"/>
      <c r="R160" s="114"/>
      <c r="S160" s="115"/>
      <c r="T160" s="116">
        <f t="shared" si="21"/>
        <v>0</v>
      </c>
      <c r="U160" s="117">
        <f t="shared" si="22"/>
        <v>0</v>
      </c>
      <c r="V160" s="117">
        <f t="shared" si="18"/>
        <v>0</v>
      </c>
      <c r="W160" s="118">
        <f t="shared" si="23"/>
        <v>0</v>
      </c>
      <c r="X160" s="119">
        <f t="shared" si="24"/>
        <v>0</v>
      </c>
      <c r="Y160" s="119">
        <f t="shared" si="25"/>
        <v>0</v>
      </c>
      <c r="AA160" s="120" t="str">
        <f t="shared" si="26"/>
        <v>202604</v>
      </c>
    </row>
    <row r="161" spans="1:27" ht="21" customHeight="1">
      <c r="A161" s="299" t="str">
        <f>IF(C161="","",SUBTOTAL(103,$C$13:C161)-1)</f>
        <v/>
      </c>
      <c r="B161" s="104"/>
      <c r="C161" s="297"/>
      <c r="D161" s="105"/>
      <c r="E161" s="106"/>
      <c r="F161" s="107" t="str">
        <f>IF(E161="","",IFERROR(DATEDIF(E161,'請求書（幼稚園保育料・代理）'!$A$1,"Y"),""))</f>
        <v/>
      </c>
      <c r="G161" s="108"/>
      <c r="H161" s="105"/>
      <c r="I161" s="333" t="str">
        <f t="shared" si="19"/>
        <v/>
      </c>
      <c r="J161" s="110" t="s">
        <v>32</v>
      </c>
      <c r="K161" s="334" t="str">
        <f t="shared" si="20"/>
        <v/>
      </c>
      <c r="L161" s="112"/>
      <c r="M161" s="110" t="s">
        <v>32</v>
      </c>
      <c r="N161" s="113"/>
      <c r="O161" s="114"/>
      <c r="P161" s="306"/>
      <c r="Q161" s="105"/>
      <c r="R161" s="114"/>
      <c r="S161" s="115"/>
      <c r="T161" s="116">
        <f t="shared" si="21"/>
        <v>0</v>
      </c>
      <c r="U161" s="117">
        <f t="shared" si="22"/>
        <v>0</v>
      </c>
      <c r="V161" s="117">
        <f t="shared" si="18"/>
        <v>0</v>
      </c>
      <c r="W161" s="118">
        <f t="shared" si="23"/>
        <v>0</v>
      </c>
      <c r="X161" s="119">
        <f t="shared" si="24"/>
        <v>0</v>
      </c>
      <c r="Y161" s="119">
        <f t="shared" si="25"/>
        <v>0</v>
      </c>
      <c r="AA161" s="120" t="str">
        <f t="shared" si="26"/>
        <v>202604</v>
      </c>
    </row>
    <row r="162" spans="1:27" ht="21" customHeight="1">
      <c r="A162" s="299" t="str">
        <f>IF(C162="","",SUBTOTAL(103,$C$13:C162)-1)</f>
        <v/>
      </c>
      <c r="B162" s="104"/>
      <c r="C162" s="297"/>
      <c r="D162" s="105"/>
      <c r="E162" s="106"/>
      <c r="F162" s="107" t="str">
        <f>IF(E162="","",IFERROR(DATEDIF(E162,'請求書（幼稚園保育料・代理）'!$A$1,"Y"),""))</f>
        <v/>
      </c>
      <c r="G162" s="108"/>
      <c r="H162" s="105"/>
      <c r="I162" s="333" t="str">
        <f t="shared" si="19"/>
        <v/>
      </c>
      <c r="J162" s="110" t="s">
        <v>32</v>
      </c>
      <c r="K162" s="334" t="str">
        <f t="shared" si="20"/>
        <v/>
      </c>
      <c r="L162" s="112"/>
      <c r="M162" s="110" t="s">
        <v>32</v>
      </c>
      <c r="N162" s="113"/>
      <c r="O162" s="114"/>
      <c r="P162" s="306"/>
      <c r="Q162" s="105"/>
      <c r="R162" s="114"/>
      <c r="S162" s="115"/>
      <c r="T162" s="116">
        <f t="shared" si="21"/>
        <v>0</v>
      </c>
      <c r="U162" s="117">
        <f t="shared" si="22"/>
        <v>0</v>
      </c>
      <c r="V162" s="117">
        <f t="shared" si="18"/>
        <v>0</v>
      </c>
      <c r="W162" s="118">
        <f t="shared" si="23"/>
        <v>0</v>
      </c>
      <c r="X162" s="119">
        <f t="shared" si="24"/>
        <v>0</v>
      </c>
      <c r="Y162" s="119">
        <f t="shared" si="25"/>
        <v>0</v>
      </c>
      <c r="AA162" s="120" t="str">
        <f t="shared" si="26"/>
        <v>202604</v>
      </c>
    </row>
    <row r="163" spans="1:27" ht="21" customHeight="1">
      <c r="A163" s="299" t="str">
        <f>IF(C163="","",SUBTOTAL(103,$C$13:C163)-1)</f>
        <v/>
      </c>
      <c r="B163" s="104"/>
      <c r="C163" s="297"/>
      <c r="D163" s="105"/>
      <c r="E163" s="106"/>
      <c r="F163" s="107" t="str">
        <f>IF(E163="","",IFERROR(DATEDIF(E163,'請求書（幼稚園保育料・代理）'!$A$1,"Y"),""))</f>
        <v/>
      </c>
      <c r="G163" s="108"/>
      <c r="H163" s="105"/>
      <c r="I163" s="333" t="str">
        <f t="shared" si="19"/>
        <v/>
      </c>
      <c r="J163" s="110" t="s">
        <v>32</v>
      </c>
      <c r="K163" s="334" t="str">
        <f t="shared" si="20"/>
        <v/>
      </c>
      <c r="L163" s="112"/>
      <c r="M163" s="110" t="s">
        <v>32</v>
      </c>
      <c r="N163" s="113"/>
      <c r="O163" s="114"/>
      <c r="P163" s="306"/>
      <c r="Q163" s="105"/>
      <c r="R163" s="114"/>
      <c r="S163" s="115"/>
      <c r="T163" s="116">
        <f t="shared" si="21"/>
        <v>0</v>
      </c>
      <c r="U163" s="117">
        <f t="shared" si="22"/>
        <v>0</v>
      </c>
      <c r="V163" s="117">
        <f t="shared" si="18"/>
        <v>0</v>
      </c>
      <c r="W163" s="118">
        <f t="shared" si="23"/>
        <v>0</v>
      </c>
      <c r="X163" s="119">
        <f t="shared" si="24"/>
        <v>0</v>
      </c>
      <c r="Y163" s="119">
        <f t="shared" si="25"/>
        <v>0</v>
      </c>
      <c r="AA163" s="120" t="str">
        <f t="shared" si="26"/>
        <v>202604</v>
      </c>
    </row>
    <row r="164" spans="1:27" ht="21" customHeight="1">
      <c r="A164" s="299" t="str">
        <f>IF(C164="","",SUBTOTAL(103,$C$13:C164)-1)</f>
        <v/>
      </c>
      <c r="B164" s="104"/>
      <c r="C164" s="297"/>
      <c r="D164" s="105"/>
      <c r="E164" s="106"/>
      <c r="F164" s="107" t="str">
        <f>IF(E164="","",IFERROR(DATEDIF(E164,'請求書（幼稚園保育料・代理）'!$A$1,"Y"),""))</f>
        <v/>
      </c>
      <c r="G164" s="108"/>
      <c r="H164" s="105"/>
      <c r="I164" s="333" t="str">
        <f t="shared" si="19"/>
        <v/>
      </c>
      <c r="J164" s="110" t="s">
        <v>32</v>
      </c>
      <c r="K164" s="334" t="str">
        <f t="shared" si="20"/>
        <v/>
      </c>
      <c r="L164" s="112"/>
      <c r="M164" s="110" t="s">
        <v>32</v>
      </c>
      <c r="N164" s="113"/>
      <c r="O164" s="114"/>
      <c r="P164" s="306"/>
      <c r="Q164" s="105"/>
      <c r="R164" s="114"/>
      <c r="S164" s="115"/>
      <c r="T164" s="116">
        <f t="shared" si="21"/>
        <v>0</v>
      </c>
      <c r="U164" s="117">
        <f t="shared" si="22"/>
        <v>0</v>
      </c>
      <c r="V164" s="117">
        <f t="shared" si="18"/>
        <v>0</v>
      </c>
      <c r="W164" s="118">
        <f t="shared" si="23"/>
        <v>0</v>
      </c>
      <c r="X164" s="119">
        <f t="shared" si="24"/>
        <v>0</v>
      </c>
      <c r="Y164" s="119">
        <f t="shared" si="25"/>
        <v>0</v>
      </c>
      <c r="AA164" s="120" t="str">
        <f t="shared" si="26"/>
        <v>202604</v>
      </c>
    </row>
    <row r="165" spans="1:27" ht="21" customHeight="1">
      <c r="A165" s="299" t="str">
        <f>IF(C165="","",SUBTOTAL(103,$C$13:C165)-1)</f>
        <v/>
      </c>
      <c r="B165" s="104"/>
      <c r="C165" s="297"/>
      <c r="D165" s="105"/>
      <c r="E165" s="106"/>
      <c r="F165" s="107" t="str">
        <f>IF(E165="","",IFERROR(DATEDIF(E165,'請求書（幼稚園保育料・代理）'!$A$1,"Y"),""))</f>
        <v/>
      </c>
      <c r="G165" s="108"/>
      <c r="H165" s="105"/>
      <c r="I165" s="333" t="str">
        <f t="shared" si="19"/>
        <v/>
      </c>
      <c r="J165" s="110" t="s">
        <v>32</v>
      </c>
      <c r="K165" s="334" t="str">
        <f t="shared" si="20"/>
        <v/>
      </c>
      <c r="L165" s="112"/>
      <c r="M165" s="110" t="s">
        <v>32</v>
      </c>
      <c r="N165" s="113"/>
      <c r="O165" s="114"/>
      <c r="P165" s="306"/>
      <c r="Q165" s="105"/>
      <c r="R165" s="114"/>
      <c r="S165" s="115"/>
      <c r="T165" s="116">
        <f t="shared" si="21"/>
        <v>0</v>
      </c>
      <c r="U165" s="117">
        <f t="shared" si="22"/>
        <v>0</v>
      </c>
      <c r="V165" s="117">
        <f t="shared" si="18"/>
        <v>0</v>
      </c>
      <c r="W165" s="118">
        <f t="shared" si="23"/>
        <v>0</v>
      </c>
      <c r="X165" s="119">
        <f t="shared" si="24"/>
        <v>0</v>
      </c>
      <c r="Y165" s="119">
        <f t="shared" si="25"/>
        <v>0</v>
      </c>
      <c r="AA165" s="120" t="str">
        <f t="shared" si="26"/>
        <v>202604</v>
      </c>
    </row>
    <row r="166" spans="1:27" ht="21" customHeight="1">
      <c r="A166" s="299" t="str">
        <f>IF(C166="","",SUBTOTAL(103,$C$13:C166)-1)</f>
        <v/>
      </c>
      <c r="B166" s="104"/>
      <c r="C166" s="297"/>
      <c r="D166" s="105"/>
      <c r="E166" s="106"/>
      <c r="F166" s="107" t="str">
        <f>IF(E166="","",IFERROR(DATEDIF(E166,'請求書（幼稚園保育料・代理）'!$A$1,"Y"),""))</f>
        <v/>
      </c>
      <c r="G166" s="108"/>
      <c r="H166" s="105"/>
      <c r="I166" s="333" t="str">
        <f t="shared" si="19"/>
        <v/>
      </c>
      <c r="J166" s="110" t="s">
        <v>32</v>
      </c>
      <c r="K166" s="334" t="str">
        <f t="shared" si="20"/>
        <v/>
      </c>
      <c r="L166" s="112"/>
      <c r="M166" s="110" t="s">
        <v>32</v>
      </c>
      <c r="N166" s="113"/>
      <c r="O166" s="114"/>
      <c r="P166" s="306"/>
      <c r="Q166" s="105"/>
      <c r="R166" s="114"/>
      <c r="S166" s="115"/>
      <c r="T166" s="116">
        <f t="shared" si="21"/>
        <v>0</v>
      </c>
      <c r="U166" s="117">
        <f t="shared" si="22"/>
        <v>0</v>
      </c>
      <c r="V166" s="117">
        <f t="shared" si="18"/>
        <v>0</v>
      </c>
      <c r="W166" s="118">
        <f t="shared" si="23"/>
        <v>0</v>
      </c>
      <c r="X166" s="119">
        <f t="shared" si="24"/>
        <v>0</v>
      </c>
      <c r="Y166" s="119">
        <f t="shared" si="25"/>
        <v>0</v>
      </c>
      <c r="AA166" s="120" t="str">
        <f t="shared" si="26"/>
        <v>202604</v>
      </c>
    </row>
    <row r="167" spans="1:27" ht="21" customHeight="1">
      <c r="A167" s="299" t="str">
        <f>IF(C167="","",SUBTOTAL(103,$C$13:C167)-1)</f>
        <v/>
      </c>
      <c r="B167" s="104"/>
      <c r="C167" s="297"/>
      <c r="D167" s="105"/>
      <c r="E167" s="106"/>
      <c r="F167" s="107" t="str">
        <f>IF(E167="","",IFERROR(DATEDIF(E167,'請求書（幼稚園保育料・代理）'!$A$1,"Y"),""))</f>
        <v/>
      </c>
      <c r="G167" s="108"/>
      <c r="H167" s="105"/>
      <c r="I167" s="333" t="str">
        <f t="shared" si="19"/>
        <v/>
      </c>
      <c r="J167" s="110" t="s">
        <v>32</v>
      </c>
      <c r="K167" s="334" t="str">
        <f t="shared" si="20"/>
        <v/>
      </c>
      <c r="L167" s="112"/>
      <c r="M167" s="110" t="s">
        <v>32</v>
      </c>
      <c r="N167" s="113"/>
      <c r="O167" s="114"/>
      <c r="P167" s="306"/>
      <c r="Q167" s="105"/>
      <c r="R167" s="114"/>
      <c r="S167" s="115"/>
      <c r="T167" s="116">
        <f t="shared" si="21"/>
        <v>0</v>
      </c>
      <c r="U167" s="117">
        <f t="shared" si="22"/>
        <v>0</v>
      </c>
      <c r="V167" s="117">
        <f t="shared" si="18"/>
        <v>0</v>
      </c>
      <c r="W167" s="118">
        <f t="shared" si="23"/>
        <v>0</v>
      </c>
      <c r="X167" s="119">
        <f t="shared" si="24"/>
        <v>0</v>
      </c>
      <c r="Y167" s="119">
        <f t="shared" si="25"/>
        <v>0</v>
      </c>
      <c r="AA167" s="120" t="str">
        <f t="shared" si="26"/>
        <v>202604</v>
      </c>
    </row>
    <row r="168" spans="1:27" ht="21" customHeight="1">
      <c r="A168" s="299" t="str">
        <f>IF(C168="","",SUBTOTAL(103,$C$13:C168)-1)</f>
        <v/>
      </c>
      <c r="B168" s="104"/>
      <c r="C168" s="297"/>
      <c r="D168" s="105"/>
      <c r="E168" s="106"/>
      <c r="F168" s="107" t="str">
        <f>IF(E168="","",IFERROR(DATEDIF(E168,'請求書（幼稚園保育料・代理）'!$A$1,"Y"),""))</f>
        <v/>
      </c>
      <c r="G168" s="108"/>
      <c r="H168" s="105"/>
      <c r="I168" s="333" t="str">
        <f t="shared" si="19"/>
        <v/>
      </c>
      <c r="J168" s="110" t="s">
        <v>32</v>
      </c>
      <c r="K168" s="334" t="str">
        <f t="shared" si="20"/>
        <v/>
      </c>
      <c r="L168" s="112"/>
      <c r="M168" s="110" t="s">
        <v>32</v>
      </c>
      <c r="N168" s="113"/>
      <c r="O168" s="114"/>
      <c r="P168" s="306"/>
      <c r="Q168" s="105"/>
      <c r="R168" s="114"/>
      <c r="S168" s="115"/>
      <c r="T168" s="116">
        <f t="shared" si="21"/>
        <v>0</v>
      </c>
      <c r="U168" s="117">
        <f t="shared" si="22"/>
        <v>0</v>
      </c>
      <c r="V168" s="117">
        <f t="shared" si="18"/>
        <v>0</v>
      </c>
      <c r="W168" s="118">
        <f t="shared" si="23"/>
        <v>0</v>
      </c>
      <c r="X168" s="119">
        <f t="shared" si="24"/>
        <v>0</v>
      </c>
      <c r="Y168" s="119">
        <f t="shared" si="25"/>
        <v>0</v>
      </c>
      <c r="AA168" s="120" t="str">
        <f t="shared" si="26"/>
        <v>202604</v>
      </c>
    </row>
    <row r="169" spans="1:27" ht="21" customHeight="1">
      <c r="A169" s="299" t="str">
        <f>IF(C169="","",SUBTOTAL(103,$C$13:C169)-1)</f>
        <v/>
      </c>
      <c r="B169" s="104"/>
      <c r="C169" s="297"/>
      <c r="D169" s="105"/>
      <c r="E169" s="106"/>
      <c r="F169" s="107" t="str">
        <f>IF(E169="","",IFERROR(DATEDIF(E169,'請求書（幼稚園保育料・代理）'!$A$1,"Y"),""))</f>
        <v/>
      </c>
      <c r="G169" s="108"/>
      <c r="H169" s="105"/>
      <c r="I169" s="333" t="str">
        <f t="shared" si="19"/>
        <v/>
      </c>
      <c r="J169" s="110" t="s">
        <v>32</v>
      </c>
      <c r="K169" s="334" t="str">
        <f t="shared" si="20"/>
        <v/>
      </c>
      <c r="L169" s="112"/>
      <c r="M169" s="110" t="s">
        <v>32</v>
      </c>
      <c r="N169" s="113"/>
      <c r="O169" s="114"/>
      <c r="P169" s="306"/>
      <c r="Q169" s="105"/>
      <c r="R169" s="114"/>
      <c r="S169" s="115"/>
      <c r="T169" s="116">
        <f t="shared" si="21"/>
        <v>0</v>
      </c>
      <c r="U169" s="117">
        <f t="shared" si="22"/>
        <v>0</v>
      </c>
      <c r="V169" s="117">
        <f t="shared" si="18"/>
        <v>0</v>
      </c>
      <c r="W169" s="118">
        <f t="shared" si="23"/>
        <v>0</v>
      </c>
      <c r="X169" s="119">
        <f t="shared" si="24"/>
        <v>0</v>
      </c>
      <c r="Y169" s="119">
        <f t="shared" si="25"/>
        <v>0</v>
      </c>
      <c r="AA169" s="120" t="str">
        <f t="shared" si="26"/>
        <v>202604</v>
      </c>
    </row>
    <row r="170" spans="1:27" ht="21" customHeight="1">
      <c r="A170" s="299" t="str">
        <f>IF(C170="","",SUBTOTAL(103,$C$13:C170)-1)</f>
        <v/>
      </c>
      <c r="B170" s="104"/>
      <c r="C170" s="297"/>
      <c r="D170" s="105"/>
      <c r="E170" s="106"/>
      <c r="F170" s="107" t="str">
        <f>IF(E170="","",IFERROR(DATEDIF(E170,'請求書（幼稚園保育料・代理）'!$A$1,"Y"),""))</f>
        <v/>
      </c>
      <c r="G170" s="108"/>
      <c r="H170" s="105"/>
      <c r="I170" s="333" t="str">
        <f t="shared" si="19"/>
        <v/>
      </c>
      <c r="J170" s="110" t="s">
        <v>32</v>
      </c>
      <c r="K170" s="334" t="str">
        <f t="shared" si="20"/>
        <v/>
      </c>
      <c r="L170" s="112"/>
      <c r="M170" s="110" t="s">
        <v>32</v>
      </c>
      <c r="N170" s="113"/>
      <c r="O170" s="114"/>
      <c r="P170" s="306"/>
      <c r="Q170" s="105"/>
      <c r="R170" s="114"/>
      <c r="S170" s="115"/>
      <c r="T170" s="116">
        <f t="shared" si="21"/>
        <v>0</v>
      </c>
      <c r="U170" s="117">
        <f t="shared" si="22"/>
        <v>0</v>
      </c>
      <c r="V170" s="117">
        <f t="shared" si="18"/>
        <v>0</v>
      </c>
      <c r="W170" s="118">
        <f t="shared" si="23"/>
        <v>0</v>
      </c>
      <c r="X170" s="119">
        <f t="shared" si="24"/>
        <v>0</v>
      </c>
      <c r="Y170" s="119">
        <f t="shared" si="25"/>
        <v>0</v>
      </c>
      <c r="AA170" s="120" t="str">
        <f t="shared" si="26"/>
        <v>202604</v>
      </c>
    </row>
    <row r="171" spans="1:27" ht="21" customHeight="1">
      <c r="A171" s="299" t="str">
        <f>IF(C171="","",SUBTOTAL(103,$C$13:C171)-1)</f>
        <v/>
      </c>
      <c r="B171" s="104"/>
      <c r="C171" s="297"/>
      <c r="D171" s="105"/>
      <c r="E171" s="106"/>
      <c r="F171" s="107" t="str">
        <f>IF(E171="","",IFERROR(DATEDIF(E171,'請求書（幼稚園保育料・代理）'!$A$1,"Y"),""))</f>
        <v/>
      </c>
      <c r="G171" s="108"/>
      <c r="H171" s="105"/>
      <c r="I171" s="333" t="str">
        <f t="shared" si="19"/>
        <v/>
      </c>
      <c r="J171" s="110" t="s">
        <v>32</v>
      </c>
      <c r="K171" s="334" t="str">
        <f t="shared" si="20"/>
        <v/>
      </c>
      <c r="L171" s="112"/>
      <c r="M171" s="110" t="s">
        <v>32</v>
      </c>
      <c r="N171" s="113"/>
      <c r="O171" s="114"/>
      <c r="P171" s="306"/>
      <c r="Q171" s="105"/>
      <c r="R171" s="114"/>
      <c r="S171" s="115"/>
      <c r="T171" s="116">
        <f t="shared" si="21"/>
        <v>0</v>
      </c>
      <c r="U171" s="117">
        <f t="shared" si="22"/>
        <v>0</v>
      </c>
      <c r="V171" s="117">
        <f t="shared" si="18"/>
        <v>0</v>
      </c>
      <c r="W171" s="118">
        <f t="shared" si="23"/>
        <v>0</v>
      </c>
      <c r="X171" s="119">
        <f t="shared" si="24"/>
        <v>0</v>
      </c>
      <c r="Y171" s="119">
        <f t="shared" si="25"/>
        <v>0</v>
      </c>
      <c r="AA171" s="120" t="str">
        <f t="shared" si="26"/>
        <v>202604</v>
      </c>
    </row>
    <row r="172" spans="1:27" ht="21" customHeight="1">
      <c r="A172" s="299" t="str">
        <f>IF(C172="","",SUBTOTAL(103,$C$13:C172)-1)</f>
        <v/>
      </c>
      <c r="B172" s="104"/>
      <c r="C172" s="297"/>
      <c r="D172" s="105"/>
      <c r="E172" s="106"/>
      <c r="F172" s="107" t="str">
        <f>IF(E172="","",IFERROR(DATEDIF(E172,'請求書（幼稚園保育料・代理）'!$A$1,"Y"),""))</f>
        <v/>
      </c>
      <c r="G172" s="108"/>
      <c r="H172" s="105"/>
      <c r="I172" s="333" t="str">
        <f t="shared" si="19"/>
        <v/>
      </c>
      <c r="J172" s="110" t="s">
        <v>32</v>
      </c>
      <c r="K172" s="334" t="str">
        <f t="shared" si="20"/>
        <v/>
      </c>
      <c r="L172" s="112"/>
      <c r="M172" s="110" t="s">
        <v>32</v>
      </c>
      <c r="N172" s="113"/>
      <c r="O172" s="114"/>
      <c r="P172" s="306"/>
      <c r="Q172" s="105"/>
      <c r="R172" s="114"/>
      <c r="S172" s="115"/>
      <c r="T172" s="116">
        <f t="shared" si="21"/>
        <v>0</v>
      </c>
      <c r="U172" s="117">
        <f t="shared" si="22"/>
        <v>0</v>
      </c>
      <c r="V172" s="117">
        <f t="shared" si="18"/>
        <v>0</v>
      </c>
      <c r="W172" s="118">
        <f t="shared" si="23"/>
        <v>0</v>
      </c>
      <c r="X172" s="119">
        <f t="shared" si="24"/>
        <v>0</v>
      </c>
      <c r="Y172" s="119">
        <f t="shared" si="25"/>
        <v>0</v>
      </c>
      <c r="AA172" s="120" t="str">
        <f t="shared" si="26"/>
        <v>202604</v>
      </c>
    </row>
    <row r="173" spans="1:27" ht="21" customHeight="1">
      <c r="A173" s="299" t="str">
        <f>IF(C173="","",SUBTOTAL(103,$C$13:C173)-1)</f>
        <v/>
      </c>
      <c r="B173" s="104"/>
      <c r="C173" s="297"/>
      <c r="D173" s="105"/>
      <c r="E173" s="106"/>
      <c r="F173" s="107" t="str">
        <f>IF(E173="","",IFERROR(DATEDIF(E173,'請求書（幼稚園保育料・代理）'!$A$1,"Y"),""))</f>
        <v/>
      </c>
      <c r="G173" s="108"/>
      <c r="H173" s="105"/>
      <c r="I173" s="333" t="str">
        <f t="shared" si="19"/>
        <v/>
      </c>
      <c r="J173" s="110" t="s">
        <v>32</v>
      </c>
      <c r="K173" s="334" t="str">
        <f t="shared" si="20"/>
        <v/>
      </c>
      <c r="L173" s="112"/>
      <c r="M173" s="110" t="s">
        <v>32</v>
      </c>
      <c r="N173" s="113"/>
      <c r="O173" s="114"/>
      <c r="P173" s="306"/>
      <c r="Q173" s="105"/>
      <c r="R173" s="114"/>
      <c r="S173" s="115"/>
      <c r="T173" s="116">
        <f t="shared" si="21"/>
        <v>0</v>
      </c>
      <c r="U173" s="117">
        <f t="shared" si="22"/>
        <v>0</v>
      </c>
      <c r="V173" s="117">
        <f t="shared" si="18"/>
        <v>0</v>
      </c>
      <c r="W173" s="118">
        <f t="shared" si="23"/>
        <v>0</v>
      </c>
      <c r="X173" s="119">
        <f t="shared" si="24"/>
        <v>0</v>
      </c>
      <c r="Y173" s="119">
        <f t="shared" si="25"/>
        <v>0</v>
      </c>
      <c r="AA173" s="120" t="str">
        <f t="shared" si="26"/>
        <v>202604</v>
      </c>
    </row>
    <row r="174" spans="1:27" ht="21" customHeight="1">
      <c r="A174" s="299" t="str">
        <f>IF(C174="","",SUBTOTAL(103,$C$13:C174)-1)</f>
        <v/>
      </c>
      <c r="B174" s="104"/>
      <c r="C174" s="297"/>
      <c r="D174" s="105"/>
      <c r="E174" s="106"/>
      <c r="F174" s="107" t="str">
        <f>IF(E174="","",IFERROR(DATEDIF(E174,'請求書（幼稚園保育料・代理）'!$A$1,"Y"),""))</f>
        <v/>
      </c>
      <c r="G174" s="108"/>
      <c r="H174" s="105"/>
      <c r="I174" s="333" t="str">
        <f t="shared" si="19"/>
        <v/>
      </c>
      <c r="J174" s="110" t="s">
        <v>32</v>
      </c>
      <c r="K174" s="334" t="str">
        <f t="shared" si="20"/>
        <v/>
      </c>
      <c r="L174" s="112"/>
      <c r="M174" s="110" t="s">
        <v>32</v>
      </c>
      <c r="N174" s="113"/>
      <c r="O174" s="114"/>
      <c r="P174" s="306"/>
      <c r="Q174" s="105"/>
      <c r="R174" s="114"/>
      <c r="S174" s="115"/>
      <c r="T174" s="116">
        <f t="shared" si="21"/>
        <v>0</v>
      </c>
      <c r="U174" s="117">
        <f t="shared" si="22"/>
        <v>0</v>
      </c>
      <c r="V174" s="117">
        <f t="shared" si="18"/>
        <v>0</v>
      </c>
      <c r="W174" s="118">
        <f t="shared" si="23"/>
        <v>0</v>
      </c>
      <c r="X174" s="119">
        <f t="shared" si="24"/>
        <v>0</v>
      </c>
      <c r="Y174" s="119">
        <f t="shared" si="25"/>
        <v>0</v>
      </c>
      <c r="AA174" s="120" t="str">
        <f t="shared" si="26"/>
        <v>202604</v>
      </c>
    </row>
    <row r="175" spans="1:27" ht="21" customHeight="1">
      <c r="A175" s="299" t="str">
        <f>IF(C175="","",SUBTOTAL(103,$C$13:C175)-1)</f>
        <v/>
      </c>
      <c r="B175" s="104"/>
      <c r="C175" s="297"/>
      <c r="D175" s="105"/>
      <c r="E175" s="106"/>
      <c r="F175" s="107" t="str">
        <f>IF(E175="","",IFERROR(DATEDIF(E175,'請求書（幼稚園保育料・代理）'!$A$1,"Y"),""))</f>
        <v/>
      </c>
      <c r="G175" s="108"/>
      <c r="H175" s="105"/>
      <c r="I175" s="333" t="str">
        <f t="shared" si="19"/>
        <v/>
      </c>
      <c r="J175" s="110" t="s">
        <v>32</v>
      </c>
      <c r="K175" s="334" t="str">
        <f t="shared" si="20"/>
        <v/>
      </c>
      <c r="L175" s="112"/>
      <c r="M175" s="110" t="s">
        <v>32</v>
      </c>
      <c r="N175" s="113"/>
      <c r="O175" s="114"/>
      <c r="P175" s="306"/>
      <c r="Q175" s="105"/>
      <c r="R175" s="114"/>
      <c r="S175" s="115"/>
      <c r="T175" s="116">
        <f t="shared" si="21"/>
        <v>0</v>
      </c>
      <c r="U175" s="117">
        <f t="shared" si="22"/>
        <v>0</v>
      </c>
      <c r="V175" s="117">
        <f t="shared" si="18"/>
        <v>0</v>
      </c>
      <c r="W175" s="118">
        <f t="shared" si="23"/>
        <v>0</v>
      </c>
      <c r="X175" s="119">
        <f t="shared" si="24"/>
        <v>0</v>
      </c>
      <c r="Y175" s="119">
        <f t="shared" si="25"/>
        <v>0</v>
      </c>
      <c r="AA175" s="120" t="str">
        <f t="shared" si="26"/>
        <v>202604</v>
      </c>
    </row>
    <row r="176" spans="1:27" ht="21" customHeight="1">
      <c r="A176" s="299" t="str">
        <f>IF(C176="","",SUBTOTAL(103,$C$13:C176)-1)</f>
        <v/>
      </c>
      <c r="B176" s="104"/>
      <c r="C176" s="297"/>
      <c r="D176" s="105"/>
      <c r="E176" s="106"/>
      <c r="F176" s="107" t="str">
        <f>IF(E176="","",IFERROR(DATEDIF(E176,'請求書（幼稚園保育料・代理）'!$A$1,"Y"),""))</f>
        <v/>
      </c>
      <c r="G176" s="108"/>
      <c r="H176" s="105"/>
      <c r="I176" s="333" t="str">
        <f t="shared" si="19"/>
        <v/>
      </c>
      <c r="J176" s="110" t="s">
        <v>32</v>
      </c>
      <c r="K176" s="334" t="str">
        <f t="shared" si="20"/>
        <v/>
      </c>
      <c r="L176" s="112"/>
      <c r="M176" s="110" t="s">
        <v>32</v>
      </c>
      <c r="N176" s="113"/>
      <c r="O176" s="114"/>
      <c r="P176" s="306"/>
      <c r="Q176" s="105"/>
      <c r="R176" s="114"/>
      <c r="S176" s="115"/>
      <c r="T176" s="116">
        <f t="shared" si="21"/>
        <v>0</v>
      </c>
      <c r="U176" s="117">
        <f t="shared" si="22"/>
        <v>0</v>
      </c>
      <c r="V176" s="117">
        <f t="shared" si="18"/>
        <v>0</v>
      </c>
      <c r="W176" s="118">
        <f t="shared" si="23"/>
        <v>0</v>
      </c>
      <c r="X176" s="119">
        <f t="shared" si="24"/>
        <v>0</v>
      </c>
      <c r="Y176" s="119">
        <f t="shared" si="25"/>
        <v>0</v>
      </c>
      <c r="AA176" s="120" t="str">
        <f t="shared" si="26"/>
        <v>202604</v>
      </c>
    </row>
    <row r="177" spans="1:27" ht="21" customHeight="1">
      <c r="A177" s="299" t="str">
        <f>IF(C177="","",SUBTOTAL(103,$C$13:C177)-1)</f>
        <v/>
      </c>
      <c r="B177" s="104"/>
      <c r="C177" s="297"/>
      <c r="D177" s="105"/>
      <c r="E177" s="106"/>
      <c r="F177" s="107" t="str">
        <f>IF(E177="","",IFERROR(DATEDIF(E177,'請求書（幼稚園保育料・代理）'!$A$1,"Y"),""))</f>
        <v/>
      </c>
      <c r="G177" s="108"/>
      <c r="H177" s="105"/>
      <c r="I177" s="333" t="str">
        <f t="shared" si="19"/>
        <v/>
      </c>
      <c r="J177" s="110" t="s">
        <v>32</v>
      </c>
      <c r="K177" s="334" t="str">
        <f t="shared" si="20"/>
        <v/>
      </c>
      <c r="L177" s="112"/>
      <c r="M177" s="110" t="s">
        <v>32</v>
      </c>
      <c r="N177" s="113"/>
      <c r="O177" s="114"/>
      <c r="P177" s="306"/>
      <c r="Q177" s="105"/>
      <c r="R177" s="114"/>
      <c r="S177" s="115"/>
      <c r="T177" s="116">
        <f t="shared" si="21"/>
        <v>0</v>
      </c>
      <c r="U177" s="117">
        <f t="shared" si="22"/>
        <v>0</v>
      </c>
      <c r="V177" s="117">
        <f t="shared" si="18"/>
        <v>0</v>
      </c>
      <c r="W177" s="118">
        <f t="shared" si="23"/>
        <v>0</v>
      </c>
      <c r="X177" s="119">
        <f t="shared" si="24"/>
        <v>0</v>
      </c>
      <c r="Y177" s="119">
        <f t="shared" si="25"/>
        <v>0</v>
      </c>
      <c r="AA177" s="120" t="str">
        <f t="shared" si="26"/>
        <v>202604</v>
      </c>
    </row>
    <row r="178" spans="1:27" ht="21" customHeight="1">
      <c r="A178" s="299" t="str">
        <f>IF(C178="","",SUBTOTAL(103,$C$13:C178)-1)</f>
        <v/>
      </c>
      <c r="B178" s="104"/>
      <c r="C178" s="297"/>
      <c r="D178" s="105"/>
      <c r="E178" s="106"/>
      <c r="F178" s="107" t="str">
        <f>IF(E178="","",IFERROR(DATEDIF(E178,'請求書（幼稚園保育料・代理）'!$A$1,"Y"),""))</f>
        <v/>
      </c>
      <c r="G178" s="108"/>
      <c r="H178" s="105"/>
      <c r="I178" s="333" t="str">
        <f t="shared" si="19"/>
        <v/>
      </c>
      <c r="J178" s="110" t="s">
        <v>32</v>
      </c>
      <c r="K178" s="334" t="str">
        <f t="shared" si="20"/>
        <v/>
      </c>
      <c r="L178" s="112"/>
      <c r="M178" s="110" t="s">
        <v>32</v>
      </c>
      <c r="N178" s="113"/>
      <c r="O178" s="114"/>
      <c r="P178" s="306"/>
      <c r="Q178" s="105"/>
      <c r="R178" s="114"/>
      <c r="S178" s="115"/>
      <c r="T178" s="116">
        <f t="shared" si="21"/>
        <v>0</v>
      </c>
      <c r="U178" s="117">
        <f t="shared" si="22"/>
        <v>0</v>
      </c>
      <c r="V178" s="117">
        <f t="shared" si="18"/>
        <v>0</v>
      </c>
      <c r="W178" s="118">
        <f t="shared" si="23"/>
        <v>0</v>
      </c>
      <c r="X178" s="119">
        <f t="shared" si="24"/>
        <v>0</v>
      </c>
      <c r="Y178" s="119">
        <f t="shared" si="25"/>
        <v>0</v>
      </c>
      <c r="AA178" s="120" t="str">
        <f t="shared" si="26"/>
        <v>202604</v>
      </c>
    </row>
    <row r="179" spans="1:27" ht="21" customHeight="1">
      <c r="A179" s="299" t="str">
        <f>IF(C179="","",SUBTOTAL(103,$C$13:C179)-1)</f>
        <v/>
      </c>
      <c r="B179" s="104"/>
      <c r="C179" s="297"/>
      <c r="D179" s="105"/>
      <c r="E179" s="106"/>
      <c r="F179" s="107" t="str">
        <f>IF(E179="","",IFERROR(DATEDIF(E179,'請求書（幼稚園保育料・代理）'!$A$1,"Y"),""))</f>
        <v/>
      </c>
      <c r="G179" s="108"/>
      <c r="H179" s="105"/>
      <c r="I179" s="333" t="str">
        <f t="shared" si="19"/>
        <v/>
      </c>
      <c r="J179" s="110" t="s">
        <v>32</v>
      </c>
      <c r="K179" s="334" t="str">
        <f t="shared" si="20"/>
        <v/>
      </c>
      <c r="L179" s="112"/>
      <c r="M179" s="110" t="s">
        <v>32</v>
      </c>
      <c r="N179" s="113"/>
      <c r="O179" s="114"/>
      <c r="P179" s="306"/>
      <c r="Q179" s="105"/>
      <c r="R179" s="114"/>
      <c r="S179" s="115"/>
      <c r="T179" s="116">
        <f t="shared" si="21"/>
        <v>0</v>
      </c>
      <c r="U179" s="117">
        <f t="shared" si="22"/>
        <v>0</v>
      </c>
      <c r="V179" s="117">
        <f t="shared" si="18"/>
        <v>0</v>
      </c>
      <c r="W179" s="118">
        <f t="shared" si="23"/>
        <v>0</v>
      </c>
      <c r="X179" s="119">
        <f t="shared" si="24"/>
        <v>0</v>
      </c>
      <c r="Y179" s="119">
        <f t="shared" si="25"/>
        <v>0</v>
      </c>
      <c r="AA179" s="120" t="str">
        <f t="shared" si="26"/>
        <v>202604</v>
      </c>
    </row>
    <row r="180" spans="1:27" ht="21" customHeight="1">
      <c r="A180" s="299" t="str">
        <f>IF(C180="","",SUBTOTAL(103,$C$13:C180)-1)</f>
        <v/>
      </c>
      <c r="B180" s="104"/>
      <c r="C180" s="297"/>
      <c r="D180" s="105"/>
      <c r="E180" s="106"/>
      <c r="F180" s="107" t="str">
        <f>IF(E180="","",IFERROR(DATEDIF(E180,'請求書（幼稚園保育料・代理）'!$A$1,"Y"),""))</f>
        <v/>
      </c>
      <c r="G180" s="108"/>
      <c r="H180" s="105"/>
      <c r="I180" s="333" t="str">
        <f t="shared" si="19"/>
        <v/>
      </c>
      <c r="J180" s="110" t="s">
        <v>32</v>
      </c>
      <c r="K180" s="334" t="str">
        <f t="shared" si="20"/>
        <v/>
      </c>
      <c r="L180" s="112"/>
      <c r="M180" s="110" t="s">
        <v>32</v>
      </c>
      <c r="N180" s="113"/>
      <c r="O180" s="114"/>
      <c r="P180" s="306"/>
      <c r="Q180" s="105"/>
      <c r="R180" s="114"/>
      <c r="S180" s="115"/>
      <c r="T180" s="116">
        <f t="shared" si="21"/>
        <v>0</v>
      </c>
      <c r="U180" s="117">
        <f t="shared" si="22"/>
        <v>0</v>
      </c>
      <c r="V180" s="117">
        <f t="shared" si="18"/>
        <v>0</v>
      </c>
      <c r="W180" s="118">
        <f t="shared" si="23"/>
        <v>0</v>
      </c>
      <c r="X180" s="119">
        <f t="shared" si="24"/>
        <v>0</v>
      </c>
      <c r="Y180" s="119">
        <f t="shared" si="25"/>
        <v>0</v>
      </c>
      <c r="AA180" s="120" t="str">
        <f t="shared" si="26"/>
        <v>202604</v>
      </c>
    </row>
    <row r="181" spans="1:27" ht="21" customHeight="1">
      <c r="A181" s="299" t="str">
        <f>IF(C181="","",SUBTOTAL(103,$C$13:C181)-1)</f>
        <v/>
      </c>
      <c r="B181" s="104"/>
      <c r="C181" s="297"/>
      <c r="D181" s="105"/>
      <c r="E181" s="106"/>
      <c r="F181" s="107" t="str">
        <f>IF(E181="","",IFERROR(DATEDIF(E181,'請求書（幼稚園保育料・代理）'!$A$1,"Y"),""))</f>
        <v/>
      </c>
      <c r="G181" s="108"/>
      <c r="H181" s="105"/>
      <c r="I181" s="333" t="str">
        <f t="shared" si="19"/>
        <v/>
      </c>
      <c r="J181" s="110" t="s">
        <v>32</v>
      </c>
      <c r="K181" s="334" t="str">
        <f t="shared" si="20"/>
        <v/>
      </c>
      <c r="L181" s="112"/>
      <c r="M181" s="110" t="s">
        <v>32</v>
      </c>
      <c r="N181" s="113"/>
      <c r="O181" s="114"/>
      <c r="P181" s="306"/>
      <c r="Q181" s="105"/>
      <c r="R181" s="114"/>
      <c r="S181" s="115"/>
      <c r="T181" s="116">
        <f t="shared" si="21"/>
        <v>0</v>
      </c>
      <c r="U181" s="117">
        <f t="shared" si="22"/>
        <v>0</v>
      </c>
      <c r="V181" s="117">
        <f t="shared" si="18"/>
        <v>0</v>
      </c>
      <c r="W181" s="118">
        <f t="shared" si="23"/>
        <v>0</v>
      </c>
      <c r="X181" s="119">
        <f t="shared" si="24"/>
        <v>0</v>
      </c>
      <c r="Y181" s="119">
        <f t="shared" si="25"/>
        <v>0</v>
      </c>
      <c r="AA181" s="120" t="str">
        <f t="shared" si="26"/>
        <v>202604</v>
      </c>
    </row>
    <row r="182" spans="1:27" ht="21" customHeight="1">
      <c r="A182" s="299" t="str">
        <f>IF(C182="","",SUBTOTAL(103,$C$13:C182)-1)</f>
        <v/>
      </c>
      <c r="B182" s="104"/>
      <c r="C182" s="297"/>
      <c r="D182" s="105"/>
      <c r="E182" s="106"/>
      <c r="F182" s="107" t="str">
        <f>IF(E182="","",IFERROR(DATEDIF(E182,'請求書（幼稚園保育料・代理）'!$A$1,"Y"),""))</f>
        <v/>
      </c>
      <c r="G182" s="108"/>
      <c r="H182" s="105"/>
      <c r="I182" s="333" t="str">
        <f t="shared" si="19"/>
        <v/>
      </c>
      <c r="J182" s="110" t="s">
        <v>32</v>
      </c>
      <c r="K182" s="334" t="str">
        <f t="shared" si="20"/>
        <v/>
      </c>
      <c r="L182" s="112"/>
      <c r="M182" s="110" t="s">
        <v>32</v>
      </c>
      <c r="N182" s="113"/>
      <c r="O182" s="114"/>
      <c r="P182" s="306"/>
      <c r="Q182" s="105"/>
      <c r="R182" s="114"/>
      <c r="S182" s="115"/>
      <c r="T182" s="116">
        <f t="shared" si="21"/>
        <v>0</v>
      </c>
      <c r="U182" s="117">
        <f t="shared" si="22"/>
        <v>0</v>
      </c>
      <c r="V182" s="117">
        <f t="shared" si="18"/>
        <v>0</v>
      </c>
      <c r="W182" s="118">
        <f t="shared" si="23"/>
        <v>0</v>
      </c>
      <c r="X182" s="119">
        <f t="shared" si="24"/>
        <v>0</v>
      </c>
      <c r="Y182" s="119">
        <f t="shared" si="25"/>
        <v>0</v>
      </c>
      <c r="AA182" s="120" t="str">
        <f t="shared" si="26"/>
        <v>202604</v>
      </c>
    </row>
    <row r="183" spans="1:27" ht="21" customHeight="1">
      <c r="A183" s="299" t="str">
        <f>IF(C183="","",SUBTOTAL(103,$C$13:C183)-1)</f>
        <v/>
      </c>
      <c r="B183" s="104"/>
      <c r="C183" s="297"/>
      <c r="D183" s="105"/>
      <c r="E183" s="106"/>
      <c r="F183" s="107" t="str">
        <f>IF(E183="","",IFERROR(DATEDIF(E183,'請求書（幼稚園保育料・代理）'!$A$1,"Y"),""))</f>
        <v/>
      </c>
      <c r="G183" s="108"/>
      <c r="H183" s="105"/>
      <c r="I183" s="333" t="str">
        <f t="shared" si="19"/>
        <v/>
      </c>
      <c r="J183" s="110" t="s">
        <v>32</v>
      </c>
      <c r="K183" s="334" t="str">
        <f t="shared" si="20"/>
        <v/>
      </c>
      <c r="L183" s="112"/>
      <c r="M183" s="110" t="s">
        <v>32</v>
      </c>
      <c r="N183" s="113"/>
      <c r="O183" s="114"/>
      <c r="P183" s="306"/>
      <c r="Q183" s="105"/>
      <c r="R183" s="114"/>
      <c r="S183" s="115"/>
      <c r="T183" s="116">
        <f t="shared" si="21"/>
        <v>0</v>
      </c>
      <c r="U183" s="117">
        <f t="shared" si="22"/>
        <v>0</v>
      </c>
      <c r="V183" s="117">
        <f t="shared" si="18"/>
        <v>0</v>
      </c>
      <c r="W183" s="118">
        <f t="shared" si="23"/>
        <v>0</v>
      </c>
      <c r="X183" s="119">
        <f t="shared" si="24"/>
        <v>0</v>
      </c>
      <c r="Y183" s="119">
        <f t="shared" si="25"/>
        <v>0</v>
      </c>
      <c r="AA183" s="120" t="str">
        <f t="shared" si="26"/>
        <v>202604</v>
      </c>
    </row>
    <row r="184" spans="1:27" ht="21" customHeight="1">
      <c r="A184" s="299" t="str">
        <f>IF(C184="","",SUBTOTAL(103,$C$13:C184)-1)</f>
        <v/>
      </c>
      <c r="B184" s="104"/>
      <c r="C184" s="297"/>
      <c r="D184" s="105"/>
      <c r="E184" s="106"/>
      <c r="F184" s="107" t="str">
        <f>IF(E184="","",IFERROR(DATEDIF(E184,'請求書（幼稚園保育料・代理）'!$A$1,"Y"),""))</f>
        <v/>
      </c>
      <c r="G184" s="108"/>
      <c r="H184" s="105"/>
      <c r="I184" s="333" t="str">
        <f t="shared" si="19"/>
        <v/>
      </c>
      <c r="J184" s="110" t="s">
        <v>32</v>
      </c>
      <c r="K184" s="334" t="str">
        <f t="shared" si="20"/>
        <v/>
      </c>
      <c r="L184" s="112"/>
      <c r="M184" s="110" t="s">
        <v>32</v>
      </c>
      <c r="N184" s="113"/>
      <c r="O184" s="114"/>
      <c r="P184" s="306"/>
      <c r="Q184" s="105"/>
      <c r="R184" s="114"/>
      <c r="S184" s="115"/>
      <c r="T184" s="116">
        <f t="shared" si="21"/>
        <v>0</v>
      </c>
      <c r="U184" s="117">
        <f t="shared" si="22"/>
        <v>0</v>
      </c>
      <c r="V184" s="117">
        <f t="shared" si="18"/>
        <v>0</v>
      </c>
      <c r="W184" s="118">
        <f t="shared" si="23"/>
        <v>0</v>
      </c>
      <c r="X184" s="119">
        <f t="shared" si="24"/>
        <v>0</v>
      </c>
      <c r="Y184" s="119">
        <f t="shared" si="25"/>
        <v>0</v>
      </c>
      <c r="AA184" s="120" t="str">
        <f t="shared" si="26"/>
        <v>202604</v>
      </c>
    </row>
    <row r="185" spans="1:27" ht="21" customHeight="1">
      <c r="A185" s="299" t="str">
        <f>IF(C185="","",SUBTOTAL(103,$C$13:C185)-1)</f>
        <v/>
      </c>
      <c r="B185" s="104"/>
      <c r="C185" s="297"/>
      <c r="D185" s="105"/>
      <c r="E185" s="106"/>
      <c r="F185" s="107" t="str">
        <f>IF(E185="","",IFERROR(DATEDIF(E185,'請求書（幼稚園保育料・代理）'!$A$1,"Y"),""))</f>
        <v/>
      </c>
      <c r="G185" s="108"/>
      <c r="H185" s="105"/>
      <c r="I185" s="333" t="str">
        <f t="shared" si="19"/>
        <v/>
      </c>
      <c r="J185" s="110" t="s">
        <v>32</v>
      </c>
      <c r="K185" s="334" t="str">
        <f t="shared" si="20"/>
        <v/>
      </c>
      <c r="L185" s="112"/>
      <c r="M185" s="110" t="s">
        <v>32</v>
      </c>
      <c r="N185" s="113"/>
      <c r="O185" s="114"/>
      <c r="P185" s="306"/>
      <c r="Q185" s="105"/>
      <c r="R185" s="114"/>
      <c r="S185" s="115"/>
      <c r="T185" s="116">
        <f t="shared" si="21"/>
        <v>0</v>
      </c>
      <c r="U185" s="117">
        <f t="shared" si="22"/>
        <v>0</v>
      </c>
      <c r="V185" s="117">
        <f t="shared" si="18"/>
        <v>0</v>
      </c>
      <c r="W185" s="118">
        <f t="shared" si="23"/>
        <v>0</v>
      </c>
      <c r="X185" s="119">
        <f t="shared" si="24"/>
        <v>0</v>
      </c>
      <c r="Y185" s="119">
        <f t="shared" si="25"/>
        <v>0</v>
      </c>
      <c r="AA185" s="120" t="str">
        <f t="shared" si="26"/>
        <v>202604</v>
      </c>
    </row>
    <row r="186" spans="1:27" ht="21" customHeight="1">
      <c r="A186" s="299" t="str">
        <f>IF(C186="","",SUBTOTAL(103,$C$13:C186)-1)</f>
        <v/>
      </c>
      <c r="B186" s="104"/>
      <c r="C186" s="297"/>
      <c r="D186" s="105"/>
      <c r="E186" s="106"/>
      <c r="F186" s="107" t="str">
        <f>IF(E186="","",IFERROR(DATEDIF(E186,'請求書（幼稚園保育料・代理）'!$A$1,"Y"),""))</f>
        <v/>
      </c>
      <c r="G186" s="108"/>
      <c r="H186" s="105"/>
      <c r="I186" s="333" t="str">
        <f t="shared" si="19"/>
        <v/>
      </c>
      <c r="J186" s="110" t="s">
        <v>32</v>
      </c>
      <c r="K186" s="334" t="str">
        <f t="shared" si="20"/>
        <v/>
      </c>
      <c r="L186" s="112"/>
      <c r="M186" s="110" t="s">
        <v>32</v>
      </c>
      <c r="N186" s="113"/>
      <c r="O186" s="114"/>
      <c r="P186" s="306"/>
      <c r="Q186" s="105"/>
      <c r="R186" s="114"/>
      <c r="S186" s="115"/>
      <c r="T186" s="116">
        <f t="shared" si="21"/>
        <v>0</v>
      </c>
      <c r="U186" s="117">
        <f t="shared" si="22"/>
        <v>0</v>
      </c>
      <c r="V186" s="117">
        <f t="shared" si="18"/>
        <v>0</v>
      </c>
      <c r="W186" s="118">
        <f t="shared" si="23"/>
        <v>0</v>
      </c>
      <c r="X186" s="119">
        <f t="shared" si="24"/>
        <v>0</v>
      </c>
      <c r="Y186" s="119">
        <f t="shared" si="25"/>
        <v>0</v>
      </c>
      <c r="AA186" s="120" t="str">
        <f t="shared" si="26"/>
        <v>202604</v>
      </c>
    </row>
    <row r="187" spans="1:27" ht="21" customHeight="1">
      <c r="A187" s="299" t="str">
        <f>IF(C187="","",SUBTOTAL(103,$C$13:C187)-1)</f>
        <v/>
      </c>
      <c r="B187" s="104"/>
      <c r="C187" s="297"/>
      <c r="D187" s="105"/>
      <c r="E187" s="106"/>
      <c r="F187" s="107" t="str">
        <f>IF(E187="","",IFERROR(DATEDIF(E187,'請求書（幼稚園保育料・代理）'!$A$1,"Y"),""))</f>
        <v/>
      </c>
      <c r="G187" s="108"/>
      <c r="H187" s="105"/>
      <c r="I187" s="333" t="str">
        <f t="shared" si="19"/>
        <v/>
      </c>
      <c r="J187" s="110" t="s">
        <v>32</v>
      </c>
      <c r="K187" s="334" t="str">
        <f t="shared" si="20"/>
        <v/>
      </c>
      <c r="L187" s="112"/>
      <c r="M187" s="110" t="s">
        <v>32</v>
      </c>
      <c r="N187" s="113"/>
      <c r="O187" s="114"/>
      <c r="P187" s="306"/>
      <c r="Q187" s="105"/>
      <c r="R187" s="114"/>
      <c r="S187" s="115"/>
      <c r="T187" s="116">
        <f t="shared" si="21"/>
        <v>0</v>
      </c>
      <c r="U187" s="117">
        <f t="shared" si="22"/>
        <v>0</v>
      </c>
      <c r="V187" s="117">
        <f t="shared" si="18"/>
        <v>0</v>
      </c>
      <c r="W187" s="118">
        <f t="shared" si="23"/>
        <v>0</v>
      </c>
      <c r="X187" s="119">
        <f t="shared" si="24"/>
        <v>0</v>
      </c>
      <c r="Y187" s="119">
        <f t="shared" si="25"/>
        <v>0</v>
      </c>
      <c r="AA187" s="120" t="str">
        <f t="shared" si="26"/>
        <v>202604</v>
      </c>
    </row>
    <row r="188" spans="1:27" ht="21" customHeight="1">
      <c r="A188" s="299" t="str">
        <f>IF(C188="","",SUBTOTAL(103,$C$13:C188)-1)</f>
        <v/>
      </c>
      <c r="B188" s="104"/>
      <c r="C188" s="297"/>
      <c r="D188" s="105"/>
      <c r="E188" s="106"/>
      <c r="F188" s="107" t="str">
        <f>IF(E188="","",IFERROR(DATEDIF(E188,'請求書（幼稚園保育料・代理）'!$A$1,"Y"),""))</f>
        <v/>
      </c>
      <c r="G188" s="108"/>
      <c r="H188" s="105"/>
      <c r="I188" s="333" t="str">
        <f t="shared" si="19"/>
        <v/>
      </c>
      <c r="J188" s="110" t="s">
        <v>32</v>
      </c>
      <c r="K188" s="334" t="str">
        <f t="shared" si="20"/>
        <v/>
      </c>
      <c r="L188" s="112"/>
      <c r="M188" s="110" t="s">
        <v>32</v>
      </c>
      <c r="N188" s="113"/>
      <c r="O188" s="114"/>
      <c r="P188" s="306"/>
      <c r="Q188" s="105"/>
      <c r="R188" s="114"/>
      <c r="S188" s="115"/>
      <c r="T188" s="116">
        <f t="shared" si="21"/>
        <v>0</v>
      </c>
      <c r="U188" s="117">
        <f t="shared" si="22"/>
        <v>0</v>
      </c>
      <c r="V188" s="117">
        <f t="shared" si="18"/>
        <v>0</v>
      </c>
      <c r="W188" s="118">
        <f t="shared" si="23"/>
        <v>0</v>
      </c>
      <c r="X188" s="119">
        <f t="shared" si="24"/>
        <v>0</v>
      </c>
      <c r="Y188" s="119">
        <f t="shared" si="25"/>
        <v>0</v>
      </c>
      <c r="AA188" s="120" t="str">
        <f t="shared" si="26"/>
        <v>202604</v>
      </c>
    </row>
    <row r="189" spans="1:27" ht="21" customHeight="1">
      <c r="A189" s="299" t="str">
        <f>IF(C189="","",SUBTOTAL(103,$C$13:C189)-1)</f>
        <v/>
      </c>
      <c r="B189" s="104"/>
      <c r="C189" s="297"/>
      <c r="D189" s="105"/>
      <c r="E189" s="106"/>
      <c r="F189" s="107" t="str">
        <f>IF(E189="","",IFERROR(DATEDIF(E189,'請求書（幼稚園保育料・代理）'!$A$1,"Y"),""))</f>
        <v/>
      </c>
      <c r="G189" s="108"/>
      <c r="H189" s="105"/>
      <c r="I189" s="333" t="str">
        <f t="shared" si="19"/>
        <v/>
      </c>
      <c r="J189" s="110" t="s">
        <v>32</v>
      </c>
      <c r="K189" s="334" t="str">
        <f t="shared" si="20"/>
        <v/>
      </c>
      <c r="L189" s="112"/>
      <c r="M189" s="110" t="s">
        <v>32</v>
      </c>
      <c r="N189" s="113"/>
      <c r="O189" s="114"/>
      <c r="P189" s="306"/>
      <c r="Q189" s="105"/>
      <c r="R189" s="114"/>
      <c r="S189" s="115"/>
      <c r="T189" s="116">
        <f t="shared" si="21"/>
        <v>0</v>
      </c>
      <c r="U189" s="117">
        <f t="shared" si="22"/>
        <v>0</v>
      </c>
      <c r="V189" s="117">
        <f t="shared" si="18"/>
        <v>0</v>
      </c>
      <c r="W189" s="118">
        <f t="shared" si="23"/>
        <v>0</v>
      </c>
      <c r="X189" s="119">
        <f t="shared" si="24"/>
        <v>0</v>
      </c>
      <c r="Y189" s="119">
        <f t="shared" si="25"/>
        <v>0</v>
      </c>
      <c r="AA189" s="120" t="str">
        <f t="shared" si="26"/>
        <v>202604</v>
      </c>
    </row>
    <row r="190" spans="1:27" ht="21" customHeight="1">
      <c r="A190" s="299" t="str">
        <f>IF(C190="","",SUBTOTAL(103,$C$13:C190)-1)</f>
        <v/>
      </c>
      <c r="B190" s="104"/>
      <c r="C190" s="297"/>
      <c r="D190" s="105"/>
      <c r="E190" s="106"/>
      <c r="F190" s="107" t="str">
        <f>IF(E190="","",IFERROR(DATEDIF(E190,'請求書（幼稚園保育料・代理）'!$A$1,"Y"),""))</f>
        <v/>
      </c>
      <c r="G190" s="108"/>
      <c r="H190" s="105"/>
      <c r="I190" s="333" t="str">
        <f t="shared" si="19"/>
        <v/>
      </c>
      <c r="J190" s="110" t="s">
        <v>32</v>
      </c>
      <c r="K190" s="334" t="str">
        <f t="shared" si="20"/>
        <v/>
      </c>
      <c r="L190" s="112"/>
      <c r="M190" s="110" t="s">
        <v>32</v>
      </c>
      <c r="N190" s="113"/>
      <c r="O190" s="114"/>
      <c r="P190" s="306"/>
      <c r="Q190" s="105"/>
      <c r="R190" s="114"/>
      <c r="S190" s="115"/>
      <c r="T190" s="116">
        <f t="shared" si="21"/>
        <v>0</v>
      </c>
      <c r="U190" s="117">
        <f t="shared" si="22"/>
        <v>0</v>
      </c>
      <c r="V190" s="117">
        <f t="shared" si="18"/>
        <v>0</v>
      </c>
      <c r="W190" s="118">
        <f t="shared" si="23"/>
        <v>0</v>
      </c>
      <c r="X190" s="119">
        <f t="shared" si="24"/>
        <v>0</v>
      </c>
      <c r="Y190" s="119">
        <f t="shared" si="25"/>
        <v>0</v>
      </c>
      <c r="AA190" s="120" t="str">
        <f t="shared" si="26"/>
        <v>202604</v>
      </c>
    </row>
    <row r="191" spans="1:27" ht="21" customHeight="1">
      <c r="A191" s="299" t="str">
        <f>IF(C191="","",SUBTOTAL(103,$C$13:C191)-1)</f>
        <v/>
      </c>
      <c r="B191" s="104"/>
      <c r="C191" s="297"/>
      <c r="D191" s="105"/>
      <c r="E191" s="106"/>
      <c r="F191" s="107" t="str">
        <f>IF(E191="","",IFERROR(DATEDIF(E191,'請求書（幼稚園保育料・代理）'!$A$1,"Y"),""))</f>
        <v/>
      </c>
      <c r="G191" s="108"/>
      <c r="H191" s="105"/>
      <c r="I191" s="333" t="str">
        <f t="shared" si="19"/>
        <v/>
      </c>
      <c r="J191" s="110" t="s">
        <v>32</v>
      </c>
      <c r="K191" s="334" t="str">
        <f t="shared" si="20"/>
        <v/>
      </c>
      <c r="L191" s="112"/>
      <c r="M191" s="110" t="s">
        <v>32</v>
      </c>
      <c r="N191" s="113"/>
      <c r="O191" s="114"/>
      <c r="P191" s="306"/>
      <c r="Q191" s="105"/>
      <c r="R191" s="114"/>
      <c r="S191" s="115"/>
      <c r="T191" s="116">
        <f t="shared" si="21"/>
        <v>0</v>
      </c>
      <c r="U191" s="117">
        <f t="shared" si="22"/>
        <v>0</v>
      </c>
      <c r="V191" s="117">
        <f t="shared" si="18"/>
        <v>0</v>
      </c>
      <c r="W191" s="118">
        <f t="shared" si="23"/>
        <v>0</v>
      </c>
      <c r="X191" s="119">
        <f t="shared" si="24"/>
        <v>0</v>
      </c>
      <c r="Y191" s="119">
        <f t="shared" si="25"/>
        <v>0</v>
      </c>
      <c r="AA191" s="120" t="str">
        <f t="shared" si="26"/>
        <v>202604</v>
      </c>
    </row>
    <row r="192" spans="1:27" ht="21" customHeight="1">
      <c r="A192" s="299" t="str">
        <f>IF(C192="","",SUBTOTAL(103,$C$13:C192)-1)</f>
        <v/>
      </c>
      <c r="B192" s="104"/>
      <c r="C192" s="297"/>
      <c r="D192" s="105"/>
      <c r="E192" s="106"/>
      <c r="F192" s="107" t="str">
        <f>IF(E192="","",IFERROR(DATEDIF(E192,'請求書（幼稚園保育料・代理）'!$A$1,"Y"),""))</f>
        <v/>
      </c>
      <c r="G192" s="108"/>
      <c r="H192" s="105"/>
      <c r="I192" s="333" t="str">
        <f t="shared" si="19"/>
        <v/>
      </c>
      <c r="J192" s="110" t="s">
        <v>32</v>
      </c>
      <c r="K192" s="334" t="str">
        <f t="shared" si="20"/>
        <v/>
      </c>
      <c r="L192" s="112"/>
      <c r="M192" s="110" t="s">
        <v>32</v>
      </c>
      <c r="N192" s="113"/>
      <c r="O192" s="114"/>
      <c r="P192" s="306"/>
      <c r="Q192" s="105"/>
      <c r="R192" s="114"/>
      <c r="S192" s="115"/>
      <c r="T192" s="116">
        <f t="shared" si="21"/>
        <v>0</v>
      </c>
      <c r="U192" s="117">
        <f t="shared" si="22"/>
        <v>0</v>
      </c>
      <c r="V192" s="117">
        <f t="shared" si="18"/>
        <v>0</v>
      </c>
      <c r="W192" s="118">
        <f t="shared" si="23"/>
        <v>0</v>
      </c>
      <c r="X192" s="119">
        <f t="shared" si="24"/>
        <v>0</v>
      </c>
      <c r="Y192" s="119">
        <f t="shared" si="25"/>
        <v>0</v>
      </c>
      <c r="AA192" s="120" t="str">
        <f t="shared" si="26"/>
        <v>202604</v>
      </c>
    </row>
    <row r="193" spans="1:27" ht="21" customHeight="1">
      <c r="A193" s="299" t="str">
        <f>IF(C193="","",SUBTOTAL(103,$C$13:C193)-1)</f>
        <v/>
      </c>
      <c r="B193" s="104"/>
      <c r="C193" s="297"/>
      <c r="D193" s="105"/>
      <c r="E193" s="106"/>
      <c r="F193" s="107" t="str">
        <f>IF(E193="","",IFERROR(DATEDIF(E193,'請求書（幼稚園保育料・代理）'!$A$1,"Y"),""))</f>
        <v/>
      </c>
      <c r="G193" s="108"/>
      <c r="H193" s="105"/>
      <c r="I193" s="333" t="str">
        <f t="shared" si="19"/>
        <v/>
      </c>
      <c r="J193" s="110" t="s">
        <v>32</v>
      </c>
      <c r="K193" s="334" t="str">
        <f t="shared" si="20"/>
        <v/>
      </c>
      <c r="L193" s="112"/>
      <c r="M193" s="110" t="s">
        <v>32</v>
      </c>
      <c r="N193" s="113"/>
      <c r="O193" s="114"/>
      <c r="P193" s="306"/>
      <c r="Q193" s="105"/>
      <c r="R193" s="114"/>
      <c r="S193" s="115"/>
      <c r="T193" s="116">
        <f t="shared" si="21"/>
        <v>0</v>
      </c>
      <c r="U193" s="117">
        <f t="shared" si="22"/>
        <v>0</v>
      </c>
      <c r="V193" s="117">
        <f t="shared" si="18"/>
        <v>0</v>
      </c>
      <c r="W193" s="118">
        <f t="shared" si="23"/>
        <v>0</v>
      </c>
      <c r="X193" s="119">
        <f t="shared" si="24"/>
        <v>0</v>
      </c>
      <c r="Y193" s="119">
        <f t="shared" si="25"/>
        <v>0</v>
      </c>
      <c r="AA193" s="120" t="str">
        <f t="shared" si="26"/>
        <v>202604</v>
      </c>
    </row>
    <row r="194" spans="1:27" ht="21" customHeight="1">
      <c r="A194" s="299" t="str">
        <f>IF(C194="","",SUBTOTAL(103,$C$13:C194)-1)</f>
        <v/>
      </c>
      <c r="B194" s="104"/>
      <c r="C194" s="297"/>
      <c r="D194" s="105"/>
      <c r="E194" s="106"/>
      <c r="F194" s="107" t="str">
        <f>IF(E194="","",IFERROR(DATEDIF(E194,'請求書（幼稚園保育料・代理）'!$A$1,"Y"),""))</f>
        <v/>
      </c>
      <c r="G194" s="108"/>
      <c r="H194" s="105"/>
      <c r="I194" s="333" t="str">
        <f t="shared" si="19"/>
        <v/>
      </c>
      <c r="J194" s="110" t="s">
        <v>32</v>
      </c>
      <c r="K194" s="334" t="str">
        <f t="shared" si="20"/>
        <v/>
      </c>
      <c r="L194" s="112"/>
      <c r="M194" s="110" t="s">
        <v>32</v>
      </c>
      <c r="N194" s="113"/>
      <c r="O194" s="114"/>
      <c r="P194" s="306"/>
      <c r="Q194" s="105"/>
      <c r="R194" s="114"/>
      <c r="S194" s="115"/>
      <c r="T194" s="116">
        <f t="shared" si="21"/>
        <v>0</v>
      </c>
      <c r="U194" s="117">
        <f t="shared" si="22"/>
        <v>0</v>
      </c>
      <c r="V194" s="117">
        <f t="shared" si="18"/>
        <v>0</v>
      </c>
      <c r="W194" s="118">
        <f t="shared" si="23"/>
        <v>0</v>
      </c>
      <c r="X194" s="119">
        <f t="shared" si="24"/>
        <v>0</v>
      </c>
      <c r="Y194" s="119">
        <f t="shared" si="25"/>
        <v>0</v>
      </c>
      <c r="AA194" s="120" t="str">
        <f t="shared" si="26"/>
        <v>202604</v>
      </c>
    </row>
    <row r="195" spans="1:27" ht="21" customHeight="1">
      <c r="A195" s="299" t="str">
        <f>IF(C195="","",SUBTOTAL(103,$C$13:C195)-1)</f>
        <v/>
      </c>
      <c r="B195" s="104"/>
      <c r="C195" s="297"/>
      <c r="D195" s="105"/>
      <c r="E195" s="106"/>
      <c r="F195" s="107" t="str">
        <f>IF(E195="","",IFERROR(DATEDIF(E195,'請求書（幼稚園保育料・代理）'!$A$1,"Y"),""))</f>
        <v/>
      </c>
      <c r="G195" s="108"/>
      <c r="H195" s="105"/>
      <c r="I195" s="333" t="str">
        <f t="shared" si="19"/>
        <v/>
      </c>
      <c r="J195" s="110" t="s">
        <v>32</v>
      </c>
      <c r="K195" s="334" t="str">
        <f t="shared" si="20"/>
        <v/>
      </c>
      <c r="L195" s="112"/>
      <c r="M195" s="110" t="s">
        <v>32</v>
      </c>
      <c r="N195" s="113"/>
      <c r="O195" s="114"/>
      <c r="P195" s="306"/>
      <c r="Q195" s="105"/>
      <c r="R195" s="114"/>
      <c r="S195" s="115"/>
      <c r="T195" s="116">
        <f t="shared" si="21"/>
        <v>0</v>
      </c>
      <c r="U195" s="117">
        <f t="shared" si="22"/>
        <v>0</v>
      </c>
      <c r="V195" s="117">
        <f t="shared" si="18"/>
        <v>0</v>
      </c>
      <c r="W195" s="118">
        <f t="shared" si="23"/>
        <v>0</v>
      </c>
      <c r="X195" s="119">
        <f t="shared" si="24"/>
        <v>0</v>
      </c>
      <c r="Y195" s="119">
        <f t="shared" si="25"/>
        <v>0</v>
      </c>
      <c r="AA195" s="120" t="str">
        <f t="shared" si="26"/>
        <v>202604</v>
      </c>
    </row>
    <row r="196" spans="1:27" ht="21" customHeight="1">
      <c r="A196" s="299" t="str">
        <f>IF(C196="","",SUBTOTAL(103,$C$13:C196)-1)</f>
        <v/>
      </c>
      <c r="B196" s="104"/>
      <c r="C196" s="297"/>
      <c r="D196" s="105"/>
      <c r="E196" s="106"/>
      <c r="F196" s="107" t="str">
        <f>IF(E196="","",IFERROR(DATEDIF(E196,'請求書（幼稚園保育料・代理）'!$A$1,"Y"),""))</f>
        <v/>
      </c>
      <c r="G196" s="108"/>
      <c r="H196" s="105"/>
      <c r="I196" s="333" t="str">
        <f t="shared" si="19"/>
        <v/>
      </c>
      <c r="J196" s="110" t="s">
        <v>32</v>
      </c>
      <c r="K196" s="334" t="str">
        <f t="shared" si="20"/>
        <v/>
      </c>
      <c r="L196" s="112"/>
      <c r="M196" s="110" t="s">
        <v>32</v>
      </c>
      <c r="N196" s="113"/>
      <c r="O196" s="114"/>
      <c r="P196" s="306"/>
      <c r="Q196" s="105"/>
      <c r="R196" s="114"/>
      <c r="S196" s="115"/>
      <c r="T196" s="116">
        <f t="shared" si="21"/>
        <v>0</v>
      </c>
      <c r="U196" s="117">
        <f t="shared" si="22"/>
        <v>0</v>
      </c>
      <c r="V196" s="117">
        <f t="shared" si="18"/>
        <v>0</v>
      </c>
      <c r="W196" s="118">
        <f t="shared" si="23"/>
        <v>0</v>
      </c>
      <c r="X196" s="119">
        <f t="shared" si="24"/>
        <v>0</v>
      </c>
      <c r="Y196" s="119">
        <f t="shared" si="25"/>
        <v>0</v>
      </c>
      <c r="AA196" s="120" t="str">
        <f t="shared" si="26"/>
        <v>202604</v>
      </c>
    </row>
    <row r="197" spans="1:27" ht="21" customHeight="1">
      <c r="A197" s="299" t="str">
        <f>IF(C197="","",SUBTOTAL(103,$C$13:C197)-1)</f>
        <v/>
      </c>
      <c r="B197" s="104"/>
      <c r="C197" s="297"/>
      <c r="D197" s="105"/>
      <c r="E197" s="106"/>
      <c r="F197" s="107" t="str">
        <f>IF(E197="","",IFERROR(DATEDIF(E197,'請求書（幼稚園保育料・代理）'!$A$1,"Y"),""))</f>
        <v/>
      </c>
      <c r="G197" s="108"/>
      <c r="H197" s="105"/>
      <c r="I197" s="333" t="str">
        <f t="shared" si="19"/>
        <v/>
      </c>
      <c r="J197" s="110" t="s">
        <v>32</v>
      </c>
      <c r="K197" s="334" t="str">
        <f t="shared" si="20"/>
        <v/>
      </c>
      <c r="L197" s="112"/>
      <c r="M197" s="110" t="s">
        <v>32</v>
      </c>
      <c r="N197" s="113"/>
      <c r="O197" s="114"/>
      <c r="P197" s="306"/>
      <c r="Q197" s="105"/>
      <c r="R197" s="114"/>
      <c r="S197" s="115"/>
      <c r="T197" s="116">
        <f t="shared" si="21"/>
        <v>0</v>
      </c>
      <c r="U197" s="117">
        <f t="shared" si="22"/>
        <v>0</v>
      </c>
      <c r="V197" s="117">
        <f t="shared" si="18"/>
        <v>0</v>
      </c>
      <c r="W197" s="118">
        <f t="shared" si="23"/>
        <v>0</v>
      </c>
      <c r="X197" s="119">
        <f t="shared" si="24"/>
        <v>0</v>
      </c>
      <c r="Y197" s="119">
        <f t="shared" si="25"/>
        <v>0</v>
      </c>
      <c r="AA197" s="120" t="str">
        <f t="shared" si="26"/>
        <v>202604</v>
      </c>
    </row>
    <row r="198" spans="1:27" ht="21" customHeight="1">
      <c r="A198" s="299" t="str">
        <f>IF(C198="","",SUBTOTAL(103,$C$13:C198)-1)</f>
        <v/>
      </c>
      <c r="B198" s="104"/>
      <c r="C198" s="297"/>
      <c r="D198" s="105"/>
      <c r="E198" s="106"/>
      <c r="F198" s="107" t="str">
        <f>IF(E198="","",IFERROR(DATEDIF(E198,'請求書（幼稚園保育料・代理）'!$A$1,"Y"),""))</f>
        <v/>
      </c>
      <c r="G198" s="108"/>
      <c r="H198" s="105"/>
      <c r="I198" s="333" t="str">
        <f t="shared" si="19"/>
        <v/>
      </c>
      <c r="J198" s="110" t="s">
        <v>32</v>
      </c>
      <c r="K198" s="334" t="str">
        <f t="shared" si="20"/>
        <v/>
      </c>
      <c r="L198" s="112"/>
      <c r="M198" s="110" t="s">
        <v>32</v>
      </c>
      <c r="N198" s="113"/>
      <c r="O198" s="114"/>
      <c r="P198" s="306"/>
      <c r="Q198" s="105"/>
      <c r="R198" s="114"/>
      <c r="S198" s="115"/>
      <c r="T198" s="116">
        <f t="shared" si="21"/>
        <v>0</v>
      </c>
      <c r="U198" s="117">
        <f t="shared" si="22"/>
        <v>0</v>
      </c>
      <c r="V198" s="117">
        <f t="shared" si="18"/>
        <v>0</v>
      </c>
      <c r="W198" s="118">
        <f t="shared" si="23"/>
        <v>0</v>
      </c>
      <c r="X198" s="119">
        <f t="shared" si="24"/>
        <v>0</v>
      </c>
      <c r="Y198" s="119">
        <f t="shared" si="25"/>
        <v>0</v>
      </c>
      <c r="AA198" s="120" t="str">
        <f t="shared" si="26"/>
        <v>202604</v>
      </c>
    </row>
    <row r="199" spans="1:27" ht="21" customHeight="1">
      <c r="A199" s="299" t="str">
        <f>IF(C199="","",SUBTOTAL(103,$C$13:C199)-1)</f>
        <v/>
      </c>
      <c r="B199" s="104"/>
      <c r="C199" s="297"/>
      <c r="D199" s="105"/>
      <c r="E199" s="106"/>
      <c r="F199" s="107" t="str">
        <f>IF(E199="","",IFERROR(DATEDIF(E199,'請求書（幼稚園保育料・代理）'!$A$1,"Y"),""))</f>
        <v/>
      </c>
      <c r="G199" s="108"/>
      <c r="H199" s="105"/>
      <c r="I199" s="333" t="str">
        <f t="shared" si="19"/>
        <v/>
      </c>
      <c r="J199" s="110" t="s">
        <v>32</v>
      </c>
      <c r="K199" s="334" t="str">
        <f t="shared" si="20"/>
        <v/>
      </c>
      <c r="L199" s="112"/>
      <c r="M199" s="110" t="s">
        <v>32</v>
      </c>
      <c r="N199" s="113"/>
      <c r="O199" s="114"/>
      <c r="P199" s="306"/>
      <c r="Q199" s="105"/>
      <c r="R199" s="114"/>
      <c r="S199" s="115"/>
      <c r="T199" s="116">
        <f t="shared" si="21"/>
        <v>0</v>
      </c>
      <c r="U199" s="117">
        <f t="shared" si="22"/>
        <v>0</v>
      </c>
      <c r="V199" s="117">
        <f t="shared" si="18"/>
        <v>0</v>
      </c>
      <c r="W199" s="118">
        <f t="shared" si="23"/>
        <v>0</v>
      </c>
      <c r="X199" s="119">
        <f t="shared" si="24"/>
        <v>0</v>
      </c>
      <c r="Y199" s="119">
        <f t="shared" si="25"/>
        <v>0</v>
      </c>
      <c r="AA199" s="120" t="str">
        <f t="shared" si="26"/>
        <v>202604</v>
      </c>
    </row>
    <row r="200" spans="1:27" ht="21" customHeight="1">
      <c r="A200" s="299" t="str">
        <f>IF(C200="","",SUBTOTAL(103,$C$13:C200)-1)</f>
        <v/>
      </c>
      <c r="B200" s="104"/>
      <c r="C200" s="297"/>
      <c r="D200" s="105"/>
      <c r="E200" s="106"/>
      <c r="F200" s="107" t="str">
        <f>IF(E200="","",IFERROR(DATEDIF(E200,'請求書（幼稚園保育料・代理）'!$A$1,"Y"),""))</f>
        <v/>
      </c>
      <c r="G200" s="108"/>
      <c r="H200" s="105"/>
      <c r="I200" s="333" t="str">
        <f t="shared" si="19"/>
        <v/>
      </c>
      <c r="J200" s="110" t="s">
        <v>32</v>
      </c>
      <c r="K200" s="334" t="str">
        <f t="shared" si="20"/>
        <v/>
      </c>
      <c r="L200" s="112"/>
      <c r="M200" s="110" t="s">
        <v>32</v>
      </c>
      <c r="N200" s="113"/>
      <c r="O200" s="114"/>
      <c r="P200" s="306"/>
      <c r="Q200" s="105"/>
      <c r="R200" s="114"/>
      <c r="S200" s="115"/>
      <c r="T200" s="116">
        <f t="shared" si="21"/>
        <v>0</v>
      </c>
      <c r="U200" s="117">
        <f t="shared" si="22"/>
        <v>0</v>
      </c>
      <c r="V200" s="117">
        <f t="shared" si="18"/>
        <v>0</v>
      </c>
      <c r="W200" s="118">
        <f t="shared" si="23"/>
        <v>0</v>
      </c>
      <c r="X200" s="119">
        <f t="shared" si="24"/>
        <v>0</v>
      </c>
      <c r="Y200" s="119">
        <f t="shared" si="25"/>
        <v>0</v>
      </c>
      <c r="AA200" s="120" t="str">
        <f t="shared" si="26"/>
        <v>202604</v>
      </c>
    </row>
    <row r="201" spans="1:27" ht="21" customHeight="1">
      <c r="A201" s="299" t="str">
        <f>IF(C201="","",SUBTOTAL(103,$C$13:C201)-1)</f>
        <v/>
      </c>
      <c r="B201" s="104"/>
      <c r="C201" s="297"/>
      <c r="D201" s="105"/>
      <c r="E201" s="106"/>
      <c r="F201" s="107" t="str">
        <f>IF(E201="","",IFERROR(DATEDIF(E201,'請求書（幼稚園保育料・代理）'!$A$1,"Y"),""))</f>
        <v/>
      </c>
      <c r="G201" s="108"/>
      <c r="H201" s="105"/>
      <c r="I201" s="333" t="str">
        <f t="shared" si="19"/>
        <v/>
      </c>
      <c r="J201" s="110" t="s">
        <v>32</v>
      </c>
      <c r="K201" s="334" t="str">
        <f t="shared" si="20"/>
        <v/>
      </c>
      <c r="L201" s="112"/>
      <c r="M201" s="110" t="s">
        <v>32</v>
      </c>
      <c r="N201" s="113"/>
      <c r="O201" s="114"/>
      <c r="P201" s="306"/>
      <c r="Q201" s="105"/>
      <c r="R201" s="114"/>
      <c r="S201" s="115"/>
      <c r="T201" s="116">
        <f t="shared" si="21"/>
        <v>0</v>
      </c>
      <c r="U201" s="117">
        <f t="shared" si="22"/>
        <v>0</v>
      </c>
      <c r="V201" s="117">
        <f t="shared" si="18"/>
        <v>0</v>
      </c>
      <c r="W201" s="118">
        <f t="shared" si="23"/>
        <v>0</v>
      </c>
      <c r="X201" s="119">
        <f t="shared" si="24"/>
        <v>0</v>
      </c>
      <c r="Y201" s="119">
        <f t="shared" si="25"/>
        <v>0</v>
      </c>
      <c r="AA201" s="120" t="str">
        <f t="shared" si="26"/>
        <v>202604</v>
      </c>
    </row>
    <row r="202" spans="1:27" ht="21" customHeight="1">
      <c r="A202" s="299" t="str">
        <f>IF(C202="","",SUBTOTAL(103,$C$13:C202)-1)</f>
        <v/>
      </c>
      <c r="B202" s="104"/>
      <c r="C202" s="297"/>
      <c r="D202" s="105"/>
      <c r="E202" s="106"/>
      <c r="F202" s="107" t="str">
        <f>IF(E202="","",IFERROR(DATEDIF(E202,'請求書（幼稚園保育料・代理）'!$A$1,"Y"),""))</f>
        <v/>
      </c>
      <c r="G202" s="108"/>
      <c r="H202" s="105"/>
      <c r="I202" s="333" t="str">
        <f t="shared" si="19"/>
        <v/>
      </c>
      <c r="J202" s="110" t="s">
        <v>32</v>
      </c>
      <c r="K202" s="334" t="str">
        <f t="shared" si="20"/>
        <v/>
      </c>
      <c r="L202" s="112"/>
      <c r="M202" s="110" t="s">
        <v>32</v>
      </c>
      <c r="N202" s="113"/>
      <c r="O202" s="114"/>
      <c r="P202" s="306"/>
      <c r="Q202" s="105"/>
      <c r="R202" s="114"/>
      <c r="S202" s="115"/>
      <c r="T202" s="116">
        <f t="shared" si="21"/>
        <v>0</v>
      </c>
      <c r="U202" s="117">
        <f t="shared" si="22"/>
        <v>0</v>
      </c>
      <c r="V202" s="117">
        <f t="shared" si="18"/>
        <v>0</v>
      </c>
      <c r="W202" s="118">
        <f t="shared" si="23"/>
        <v>0</v>
      </c>
      <c r="X202" s="119">
        <f t="shared" si="24"/>
        <v>0</v>
      </c>
      <c r="Y202" s="119">
        <f t="shared" si="25"/>
        <v>0</v>
      </c>
      <c r="AA202" s="120" t="str">
        <f t="shared" si="26"/>
        <v>202604</v>
      </c>
    </row>
    <row r="203" spans="1:27" ht="21" customHeight="1">
      <c r="A203" s="299" t="str">
        <f>IF(C203="","",SUBTOTAL(103,$C$13:C203)-1)</f>
        <v/>
      </c>
      <c r="B203" s="104"/>
      <c r="C203" s="297"/>
      <c r="D203" s="105"/>
      <c r="E203" s="106"/>
      <c r="F203" s="107" t="str">
        <f>IF(E203="","",IFERROR(DATEDIF(E203,'請求書（幼稚園保育料・代理）'!$A$1,"Y"),""))</f>
        <v/>
      </c>
      <c r="G203" s="108"/>
      <c r="H203" s="105"/>
      <c r="I203" s="333" t="str">
        <f t="shared" si="19"/>
        <v/>
      </c>
      <c r="J203" s="110" t="s">
        <v>32</v>
      </c>
      <c r="K203" s="334" t="str">
        <f t="shared" si="20"/>
        <v/>
      </c>
      <c r="L203" s="112"/>
      <c r="M203" s="110" t="s">
        <v>32</v>
      </c>
      <c r="N203" s="113"/>
      <c r="O203" s="114"/>
      <c r="P203" s="306"/>
      <c r="Q203" s="105"/>
      <c r="R203" s="114"/>
      <c r="S203" s="115"/>
      <c r="T203" s="116">
        <f t="shared" si="21"/>
        <v>0</v>
      </c>
      <c r="U203" s="117">
        <f t="shared" si="22"/>
        <v>0</v>
      </c>
      <c r="V203" s="117">
        <f t="shared" si="18"/>
        <v>0</v>
      </c>
      <c r="W203" s="118">
        <f t="shared" si="23"/>
        <v>0</v>
      </c>
      <c r="X203" s="119">
        <f t="shared" si="24"/>
        <v>0</v>
      </c>
      <c r="Y203" s="119">
        <f t="shared" si="25"/>
        <v>0</v>
      </c>
      <c r="AA203" s="120" t="str">
        <f t="shared" si="26"/>
        <v>202604</v>
      </c>
    </row>
    <row r="204" spans="1:27" ht="21" customHeight="1">
      <c r="A204" s="299" t="str">
        <f>IF(C204="","",SUBTOTAL(103,$C$13:C204)-1)</f>
        <v/>
      </c>
      <c r="B204" s="104"/>
      <c r="C204" s="297"/>
      <c r="D204" s="105"/>
      <c r="E204" s="106"/>
      <c r="F204" s="107" t="str">
        <f>IF(E204="","",IFERROR(DATEDIF(E204,'請求書（幼稚園保育料・代理）'!$A$1,"Y"),""))</f>
        <v/>
      </c>
      <c r="G204" s="108"/>
      <c r="H204" s="105"/>
      <c r="I204" s="333" t="str">
        <f t="shared" si="19"/>
        <v/>
      </c>
      <c r="J204" s="110" t="s">
        <v>32</v>
      </c>
      <c r="K204" s="334" t="str">
        <f t="shared" si="20"/>
        <v/>
      </c>
      <c r="L204" s="112"/>
      <c r="M204" s="110" t="s">
        <v>32</v>
      </c>
      <c r="N204" s="113"/>
      <c r="O204" s="114"/>
      <c r="P204" s="306"/>
      <c r="Q204" s="105"/>
      <c r="R204" s="114"/>
      <c r="S204" s="115"/>
      <c r="T204" s="116">
        <f t="shared" si="21"/>
        <v>0</v>
      </c>
      <c r="U204" s="117">
        <f t="shared" si="22"/>
        <v>0</v>
      </c>
      <c r="V204" s="117">
        <f t="shared" si="18"/>
        <v>0</v>
      </c>
      <c r="W204" s="118">
        <f t="shared" si="23"/>
        <v>0</v>
      </c>
      <c r="X204" s="119">
        <f t="shared" si="24"/>
        <v>0</v>
      </c>
      <c r="Y204" s="119">
        <f t="shared" si="25"/>
        <v>0</v>
      </c>
      <c r="AA204" s="120" t="str">
        <f t="shared" si="26"/>
        <v>202604</v>
      </c>
    </row>
    <row r="205" spans="1:27" ht="21" customHeight="1">
      <c r="A205" s="299" t="str">
        <f>IF(C205="","",SUBTOTAL(103,$C$13:C205)-1)</f>
        <v/>
      </c>
      <c r="B205" s="104"/>
      <c r="C205" s="297"/>
      <c r="D205" s="105"/>
      <c r="E205" s="106"/>
      <c r="F205" s="107" t="str">
        <f>IF(E205="","",IFERROR(DATEDIF(E205,'請求書（幼稚園保育料・代理）'!$A$1,"Y"),""))</f>
        <v/>
      </c>
      <c r="G205" s="108"/>
      <c r="H205" s="105"/>
      <c r="I205" s="333" t="str">
        <f t="shared" si="19"/>
        <v/>
      </c>
      <c r="J205" s="110" t="s">
        <v>32</v>
      </c>
      <c r="K205" s="334" t="str">
        <f t="shared" si="20"/>
        <v/>
      </c>
      <c r="L205" s="112"/>
      <c r="M205" s="110" t="s">
        <v>32</v>
      </c>
      <c r="N205" s="113"/>
      <c r="O205" s="114"/>
      <c r="P205" s="306"/>
      <c r="Q205" s="105"/>
      <c r="R205" s="114"/>
      <c r="S205" s="115"/>
      <c r="T205" s="116">
        <f t="shared" si="21"/>
        <v>0</v>
      </c>
      <c r="U205" s="117">
        <f t="shared" si="22"/>
        <v>0</v>
      </c>
      <c r="V205" s="117">
        <f t="shared" si="18"/>
        <v>0</v>
      </c>
      <c r="W205" s="118">
        <f t="shared" si="23"/>
        <v>0</v>
      </c>
      <c r="X205" s="119">
        <f t="shared" si="24"/>
        <v>0</v>
      </c>
      <c r="Y205" s="119">
        <f t="shared" si="25"/>
        <v>0</v>
      </c>
      <c r="AA205" s="120" t="str">
        <f t="shared" si="26"/>
        <v>202604</v>
      </c>
    </row>
    <row r="206" spans="1:27" ht="21" customHeight="1">
      <c r="A206" s="299" t="str">
        <f>IF(C206="","",SUBTOTAL(103,$C$13:C206)-1)</f>
        <v/>
      </c>
      <c r="B206" s="104"/>
      <c r="C206" s="297"/>
      <c r="D206" s="105"/>
      <c r="E206" s="106"/>
      <c r="F206" s="107" t="str">
        <f>IF(E206="","",IFERROR(DATEDIF(E206,'請求書（幼稚園保育料・代理）'!$A$1,"Y"),""))</f>
        <v/>
      </c>
      <c r="G206" s="108"/>
      <c r="H206" s="105"/>
      <c r="I206" s="333" t="str">
        <f t="shared" si="19"/>
        <v/>
      </c>
      <c r="J206" s="110" t="s">
        <v>32</v>
      </c>
      <c r="K206" s="334" t="str">
        <f t="shared" si="20"/>
        <v/>
      </c>
      <c r="L206" s="112"/>
      <c r="M206" s="110" t="s">
        <v>32</v>
      </c>
      <c r="N206" s="113"/>
      <c r="O206" s="114"/>
      <c r="P206" s="306"/>
      <c r="Q206" s="105"/>
      <c r="R206" s="114"/>
      <c r="S206" s="115"/>
      <c r="T206" s="116">
        <f t="shared" si="21"/>
        <v>0</v>
      </c>
      <c r="U206" s="117">
        <f t="shared" si="22"/>
        <v>0</v>
      </c>
      <c r="V206" s="117">
        <f t="shared" ref="V206:V269" si="27">IF(C206&lt;&gt;0,$V$13,0)</f>
        <v>0</v>
      </c>
      <c r="W206" s="118">
        <f t="shared" si="23"/>
        <v>0</v>
      </c>
      <c r="X206" s="119">
        <f t="shared" si="24"/>
        <v>0</v>
      </c>
      <c r="Y206" s="119">
        <f t="shared" si="25"/>
        <v>0</v>
      </c>
      <c r="AA206" s="120" t="str">
        <f t="shared" si="26"/>
        <v>202604</v>
      </c>
    </row>
    <row r="207" spans="1:27" ht="21" customHeight="1">
      <c r="A207" s="299" t="str">
        <f>IF(C207="","",SUBTOTAL(103,$C$13:C207)-1)</f>
        <v/>
      </c>
      <c r="B207" s="104"/>
      <c r="C207" s="297"/>
      <c r="D207" s="105"/>
      <c r="E207" s="106"/>
      <c r="F207" s="107" t="str">
        <f>IF(E207="","",IFERROR(DATEDIF(E207,'請求書（幼稚園保育料・代理）'!$A$1,"Y"),""))</f>
        <v/>
      </c>
      <c r="G207" s="108"/>
      <c r="H207" s="105"/>
      <c r="I207" s="333" t="str">
        <f t="shared" ref="I207:I270" si="28">IF(C207&lt;&gt;"","1日","")</f>
        <v/>
      </c>
      <c r="J207" s="110" t="s">
        <v>32</v>
      </c>
      <c r="K207" s="334" t="str">
        <f t="shared" ref="K207:K270" si="29">IF(C207&lt;&gt;"","末日","")</f>
        <v/>
      </c>
      <c r="L207" s="112"/>
      <c r="M207" s="110" t="s">
        <v>32</v>
      </c>
      <c r="N207" s="113"/>
      <c r="O207" s="114"/>
      <c r="P207" s="306"/>
      <c r="Q207" s="105"/>
      <c r="R207" s="114"/>
      <c r="S207" s="115"/>
      <c r="T207" s="116">
        <f t="shared" ref="T207:T270" si="30">IF(Q207="有",ROUNDDOWN(R207/S207,0),0)</f>
        <v>0</v>
      </c>
      <c r="U207" s="117">
        <f t="shared" ref="U207:U270" si="31">O207+T207</f>
        <v>0</v>
      </c>
      <c r="V207" s="117">
        <f t="shared" si="27"/>
        <v>0</v>
      </c>
      <c r="W207" s="118">
        <f t="shared" ref="W207:W270" si="32">MIN(U207,V207)</f>
        <v>0</v>
      </c>
      <c r="X207" s="119">
        <f t="shared" ref="X207:X270" si="33">IF(O207-W207&lt;0,0,O207-W207)</f>
        <v>0</v>
      </c>
      <c r="Y207" s="119">
        <f t="shared" ref="Y207:Y270" si="34">IF(W207-O207&gt;0,W207-O207,0)</f>
        <v>0</v>
      </c>
      <c r="AA207" s="120" t="str">
        <f t="shared" si="26"/>
        <v>202604</v>
      </c>
    </row>
    <row r="208" spans="1:27" ht="21" customHeight="1">
      <c r="A208" s="299" t="str">
        <f>IF(C208="","",SUBTOTAL(103,$C$13:C208)-1)</f>
        <v/>
      </c>
      <c r="B208" s="104"/>
      <c r="C208" s="297"/>
      <c r="D208" s="105"/>
      <c r="E208" s="106"/>
      <c r="F208" s="107" t="str">
        <f>IF(E208="","",IFERROR(DATEDIF(E208,'請求書（幼稚園保育料・代理）'!$A$1,"Y"),""))</f>
        <v/>
      </c>
      <c r="G208" s="108"/>
      <c r="H208" s="105"/>
      <c r="I208" s="333" t="str">
        <f t="shared" si="28"/>
        <v/>
      </c>
      <c r="J208" s="110" t="s">
        <v>32</v>
      </c>
      <c r="K208" s="334" t="str">
        <f t="shared" si="29"/>
        <v/>
      </c>
      <c r="L208" s="112"/>
      <c r="M208" s="110" t="s">
        <v>32</v>
      </c>
      <c r="N208" s="113"/>
      <c r="O208" s="114"/>
      <c r="P208" s="306"/>
      <c r="Q208" s="105"/>
      <c r="R208" s="114"/>
      <c r="S208" s="115"/>
      <c r="T208" s="116">
        <f t="shared" si="30"/>
        <v>0</v>
      </c>
      <c r="U208" s="117">
        <f t="shared" si="31"/>
        <v>0</v>
      </c>
      <c r="V208" s="117">
        <f t="shared" si="27"/>
        <v>0</v>
      </c>
      <c r="W208" s="118">
        <f t="shared" si="32"/>
        <v>0</v>
      </c>
      <c r="X208" s="119">
        <f t="shared" si="33"/>
        <v>0</v>
      </c>
      <c r="Y208" s="119">
        <f t="shared" si="34"/>
        <v>0</v>
      </c>
      <c r="AA208" s="120" t="str">
        <f t="shared" ref="AA208:AA271" si="35">2018+$I$4&amp;0&amp;$K$4</f>
        <v>202604</v>
      </c>
    </row>
    <row r="209" spans="1:27" ht="21" customHeight="1">
      <c r="A209" s="299" t="str">
        <f>IF(C209="","",SUBTOTAL(103,$C$13:C209)-1)</f>
        <v/>
      </c>
      <c r="B209" s="104"/>
      <c r="C209" s="297"/>
      <c r="D209" s="105"/>
      <c r="E209" s="106"/>
      <c r="F209" s="107" t="str">
        <f>IF(E209="","",IFERROR(DATEDIF(E209,'請求書（幼稚園保育料・代理）'!$A$1,"Y"),""))</f>
        <v/>
      </c>
      <c r="G209" s="108"/>
      <c r="H209" s="105"/>
      <c r="I209" s="333" t="str">
        <f t="shared" si="28"/>
        <v/>
      </c>
      <c r="J209" s="110" t="s">
        <v>32</v>
      </c>
      <c r="K209" s="334" t="str">
        <f t="shared" si="29"/>
        <v/>
      </c>
      <c r="L209" s="112"/>
      <c r="M209" s="110" t="s">
        <v>32</v>
      </c>
      <c r="N209" s="113"/>
      <c r="O209" s="114"/>
      <c r="P209" s="306"/>
      <c r="Q209" s="105"/>
      <c r="R209" s="114"/>
      <c r="S209" s="115"/>
      <c r="T209" s="116">
        <f t="shared" si="30"/>
        <v>0</v>
      </c>
      <c r="U209" s="117">
        <f t="shared" si="31"/>
        <v>0</v>
      </c>
      <c r="V209" s="117">
        <f t="shared" si="27"/>
        <v>0</v>
      </c>
      <c r="W209" s="118">
        <f t="shared" si="32"/>
        <v>0</v>
      </c>
      <c r="X209" s="119">
        <f t="shared" si="33"/>
        <v>0</v>
      </c>
      <c r="Y209" s="119">
        <f t="shared" si="34"/>
        <v>0</v>
      </c>
      <c r="AA209" s="120" t="str">
        <f t="shared" si="35"/>
        <v>202604</v>
      </c>
    </row>
    <row r="210" spans="1:27" ht="21" customHeight="1">
      <c r="A210" s="299" t="str">
        <f>IF(C210="","",SUBTOTAL(103,$C$13:C210)-1)</f>
        <v/>
      </c>
      <c r="B210" s="104"/>
      <c r="C210" s="297"/>
      <c r="D210" s="105"/>
      <c r="E210" s="106"/>
      <c r="F210" s="107" t="str">
        <f>IF(E210="","",IFERROR(DATEDIF(E210,'請求書（幼稚園保育料・代理）'!$A$1,"Y"),""))</f>
        <v/>
      </c>
      <c r="G210" s="108"/>
      <c r="H210" s="105"/>
      <c r="I210" s="333" t="str">
        <f t="shared" si="28"/>
        <v/>
      </c>
      <c r="J210" s="110" t="s">
        <v>32</v>
      </c>
      <c r="K210" s="334" t="str">
        <f t="shared" si="29"/>
        <v/>
      </c>
      <c r="L210" s="112"/>
      <c r="M210" s="110" t="s">
        <v>32</v>
      </c>
      <c r="N210" s="113"/>
      <c r="O210" s="114"/>
      <c r="P210" s="306"/>
      <c r="Q210" s="105"/>
      <c r="R210" s="114"/>
      <c r="S210" s="115"/>
      <c r="T210" s="116">
        <f t="shared" si="30"/>
        <v>0</v>
      </c>
      <c r="U210" s="117">
        <f t="shared" si="31"/>
        <v>0</v>
      </c>
      <c r="V210" s="117">
        <f t="shared" si="27"/>
        <v>0</v>
      </c>
      <c r="W210" s="118">
        <f t="shared" si="32"/>
        <v>0</v>
      </c>
      <c r="X210" s="119">
        <f t="shared" si="33"/>
        <v>0</v>
      </c>
      <c r="Y210" s="119">
        <f t="shared" si="34"/>
        <v>0</v>
      </c>
      <c r="AA210" s="120" t="str">
        <f t="shared" si="35"/>
        <v>202604</v>
      </c>
    </row>
    <row r="211" spans="1:27" ht="21" customHeight="1">
      <c r="A211" s="299" t="str">
        <f>IF(C211="","",SUBTOTAL(103,$C$13:C211)-1)</f>
        <v/>
      </c>
      <c r="B211" s="104"/>
      <c r="C211" s="297"/>
      <c r="D211" s="105"/>
      <c r="E211" s="106"/>
      <c r="F211" s="107" t="str">
        <f>IF(E211="","",IFERROR(DATEDIF(E211,'請求書（幼稚園保育料・代理）'!$A$1,"Y"),""))</f>
        <v/>
      </c>
      <c r="G211" s="108"/>
      <c r="H211" s="105"/>
      <c r="I211" s="333" t="str">
        <f t="shared" si="28"/>
        <v/>
      </c>
      <c r="J211" s="110" t="s">
        <v>32</v>
      </c>
      <c r="K211" s="334" t="str">
        <f t="shared" si="29"/>
        <v/>
      </c>
      <c r="L211" s="112"/>
      <c r="M211" s="110" t="s">
        <v>32</v>
      </c>
      <c r="N211" s="113"/>
      <c r="O211" s="114"/>
      <c r="P211" s="306"/>
      <c r="Q211" s="105"/>
      <c r="R211" s="114"/>
      <c r="S211" s="115"/>
      <c r="T211" s="116">
        <f t="shared" si="30"/>
        <v>0</v>
      </c>
      <c r="U211" s="117">
        <f t="shared" si="31"/>
        <v>0</v>
      </c>
      <c r="V211" s="117">
        <f t="shared" si="27"/>
        <v>0</v>
      </c>
      <c r="W211" s="118">
        <f t="shared" si="32"/>
        <v>0</v>
      </c>
      <c r="X211" s="119">
        <f t="shared" si="33"/>
        <v>0</v>
      </c>
      <c r="Y211" s="119">
        <f t="shared" si="34"/>
        <v>0</v>
      </c>
      <c r="AA211" s="120" t="str">
        <f t="shared" si="35"/>
        <v>202604</v>
      </c>
    </row>
    <row r="212" spans="1:27" ht="21" customHeight="1">
      <c r="A212" s="299" t="str">
        <f>IF(C212="","",SUBTOTAL(103,$C$13:C212)-1)</f>
        <v/>
      </c>
      <c r="B212" s="104"/>
      <c r="C212" s="297"/>
      <c r="D212" s="105"/>
      <c r="E212" s="106"/>
      <c r="F212" s="107" t="str">
        <f>IF(E212="","",IFERROR(DATEDIF(E212,'請求書（幼稚園保育料・代理）'!$A$1,"Y"),""))</f>
        <v/>
      </c>
      <c r="G212" s="108"/>
      <c r="H212" s="105"/>
      <c r="I212" s="333" t="str">
        <f t="shared" si="28"/>
        <v/>
      </c>
      <c r="J212" s="110" t="s">
        <v>32</v>
      </c>
      <c r="K212" s="334" t="str">
        <f t="shared" si="29"/>
        <v/>
      </c>
      <c r="L212" s="112"/>
      <c r="M212" s="110" t="s">
        <v>32</v>
      </c>
      <c r="N212" s="113"/>
      <c r="O212" s="114"/>
      <c r="P212" s="306"/>
      <c r="Q212" s="105"/>
      <c r="R212" s="114"/>
      <c r="S212" s="115"/>
      <c r="T212" s="116">
        <f t="shared" si="30"/>
        <v>0</v>
      </c>
      <c r="U212" s="117">
        <f t="shared" si="31"/>
        <v>0</v>
      </c>
      <c r="V212" s="117">
        <f t="shared" si="27"/>
        <v>0</v>
      </c>
      <c r="W212" s="118">
        <f t="shared" si="32"/>
        <v>0</v>
      </c>
      <c r="X212" s="119">
        <f t="shared" si="33"/>
        <v>0</v>
      </c>
      <c r="Y212" s="119">
        <f t="shared" si="34"/>
        <v>0</v>
      </c>
      <c r="AA212" s="120" t="str">
        <f t="shared" si="35"/>
        <v>202604</v>
      </c>
    </row>
    <row r="213" spans="1:27" ht="21" customHeight="1">
      <c r="A213" s="299" t="str">
        <f>IF(C213="","",SUBTOTAL(103,$C$13:C213)-1)</f>
        <v/>
      </c>
      <c r="B213" s="104"/>
      <c r="C213" s="297"/>
      <c r="D213" s="105"/>
      <c r="E213" s="106"/>
      <c r="F213" s="107" t="str">
        <f>IF(E213="","",IFERROR(DATEDIF(E213,'請求書（幼稚園保育料・代理）'!$A$1,"Y"),""))</f>
        <v/>
      </c>
      <c r="G213" s="108"/>
      <c r="H213" s="105"/>
      <c r="I213" s="333" t="str">
        <f t="shared" si="28"/>
        <v/>
      </c>
      <c r="J213" s="110" t="s">
        <v>32</v>
      </c>
      <c r="K213" s="334" t="str">
        <f t="shared" si="29"/>
        <v/>
      </c>
      <c r="L213" s="112"/>
      <c r="M213" s="110" t="s">
        <v>32</v>
      </c>
      <c r="N213" s="113"/>
      <c r="O213" s="114"/>
      <c r="P213" s="306"/>
      <c r="Q213" s="105"/>
      <c r="R213" s="114"/>
      <c r="S213" s="115"/>
      <c r="T213" s="116">
        <f t="shared" si="30"/>
        <v>0</v>
      </c>
      <c r="U213" s="117">
        <f t="shared" si="31"/>
        <v>0</v>
      </c>
      <c r="V213" s="117">
        <f t="shared" si="27"/>
        <v>0</v>
      </c>
      <c r="W213" s="118">
        <f t="shared" si="32"/>
        <v>0</v>
      </c>
      <c r="X213" s="119">
        <f t="shared" si="33"/>
        <v>0</v>
      </c>
      <c r="Y213" s="119">
        <f t="shared" si="34"/>
        <v>0</v>
      </c>
      <c r="AA213" s="120" t="str">
        <f t="shared" si="35"/>
        <v>202604</v>
      </c>
    </row>
    <row r="214" spans="1:27" ht="21" customHeight="1">
      <c r="A214" s="299" t="str">
        <f>IF(C214="","",SUBTOTAL(103,$C$13:C214)-1)</f>
        <v/>
      </c>
      <c r="B214" s="104"/>
      <c r="C214" s="297"/>
      <c r="D214" s="105"/>
      <c r="E214" s="106"/>
      <c r="F214" s="107" t="str">
        <f>IF(E214="","",IFERROR(DATEDIF(E214,'請求書（幼稚園保育料・代理）'!$A$1,"Y"),""))</f>
        <v/>
      </c>
      <c r="G214" s="108"/>
      <c r="H214" s="105"/>
      <c r="I214" s="333" t="str">
        <f t="shared" si="28"/>
        <v/>
      </c>
      <c r="J214" s="110" t="s">
        <v>32</v>
      </c>
      <c r="K214" s="334" t="str">
        <f t="shared" si="29"/>
        <v/>
      </c>
      <c r="L214" s="112"/>
      <c r="M214" s="110" t="s">
        <v>32</v>
      </c>
      <c r="N214" s="113"/>
      <c r="O214" s="114"/>
      <c r="P214" s="306"/>
      <c r="Q214" s="105"/>
      <c r="R214" s="114"/>
      <c r="S214" s="115"/>
      <c r="T214" s="116">
        <f t="shared" si="30"/>
        <v>0</v>
      </c>
      <c r="U214" s="117">
        <f t="shared" si="31"/>
        <v>0</v>
      </c>
      <c r="V214" s="117">
        <f t="shared" si="27"/>
        <v>0</v>
      </c>
      <c r="W214" s="118">
        <f t="shared" si="32"/>
        <v>0</v>
      </c>
      <c r="X214" s="119">
        <f t="shared" si="33"/>
        <v>0</v>
      </c>
      <c r="Y214" s="119">
        <f t="shared" si="34"/>
        <v>0</v>
      </c>
      <c r="AA214" s="120" t="str">
        <f t="shared" si="35"/>
        <v>202604</v>
      </c>
    </row>
    <row r="215" spans="1:27" ht="21" customHeight="1">
      <c r="A215" s="299" t="str">
        <f>IF(C215="","",SUBTOTAL(103,$C$13:C215)-1)</f>
        <v/>
      </c>
      <c r="B215" s="104"/>
      <c r="C215" s="297"/>
      <c r="D215" s="105"/>
      <c r="E215" s="106"/>
      <c r="F215" s="107" t="str">
        <f>IF(E215="","",IFERROR(DATEDIF(E215,'請求書（幼稚園保育料・代理）'!$A$1,"Y"),""))</f>
        <v/>
      </c>
      <c r="G215" s="108"/>
      <c r="H215" s="105"/>
      <c r="I215" s="333" t="str">
        <f t="shared" si="28"/>
        <v/>
      </c>
      <c r="J215" s="110" t="s">
        <v>32</v>
      </c>
      <c r="K215" s="334" t="str">
        <f t="shared" si="29"/>
        <v/>
      </c>
      <c r="L215" s="112"/>
      <c r="M215" s="110" t="s">
        <v>32</v>
      </c>
      <c r="N215" s="113"/>
      <c r="O215" s="114"/>
      <c r="P215" s="306"/>
      <c r="Q215" s="105"/>
      <c r="R215" s="114"/>
      <c r="S215" s="115"/>
      <c r="T215" s="116">
        <f t="shared" si="30"/>
        <v>0</v>
      </c>
      <c r="U215" s="117">
        <f t="shared" si="31"/>
        <v>0</v>
      </c>
      <c r="V215" s="117">
        <f t="shared" si="27"/>
        <v>0</v>
      </c>
      <c r="W215" s="118">
        <f t="shared" si="32"/>
        <v>0</v>
      </c>
      <c r="X215" s="119">
        <f t="shared" si="33"/>
        <v>0</v>
      </c>
      <c r="Y215" s="119">
        <f t="shared" si="34"/>
        <v>0</v>
      </c>
      <c r="AA215" s="120" t="str">
        <f t="shared" si="35"/>
        <v>202604</v>
      </c>
    </row>
    <row r="216" spans="1:27" ht="21" customHeight="1">
      <c r="A216" s="299" t="str">
        <f>IF(C216="","",SUBTOTAL(103,$C$13:C216)-1)</f>
        <v/>
      </c>
      <c r="B216" s="104"/>
      <c r="C216" s="297"/>
      <c r="D216" s="105"/>
      <c r="E216" s="106"/>
      <c r="F216" s="107" t="str">
        <f>IF(E216="","",IFERROR(DATEDIF(E216,'請求書（幼稚園保育料・代理）'!$A$1,"Y"),""))</f>
        <v/>
      </c>
      <c r="G216" s="108"/>
      <c r="H216" s="105"/>
      <c r="I216" s="333" t="str">
        <f t="shared" si="28"/>
        <v/>
      </c>
      <c r="J216" s="110" t="s">
        <v>32</v>
      </c>
      <c r="K216" s="334" t="str">
        <f t="shared" si="29"/>
        <v/>
      </c>
      <c r="L216" s="112"/>
      <c r="M216" s="110" t="s">
        <v>32</v>
      </c>
      <c r="N216" s="113"/>
      <c r="O216" s="114"/>
      <c r="P216" s="306"/>
      <c r="Q216" s="105"/>
      <c r="R216" s="114"/>
      <c r="S216" s="115"/>
      <c r="T216" s="116">
        <f t="shared" si="30"/>
        <v>0</v>
      </c>
      <c r="U216" s="117">
        <f t="shared" si="31"/>
        <v>0</v>
      </c>
      <c r="V216" s="117">
        <f t="shared" si="27"/>
        <v>0</v>
      </c>
      <c r="W216" s="118">
        <f t="shared" si="32"/>
        <v>0</v>
      </c>
      <c r="X216" s="119">
        <f t="shared" si="33"/>
        <v>0</v>
      </c>
      <c r="Y216" s="119">
        <f t="shared" si="34"/>
        <v>0</v>
      </c>
      <c r="AA216" s="120" t="str">
        <f t="shared" si="35"/>
        <v>202604</v>
      </c>
    </row>
    <row r="217" spans="1:27" ht="21" customHeight="1">
      <c r="A217" s="299" t="str">
        <f>IF(C217="","",SUBTOTAL(103,$C$13:C217)-1)</f>
        <v/>
      </c>
      <c r="B217" s="104"/>
      <c r="C217" s="297"/>
      <c r="D217" s="105"/>
      <c r="E217" s="106"/>
      <c r="F217" s="107" t="str">
        <f>IF(E217="","",IFERROR(DATEDIF(E217,'請求書（幼稚園保育料・代理）'!$A$1,"Y"),""))</f>
        <v/>
      </c>
      <c r="G217" s="108"/>
      <c r="H217" s="105"/>
      <c r="I217" s="333" t="str">
        <f t="shared" si="28"/>
        <v/>
      </c>
      <c r="J217" s="110" t="s">
        <v>32</v>
      </c>
      <c r="K217" s="334" t="str">
        <f t="shared" si="29"/>
        <v/>
      </c>
      <c r="L217" s="112"/>
      <c r="M217" s="110" t="s">
        <v>32</v>
      </c>
      <c r="N217" s="113"/>
      <c r="O217" s="114"/>
      <c r="P217" s="306"/>
      <c r="Q217" s="105"/>
      <c r="R217" s="114"/>
      <c r="S217" s="115"/>
      <c r="T217" s="116">
        <f t="shared" si="30"/>
        <v>0</v>
      </c>
      <c r="U217" s="117">
        <f t="shared" si="31"/>
        <v>0</v>
      </c>
      <c r="V217" s="117">
        <f t="shared" si="27"/>
        <v>0</v>
      </c>
      <c r="W217" s="118">
        <f t="shared" si="32"/>
        <v>0</v>
      </c>
      <c r="X217" s="119">
        <f t="shared" si="33"/>
        <v>0</v>
      </c>
      <c r="Y217" s="119">
        <f t="shared" si="34"/>
        <v>0</v>
      </c>
      <c r="AA217" s="120" t="str">
        <f t="shared" si="35"/>
        <v>202604</v>
      </c>
    </row>
    <row r="218" spans="1:27" ht="21" customHeight="1">
      <c r="A218" s="299" t="str">
        <f>IF(C218="","",SUBTOTAL(103,$C$13:C218)-1)</f>
        <v/>
      </c>
      <c r="B218" s="104"/>
      <c r="C218" s="297"/>
      <c r="D218" s="105"/>
      <c r="E218" s="106"/>
      <c r="F218" s="107" t="str">
        <f>IF(E218="","",IFERROR(DATEDIF(E218,'請求書（幼稚園保育料・代理）'!$A$1,"Y"),""))</f>
        <v/>
      </c>
      <c r="G218" s="108"/>
      <c r="H218" s="105"/>
      <c r="I218" s="333" t="str">
        <f t="shared" si="28"/>
        <v/>
      </c>
      <c r="J218" s="110" t="s">
        <v>32</v>
      </c>
      <c r="K218" s="334" t="str">
        <f t="shared" si="29"/>
        <v/>
      </c>
      <c r="L218" s="112"/>
      <c r="M218" s="110" t="s">
        <v>32</v>
      </c>
      <c r="N218" s="113"/>
      <c r="O218" s="114"/>
      <c r="P218" s="306"/>
      <c r="Q218" s="105"/>
      <c r="R218" s="114"/>
      <c r="S218" s="115"/>
      <c r="T218" s="116">
        <f t="shared" si="30"/>
        <v>0</v>
      </c>
      <c r="U218" s="117">
        <f t="shared" si="31"/>
        <v>0</v>
      </c>
      <c r="V218" s="117">
        <f t="shared" si="27"/>
        <v>0</v>
      </c>
      <c r="W218" s="118">
        <f t="shared" si="32"/>
        <v>0</v>
      </c>
      <c r="X218" s="119">
        <f t="shared" si="33"/>
        <v>0</v>
      </c>
      <c r="Y218" s="119">
        <f t="shared" si="34"/>
        <v>0</v>
      </c>
      <c r="AA218" s="120" t="str">
        <f t="shared" si="35"/>
        <v>202604</v>
      </c>
    </row>
    <row r="219" spans="1:27" ht="21" customHeight="1">
      <c r="A219" s="299" t="str">
        <f>IF(C219="","",SUBTOTAL(103,$C$13:C219)-1)</f>
        <v/>
      </c>
      <c r="B219" s="104"/>
      <c r="C219" s="297"/>
      <c r="D219" s="105"/>
      <c r="E219" s="106"/>
      <c r="F219" s="107" t="str">
        <f>IF(E219="","",IFERROR(DATEDIF(E219,'請求書（幼稚園保育料・代理）'!$A$1,"Y"),""))</f>
        <v/>
      </c>
      <c r="G219" s="108"/>
      <c r="H219" s="105"/>
      <c r="I219" s="333" t="str">
        <f t="shared" si="28"/>
        <v/>
      </c>
      <c r="J219" s="110" t="s">
        <v>32</v>
      </c>
      <c r="K219" s="334" t="str">
        <f t="shared" si="29"/>
        <v/>
      </c>
      <c r="L219" s="112"/>
      <c r="M219" s="110" t="s">
        <v>32</v>
      </c>
      <c r="N219" s="113"/>
      <c r="O219" s="114"/>
      <c r="P219" s="306"/>
      <c r="Q219" s="105"/>
      <c r="R219" s="114"/>
      <c r="S219" s="115"/>
      <c r="T219" s="116">
        <f t="shared" si="30"/>
        <v>0</v>
      </c>
      <c r="U219" s="117">
        <f t="shared" si="31"/>
        <v>0</v>
      </c>
      <c r="V219" s="117">
        <f t="shared" si="27"/>
        <v>0</v>
      </c>
      <c r="W219" s="118">
        <f t="shared" si="32"/>
        <v>0</v>
      </c>
      <c r="X219" s="119">
        <f t="shared" si="33"/>
        <v>0</v>
      </c>
      <c r="Y219" s="119">
        <f t="shared" si="34"/>
        <v>0</v>
      </c>
      <c r="AA219" s="120" t="str">
        <f t="shared" si="35"/>
        <v>202604</v>
      </c>
    </row>
    <row r="220" spans="1:27" ht="21" customHeight="1">
      <c r="A220" s="299" t="str">
        <f>IF(C220="","",SUBTOTAL(103,$C$13:C220)-1)</f>
        <v/>
      </c>
      <c r="B220" s="104"/>
      <c r="C220" s="297"/>
      <c r="D220" s="105"/>
      <c r="E220" s="106"/>
      <c r="F220" s="107" t="str">
        <f>IF(E220="","",IFERROR(DATEDIF(E220,'請求書（幼稚園保育料・代理）'!$A$1,"Y"),""))</f>
        <v/>
      </c>
      <c r="G220" s="108"/>
      <c r="H220" s="105"/>
      <c r="I220" s="333" t="str">
        <f t="shared" si="28"/>
        <v/>
      </c>
      <c r="J220" s="110" t="s">
        <v>32</v>
      </c>
      <c r="K220" s="334" t="str">
        <f t="shared" si="29"/>
        <v/>
      </c>
      <c r="L220" s="112"/>
      <c r="M220" s="110" t="s">
        <v>32</v>
      </c>
      <c r="N220" s="113"/>
      <c r="O220" s="114"/>
      <c r="P220" s="306"/>
      <c r="Q220" s="105"/>
      <c r="R220" s="114"/>
      <c r="S220" s="115"/>
      <c r="T220" s="116">
        <f t="shared" si="30"/>
        <v>0</v>
      </c>
      <c r="U220" s="117">
        <f t="shared" si="31"/>
        <v>0</v>
      </c>
      <c r="V220" s="117">
        <f t="shared" si="27"/>
        <v>0</v>
      </c>
      <c r="W220" s="118">
        <f t="shared" si="32"/>
        <v>0</v>
      </c>
      <c r="X220" s="119">
        <f t="shared" si="33"/>
        <v>0</v>
      </c>
      <c r="Y220" s="119">
        <f t="shared" si="34"/>
        <v>0</v>
      </c>
      <c r="AA220" s="120" t="str">
        <f t="shared" si="35"/>
        <v>202604</v>
      </c>
    </row>
    <row r="221" spans="1:27" ht="21" customHeight="1">
      <c r="A221" s="299" t="str">
        <f>IF(C221="","",SUBTOTAL(103,$C$13:C221)-1)</f>
        <v/>
      </c>
      <c r="B221" s="104"/>
      <c r="C221" s="297"/>
      <c r="D221" s="105"/>
      <c r="E221" s="106"/>
      <c r="F221" s="107" t="str">
        <f>IF(E221="","",IFERROR(DATEDIF(E221,'請求書（幼稚園保育料・代理）'!$A$1,"Y"),""))</f>
        <v/>
      </c>
      <c r="G221" s="108"/>
      <c r="H221" s="105"/>
      <c r="I221" s="333" t="str">
        <f t="shared" si="28"/>
        <v/>
      </c>
      <c r="J221" s="110" t="s">
        <v>32</v>
      </c>
      <c r="K221" s="334" t="str">
        <f t="shared" si="29"/>
        <v/>
      </c>
      <c r="L221" s="112"/>
      <c r="M221" s="110" t="s">
        <v>32</v>
      </c>
      <c r="N221" s="113"/>
      <c r="O221" s="114"/>
      <c r="P221" s="306"/>
      <c r="Q221" s="105"/>
      <c r="R221" s="114"/>
      <c r="S221" s="115"/>
      <c r="T221" s="116">
        <f t="shared" si="30"/>
        <v>0</v>
      </c>
      <c r="U221" s="117">
        <f t="shared" si="31"/>
        <v>0</v>
      </c>
      <c r="V221" s="117">
        <f t="shared" si="27"/>
        <v>0</v>
      </c>
      <c r="W221" s="118">
        <f t="shared" si="32"/>
        <v>0</v>
      </c>
      <c r="X221" s="119">
        <f t="shared" si="33"/>
        <v>0</v>
      </c>
      <c r="Y221" s="119">
        <f t="shared" si="34"/>
        <v>0</v>
      </c>
      <c r="AA221" s="120" t="str">
        <f t="shared" si="35"/>
        <v>202604</v>
      </c>
    </row>
    <row r="222" spans="1:27" ht="21" customHeight="1">
      <c r="A222" s="299" t="str">
        <f>IF(C222="","",SUBTOTAL(103,$C$13:C222)-1)</f>
        <v/>
      </c>
      <c r="B222" s="104"/>
      <c r="C222" s="297"/>
      <c r="D222" s="105"/>
      <c r="E222" s="106"/>
      <c r="F222" s="107" t="str">
        <f>IF(E222="","",IFERROR(DATEDIF(E222,'請求書（幼稚園保育料・代理）'!$A$1,"Y"),""))</f>
        <v/>
      </c>
      <c r="G222" s="108"/>
      <c r="H222" s="105"/>
      <c r="I222" s="333" t="str">
        <f t="shared" si="28"/>
        <v/>
      </c>
      <c r="J222" s="110" t="s">
        <v>32</v>
      </c>
      <c r="K222" s="334" t="str">
        <f t="shared" si="29"/>
        <v/>
      </c>
      <c r="L222" s="112"/>
      <c r="M222" s="110" t="s">
        <v>32</v>
      </c>
      <c r="N222" s="113"/>
      <c r="O222" s="114"/>
      <c r="P222" s="306"/>
      <c r="Q222" s="105"/>
      <c r="R222" s="114"/>
      <c r="S222" s="115"/>
      <c r="T222" s="116">
        <f t="shared" si="30"/>
        <v>0</v>
      </c>
      <c r="U222" s="117">
        <f t="shared" si="31"/>
        <v>0</v>
      </c>
      <c r="V222" s="117">
        <f t="shared" si="27"/>
        <v>0</v>
      </c>
      <c r="W222" s="118">
        <f t="shared" si="32"/>
        <v>0</v>
      </c>
      <c r="X222" s="119">
        <f t="shared" si="33"/>
        <v>0</v>
      </c>
      <c r="Y222" s="119">
        <f t="shared" si="34"/>
        <v>0</v>
      </c>
      <c r="AA222" s="120" t="str">
        <f t="shared" si="35"/>
        <v>202604</v>
      </c>
    </row>
    <row r="223" spans="1:27" ht="21" customHeight="1">
      <c r="A223" s="299" t="str">
        <f>IF(C223="","",SUBTOTAL(103,$C$13:C223)-1)</f>
        <v/>
      </c>
      <c r="B223" s="104"/>
      <c r="C223" s="297"/>
      <c r="D223" s="105"/>
      <c r="E223" s="106"/>
      <c r="F223" s="107" t="str">
        <f>IF(E223="","",IFERROR(DATEDIF(E223,'請求書（幼稚園保育料・代理）'!$A$1,"Y"),""))</f>
        <v/>
      </c>
      <c r="G223" s="108"/>
      <c r="H223" s="105"/>
      <c r="I223" s="333" t="str">
        <f t="shared" si="28"/>
        <v/>
      </c>
      <c r="J223" s="110" t="s">
        <v>32</v>
      </c>
      <c r="K223" s="334" t="str">
        <f t="shared" si="29"/>
        <v/>
      </c>
      <c r="L223" s="112"/>
      <c r="M223" s="110" t="s">
        <v>32</v>
      </c>
      <c r="N223" s="113"/>
      <c r="O223" s="114"/>
      <c r="P223" s="306"/>
      <c r="Q223" s="105"/>
      <c r="R223" s="114"/>
      <c r="S223" s="115"/>
      <c r="T223" s="116">
        <f t="shared" si="30"/>
        <v>0</v>
      </c>
      <c r="U223" s="117">
        <f t="shared" si="31"/>
        <v>0</v>
      </c>
      <c r="V223" s="117">
        <f t="shared" si="27"/>
        <v>0</v>
      </c>
      <c r="W223" s="118">
        <f t="shared" si="32"/>
        <v>0</v>
      </c>
      <c r="X223" s="119">
        <f t="shared" si="33"/>
        <v>0</v>
      </c>
      <c r="Y223" s="119">
        <f t="shared" si="34"/>
        <v>0</v>
      </c>
      <c r="AA223" s="120" t="str">
        <f t="shared" si="35"/>
        <v>202604</v>
      </c>
    </row>
    <row r="224" spans="1:27" ht="21" customHeight="1">
      <c r="A224" s="299" t="str">
        <f>IF(C224="","",SUBTOTAL(103,$C$13:C224)-1)</f>
        <v/>
      </c>
      <c r="B224" s="104"/>
      <c r="C224" s="297"/>
      <c r="D224" s="105"/>
      <c r="E224" s="106"/>
      <c r="F224" s="107" t="str">
        <f>IF(E224="","",IFERROR(DATEDIF(E224,'請求書（幼稚園保育料・代理）'!$A$1,"Y"),""))</f>
        <v/>
      </c>
      <c r="G224" s="108"/>
      <c r="H224" s="105"/>
      <c r="I224" s="333" t="str">
        <f t="shared" si="28"/>
        <v/>
      </c>
      <c r="J224" s="110" t="s">
        <v>32</v>
      </c>
      <c r="K224" s="334" t="str">
        <f t="shared" si="29"/>
        <v/>
      </c>
      <c r="L224" s="112"/>
      <c r="M224" s="110" t="s">
        <v>32</v>
      </c>
      <c r="N224" s="113"/>
      <c r="O224" s="114"/>
      <c r="P224" s="306"/>
      <c r="Q224" s="105"/>
      <c r="R224" s="114"/>
      <c r="S224" s="115"/>
      <c r="T224" s="116">
        <f t="shared" si="30"/>
        <v>0</v>
      </c>
      <c r="U224" s="117">
        <f t="shared" si="31"/>
        <v>0</v>
      </c>
      <c r="V224" s="117">
        <f t="shared" si="27"/>
        <v>0</v>
      </c>
      <c r="W224" s="118">
        <f t="shared" si="32"/>
        <v>0</v>
      </c>
      <c r="X224" s="119">
        <f t="shared" si="33"/>
        <v>0</v>
      </c>
      <c r="Y224" s="119">
        <f t="shared" si="34"/>
        <v>0</v>
      </c>
      <c r="AA224" s="120" t="str">
        <f t="shared" si="35"/>
        <v>202604</v>
      </c>
    </row>
    <row r="225" spans="1:27" ht="21" customHeight="1">
      <c r="A225" s="299" t="str">
        <f>IF(C225="","",SUBTOTAL(103,$C$13:C225)-1)</f>
        <v/>
      </c>
      <c r="B225" s="104"/>
      <c r="C225" s="297"/>
      <c r="D225" s="105"/>
      <c r="E225" s="106"/>
      <c r="F225" s="107" t="str">
        <f>IF(E225="","",IFERROR(DATEDIF(E225,'請求書（幼稚園保育料・代理）'!$A$1,"Y"),""))</f>
        <v/>
      </c>
      <c r="G225" s="108"/>
      <c r="H225" s="105"/>
      <c r="I225" s="333" t="str">
        <f t="shared" si="28"/>
        <v/>
      </c>
      <c r="J225" s="110" t="s">
        <v>32</v>
      </c>
      <c r="K225" s="334" t="str">
        <f t="shared" si="29"/>
        <v/>
      </c>
      <c r="L225" s="112"/>
      <c r="M225" s="110" t="s">
        <v>32</v>
      </c>
      <c r="N225" s="113"/>
      <c r="O225" s="114"/>
      <c r="P225" s="306"/>
      <c r="Q225" s="105"/>
      <c r="R225" s="114"/>
      <c r="S225" s="115"/>
      <c r="T225" s="116">
        <f t="shared" si="30"/>
        <v>0</v>
      </c>
      <c r="U225" s="117">
        <f t="shared" si="31"/>
        <v>0</v>
      </c>
      <c r="V225" s="117">
        <f t="shared" si="27"/>
        <v>0</v>
      </c>
      <c r="W225" s="118">
        <f t="shared" si="32"/>
        <v>0</v>
      </c>
      <c r="X225" s="119">
        <f t="shared" si="33"/>
        <v>0</v>
      </c>
      <c r="Y225" s="119">
        <f t="shared" si="34"/>
        <v>0</v>
      </c>
      <c r="AA225" s="120" t="str">
        <f t="shared" si="35"/>
        <v>202604</v>
      </c>
    </row>
    <row r="226" spans="1:27" ht="21" customHeight="1">
      <c r="A226" s="299" t="str">
        <f>IF(C226="","",SUBTOTAL(103,$C$13:C226)-1)</f>
        <v/>
      </c>
      <c r="B226" s="104"/>
      <c r="C226" s="297"/>
      <c r="D226" s="105"/>
      <c r="E226" s="106"/>
      <c r="F226" s="107" t="str">
        <f>IF(E226="","",IFERROR(DATEDIF(E226,'請求書（幼稚園保育料・代理）'!$A$1,"Y"),""))</f>
        <v/>
      </c>
      <c r="G226" s="108"/>
      <c r="H226" s="105"/>
      <c r="I226" s="333" t="str">
        <f t="shared" si="28"/>
        <v/>
      </c>
      <c r="J226" s="110" t="s">
        <v>32</v>
      </c>
      <c r="K226" s="334" t="str">
        <f t="shared" si="29"/>
        <v/>
      </c>
      <c r="L226" s="112"/>
      <c r="M226" s="110" t="s">
        <v>32</v>
      </c>
      <c r="N226" s="113"/>
      <c r="O226" s="114"/>
      <c r="P226" s="306"/>
      <c r="Q226" s="105"/>
      <c r="R226" s="114"/>
      <c r="S226" s="115"/>
      <c r="T226" s="116">
        <f t="shared" si="30"/>
        <v>0</v>
      </c>
      <c r="U226" s="117">
        <f t="shared" si="31"/>
        <v>0</v>
      </c>
      <c r="V226" s="117">
        <f t="shared" si="27"/>
        <v>0</v>
      </c>
      <c r="W226" s="118">
        <f t="shared" si="32"/>
        <v>0</v>
      </c>
      <c r="X226" s="119">
        <f t="shared" si="33"/>
        <v>0</v>
      </c>
      <c r="Y226" s="119">
        <f t="shared" si="34"/>
        <v>0</v>
      </c>
      <c r="AA226" s="120" t="str">
        <f t="shared" si="35"/>
        <v>202604</v>
      </c>
    </row>
    <row r="227" spans="1:27" ht="21" customHeight="1">
      <c r="A227" s="299" t="str">
        <f>IF(C227="","",SUBTOTAL(103,$C$13:C227)-1)</f>
        <v/>
      </c>
      <c r="B227" s="104"/>
      <c r="C227" s="297"/>
      <c r="D227" s="105"/>
      <c r="E227" s="106"/>
      <c r="F227" s="107" t="str">
        <f>IF(E227="","",IFERROR(DATEDIF(E227,'請求書（幼稚園保育料・代理）'!$A$1,"Y"),""))</f>
        <v/>
      </c>
      <c r="G227" s="108"/>
      <c r="H227" s="105"/>
      <c r="I227" s="333" t="str">
        <f t="shared" si="28"/>
        <v/>
      </c>
      <c r="J227" s="110" t="s">
        <v>32</v>
      </c>
      <c r="K227" s="334" t="str">
        <f t="shared" si="29"/>
        <v/>
      </c>
      <c r="L227" s="112"/>
      <c r="M227" s="110" t="s">
        <v>32</v>
      </c>
      <c r="N227" s="113"/>
      <c r="O227" s="114"/>
      <c r="P227" s="306"/>
      <c r="Q227" s="105"/>
      <c r="R227" s="114"/>
      <c r="S227" s="115"/>
      <c r="T227" s="116">
        <f t="shared" si="30"/>
        <v>0</v>
      </c>
      <c r="U227" s="117">
        <f t="shared" si="31"/>
        <v>0</v>
      </c>
      <c r="V227" s="117">
        <f t="shared" si="27"/>
        <v>0</v>
      </c>
      <c r="W227" s="118">
        <f t="shared" si="32"/>
        <v>0</v>
      </c>
      <c r="X227" s="119">
        <f t="shared" si="33"/>
        <v>0</v>
      </c>
      <c r="Y227" s="119">
        <f t="shared" si="34"/>
        <v>0</v>
      </c>
      <c r="AA227" s="120" t="str">
        <f t="shared" si="35"/>
        <v>202604</v>
      </c>
    </row>
    <row r="228" spans="1:27" ht="21" customHeight="1">
      <c r="A228" s="299" t="str">
        <f>IF(C228="","",SUBTOTAL(103,$C$13:C228)-1)</f>
        <v/>
      </c>
      <c r="B228" s="104"/>
      <c r="C228" s="297"/>
      <c r="D228" s="105"/>
      <c r="E228" s="106"/>
      <c r="F228" s="107" t="str">
        <f>IF(E228="","",IFERROR(DATEDIF(E228,'請求書（幼稚園保育料・代理）'!$A$1,"Y"),""))</f>
        <v/>
      </c>
      <c r="G228" s="108"/>
      <c r="H228" s="105"/>
      <c r="I228" s="333" t="str">
        <f t="shared" si="28"/>
        <v/>
      </c>
      <c r="J228" s="110" t="s">
        <v>32</v>
      </c>
      <c r="K228" s="334" t="str">
        <f t="shared" si="29"/>
        <v/>
      </c>
      <c r="L228" s="112"/>
      <c r="M228" s="110" t="s">
        <v>32</v>
      </c>
      <c r="N228" s="113"/>
      <c r="O228" s="114"/>
      <c r="P228" s="306"/>
      <c r="Q228" s="105"/>
      <c r="R228" s="114"/>
      <c r="S228" s="115"/>
      <c r="T228" s="116">
        <f t="shared" si="30"/>
        <v>0</v>
      </c>
      <c r="U228" s="117">
        <f t="shared" si="31"/>
        <v>0</v>
      </c>
      <c r="V228" s="117">
        <f t="shared" si="27"/>
        <v>0</v>
      </c>
      <c r="W228" s="118">
        <f t="shared" si="32"/>
        <v>0</v>
      </c>
      <c r="X228" s="119">
        <f t="shared" si="33"/>
        <v>0</v>
      </c>
      <c r="Y228" s="119">
        <f t="shared" si="34"/>
        <v>0</v>
      </c>
      <c r="AA228" s="120" t="str">
        <f t="shared" si="35"/>
        <v>202604</v>
      </c>
    </row>
    <row r="229" spans="1:27" ht="21" customHeight="1">
      <c r="A229" s="299" t="str">
        <f>IF(C229="","",SUBTOTAL(103,$C$13:C229)-1)</f>
        <v/>
      </c>
      <c r="B229" s="104"/>
      <c r="C229" s="297"/>
      <c r="D229" s="105"/>
      <c r="E229" s="106"/>
      <c r="F229" s="107" t="str">
        <f>IF(E229="","",IFERROR(DATEDIF(E229,'請求書（幼稚園保育料・代理）'!$A$1,"Y"),""))</f>
        <v/>
      </c>
      <c r="G229" s="108"/>
      <c r="H229" s="105"/>
      <c r="I229" s="333" t="str">
        <f t="shared" si="28"/>
        <v/>
      </c>
      <c r="J229" s="110" t="s">
        <v>32</v>
      </c>
      <c r="K229" s="334" t="str">
        <f t="shared" si="29"/>
        <v/>
      </c>
      <c r="L229" s="112"/>
      <c r="M229" s="110" t="s">
        <v>32</v>
      </c>
      <c r="N229" s="113"/>
      <c r="O229" s="114"/>
      <c r="P229" s="306"/>
      <c r="Q229" s="105"/>
      <c r="R229" s="114"/>
      <c r="S229" s="115"/>
      <c r="T229" s="116">
        <f t="shared" si="30"/>
        <v>0</v>
      </c>
      <c r="U229" s="117">
        <f t="shared" si="31"/>
        <v>0</v>
      </c>
      <c r="V229" s="117">
        <f t="shared" si="27"/>
        <v>0</v>
      </c>
      <c r="W229" s="118">
        <f t="shared" si="32"/>
        <v>0</v>
      </c>
      <c r="X229" s="119">
        <f t="shared" si="33"/>
        <v>0</v>
      </c>
      <c r="Y229" s="119">
        <f t="shared" si="34"/>
        <v>0</v>
      </c>
      <c r="AA229" s="120" t="str">
        <f t="shared" si="35"/>
        <v>202604</v>
      </c>
    </row>
    <row r="230" spans="1:27" ht="21" customHeight="1">
      <c r="A230" s="299" t="str">
        <f>IF(C230="","",SUBTOTAL(103,$C$13:C230)-1)</f>
        <v/>
      </c>
      <c r="B230" s="104"/>
      <c r="C230" s="297"/>
      <c r="D230" s="105"/>
      <c r="E230" s="106"/>
      <c r="F230" s="107" t="str">
        <f>IF(E230="","",IFERROR(DATEDIF(E230,'請求書（幼稚園保育料・代理）'!$A$1,"Y"),""))</f>
        <v/>
      </c>
      <c r="G230" s="108"/>
      <c r="H230" s="105"/>
      <c r="I230" s="333" t="str">
        <f t="shared" si="28"/>
        <v/>
      </c>
      <c r="J230" s="110" t="s">
        <v>32</v>
      </c>
      <c r="K230" s="334" t="str">
        <f t="shared" si="29"/>
        <v/>
      </c>
      <c r="L230" s="112"/>
      <c r="M230" s="110" t="s">
        <v>32</v>
      </c>
      <c r="N230" s="113"/>
      <c r="O230" s="114"/>
      <c r="P230" s="306"/>
      <c r="Q230" s="105"/>
      <c r="R230" s="114"/>
      <c r="S230" s="115"/>
      <c r="T230" s="116">
        <f t="shared" si="30"/>
        <v>0</v>
      </c>
      <c r="U230" s="117">
        <f t="shared" si="31"/>
        <v>0</v>
      </c>
      <c r="V230" s="117">
        <f t="shared" si="27"/>
        <v>0</v>
      </c>
      <c r="W230" s="118">
        <f t="shared" si="32"/>
        <v>0</v>
      </c>
      <c r="X230" s="119">
        <f t="shared" si="33"/>
        <v>0</v>
      </c>
      <c r="Y230" s="119">
        <f t="shared" si="34"/>
        <v>0</v>
      </c>
      <c r="AA230" s="120" t="str">
        <f t="shared" si="35"/>
        <v>202604</v>
      </c>
    </row>
    <row r="231" spans="1:27" ht="21" customHeight="1">
      <c r="A231" s="299" t="str">
        <f>IF(C231="","",SUBTOTAL(103,$C$13:C231)-1)</f>
        <v/>
      </c>
      <c r="B231" s="104"/>
      <c r="C231" s="297"/>
      <c r="D231" s="105"/>
      <c r="E231" s="106"/>
      <c r="F231" s="107" t="str">
        <f>IF(E231="","",IFERROR(DATEDIF(E231,'請求書（幼稚園保育料・代理）'!$A$1,"Y"),""))</f>
        <v/>
      </c>
      <c r="G231" s="108"/>
      <c r="H231" s="105"/>
      <c r="I231" s="333" t="str">
        <f t="shared" si="28"/>
        <v/>
      </c>
      <c r="J231" s="110" t="s">
        <v>32</v>
      </c>
      <c r="K231" s="334" t="str">
        <f t="shared" si="29"/>
        <v/>
      </c>
      <c r="L231" s="112"/>
      <c r="M231" s="110" t="s">
        <v>32</v>
      </c>
      <c r="N231" s="113"/>
      <c r="O231" s="114"/>
      <c r="P231" s="306"/>
      <c r="Q231" s="105"/>
      <c r="R231" s="114"/>
      <c r="S231" s="115"/>
      <c r="T231" s="116">
        <f t="shared" si="30"/>
        <v>0</v>
      </c>
      <c r="U231" s="117">
        <f t="shared" si="31"/>
        <v>0</v>
      </c>
      <c r="V231" s="117">
        <f t="shared" si="27"/>
        <v>0</v>
      </c>
      <c r="W231" s="118">
        <f t="shared" si="32"/>
        <v>0</v>
      </c>
      <c r="X231" s="119">
        <f t="shared" si="33"/>
        <v>0</v>
      </c>
      <c r="Y231" s="119">
        <f t="shared" si="34"/>
        <v>0</v>
      </c>
      <c r="AA231" s="120" t="str">
        <f t="shared" si="35"/>
        <v>202604</v>
      </c>
    </row>
    <row r="232" spans="1:27" ht="21" customHeight="1">
      <c r="A232" s="299" t="str">
        <f>IF(C232="","",SUBTOTAL(103,$C$13:C232)-1)</f>
        <v/>
      </c>
      <c r="B232" s="104"/>
      <c r="C232" s="297"/>
      <c r="D232" s="105"/>
      <c r="E232" s="106"/>
      <c r="F232" s="107" t="str">
        <f>IF(E232="","",IFERROR(DATEDIF(E232,'請求書（幼稚園保育料・代理）'!$A$1,"Y"),""))</f>
        <v/>
      </c>
      <c r="G232" s="108"/>
      <c r="H232" s="105"/>
      <c r="I232" s="333" t="str">
        <f t="shared" si="28"/>
        <v/>
      </c>
      <c r="J232" s="110" t="s">
        <v>32</v>
      </c>
      <c r="K232" s="334" t="str">
        <f t="shared" si="29"/>
        <v/>
      </c>
      <c r="L232" s="112"/>
      <c r="M232" s="110" t="s">
        <v>32</v>
      </c>
      <c r="N232" s="113"/>
      <c r="O232" s="114"/>
      <c r="P232" s="306"/>
      <c r="Q232" s="105"/>
      <c r="R232" s="114"/>
      <c r="S232" s="115"/>
      <c r="T232" s="116">
        <f t="shared" si="30"/>
        <v>0</v>
      </c>
      <c r="U232" s="117">
        <f t="shared" si="31"/>
        <v>0</v>
      </c>
      <c r="V232" s="117">
        <f t="shared" si="27"/>
        <v>0</v>
      </c>
      <c r="W232" s="118">
        <f t="shared" si="32"/>
        <v>0</v>
      </c>
      <c r="X232" s="119">
        <f t="shared" si="33"/>
        <v>0</v>
      </c>
      <c r="Y232" s="119">
        <f t="shared" si="34"/>
        <v>0</v>
      </c>
      <c r="AA232" s="120" t="str">
        <f t="shared" si="35"/>
        <v>202604</v>
      </c>
    </row>
    <row r="233" spans="1:27" ht="21" customHeight="1">
      <c r="A233" s="299" t="str">
        <f>IF(C233="","",SUBTOTAL(103,$C$13:C233)-1)</f>
        <v/>
      </c>
      <c r="B233" s="104"/>
      <c r="C233" s="297"/>
      <c r="D233" s="105"/>
      <c r="E233" s="106"/>
      <c r="F233" s="107" t="str">
        <f>IF(E233="","",IFERROR(DATEDIF(E233,'請求書（幼稚園保育料・代理）'!$A$1,"Y"),""))</f>
        <v/>
      </c>
      <c r="G233" s="108"/>
      <c r="H233" s="105"/>
      <c r="I233" s="333" t="str">
        <f t="shared" si="28"/>
        <v/>
      </c>
      <c r="J233" s="110" t="s">
        <v>32</v>
      </c>
      <c r="K233" s="334" t="str">
        <f t="shared" si="29"/>
        <v/>
      </c>
      <c r="L233" s="112"/>
      <c r="M233" s="110" t="s">
        <v>32</v>
      </c>
      <c r="N233" s="113"/>
      <c r="O233" s="114"/>
      <c r="P233" s="306"/>
      <c r="Q233" s="105"/>
      <c r="R233" s="114"/>
      <c r="S233" s="115"/>
      <c r="T233" s="116">
        <f t="shared" si="30"/>
        <v>0</v>
      </c>
      <c r="U233" s="117">
        <f t="shared" si="31"/>
        <v>0</v>
      </c>
      <c r="V233" s="117">
        <f t="shared" si="27"/>
        <v>0</v>
      </c>
      <c r="W233" s="118">
        <f t="shared" si="32"/>
        <v>0</v>
      </c>
      <c r="X233" s="119">
        <f t="shared" si="33"/>
        <v>0</v>
      </c>
      <c r="Y233" s="119">
        <f t="shared" si="34"/>
        <v>0</v>
      </c>
      <c r="AA233" s="120" t="str">
        <f t="shared" si="35"/>
        <v>202604</v>
      </c>
    </row>
    <row r="234" spans="1:27" ht="21" customHeight="1">
      <c r="A234" s="299" t="str">
        <f>IF(C234="","",SUBTOTAL(103,$C$13:C234)-1)</f>
        <v/>
      </c>
      <c r="B234" s="104"/>
      <c r="C234" s="297"/>
      <c r="D234" s="105"/>
      <c r="E234" s="106"/>
      <c r="F234" s="107" t="str">
        <f>IF(E234="","",IFERROR(DATEDIF(E234,'請求書（幼稚園保育料・代理）'!$A$1,"Y"),""))</f>
        <v/>
      </c>
      <c r="G234" s="108"/>
      <c r="H234" s="105"/>
      <c r="I234" s="333" t="str">
        <f t="shared" si="28"/>
        <v/>
      </c>
      <c r="J234" s="110" t="s">
        <v>32</v>
      </c>
      <c r="K234" s="334" t="str">
        <f t="shared" si="29"/>
        <v/>
      </c>
      <c r="L234" s="112"/>
      <c r="M234" s="110" t="s">
        <v>32</v>
      </c>
      <c r="N234" s="113"/>
      <c r="O234" s="114"/>
      <c r="P234" s="306"/>
      <c r="Q234" s="105"/>
      <c r="R234" s="114"/>
      <c r="S234" s="115"/>
      <c r="T234" s="116">
        <f t="shared" si="30"/>
        <v>0</v>
      </c>
      <c r="U234" s="117">
        <f t="shared" si="31"/>
        <v>0</v>
      </c>
      <c r="V234" s="117">
        <f t="shared" si="27"/>
        <v>0</v>
      </c>
      <c r="W234" s="118">
        <f t="shared" si="32"/>
        <v>0</v>
      </c>
      <c r="X234" s="119">
        <f t="shared" si="33"/>
        <v>0</v>
      </c>
      <c r="Y234" s="119">
        <f t="shared" si="34"/>
        <v>0</v>
      </c>
      <c r="AA234" s="120" t="str">
        <f t="shared" si="35"/>
        <v>202604</v>
      </c>
    </row>
    <row r="235" spans="1:27" ht="21" customHeight="1">
      <c r="A235" s="299" t="str">
        <f>IF(C235="","",SUBTOTAL(103,$C$13:C235)-1)</f>
        <v/>
      </c>
      <c r="B235" s="104"/>
      <c r="C235" s="297"/>
      <c r="D235" s="105"/>
      <c r="E235" s="106"/>
      <c r="F235" s="107" t="str">
        <f>IF(E235="","",IFERROR(DATEDIF(E235,'請求書（幼稚園保育料・代理）'!$A$1,"Y"),""))</f>
        <v/>
      </c>
      <c r="G235" s="108"/>
      <c r="H235" s="105"/>
      <c r="I235" s="333" t="str">
        <f t="shared" si="28"/>
        <v/>
      </c>
      <c r="J235" s="110" t="s">
        <v>32</v>
      </c>
      <c r="K235" s="334" t="str">
        <f t="shared" si="29"/>
        <v/>
      </c>
      <c r="L235" s="112"/>
      <c r="M235" s="110" t="s">
        <v>32</v>
      </c>
      <c r="N235" s="113"/>
      <c r="O235" s="114"/>
      <c r="P235" s="306"/>
      <c r="Q235" s="105"/>
      <c r="R235" s="114"/>
      <c r="S235" s="115"/>
      <c r="T235" s="116">
        <f t="shared" si="30"/>
        <v>0</v>
      </c>
      <c r="U235" s="117">
        <f t="shared" si="31"/>
        <v>0</v>
      </c>
      <c r="V235" s="117">
        <f t="shared" si="27"/>
        <v>0</v>
      </c>
      <c r="W235" s="118">
        <f t="shared" si="32"/>
        <v>0</v>
      </c>
      <c r="X235" s="119">
        <f t="shared" si="33"/>
        <v>0</v>
      </c>
      <c r="Y235" s="119">
        <f t="shared" si="34"/>
        <v>0</v>
      </c>
      <c r="AA235" s="120" t="str">
        <f t="shared" si="35"/>
        <v>202604</v>
      </c>
    </row>
    <row r="236" spans="1:27" ht="21" customHeight="1">
      <c r="A236" s="299" t="str">
        <f>IF(C236="","",SUBTOTAL(103,$C$13:C236)-1)</f>
        <v/>
      </c>
      <c r="B236" s="104"/>
      <c r="C236" s="297"/>
      <c r="D236" s="105"/>
      <c r="E236" s="106"/>
      <c r="F236" s="107" t="str">
        <f>IF(E236="","",IFERROR(DATEDIF(E236,'請求書（幼稚園保育料・代理）'!$A$1,"Y"),""))</f>
        <v/>
      </c>
      <c r="G236" s="108"/>
      <c r="H236" s="105"/>
      <c r="I236" s="333" t="str">
        <f t="shared" si="28"/>
        <v/>
      </c>
      <c r="J236" s="110" t="s">
        <v>32</v>
      </c>
      <c r="K236" s="334" t="str">
        <f t="shared" si="29"/>
        <v/>
      </c>
      <c r="L236" s="112"/>
      <c r="M236" s="110" t="s">
        <v>32</v>
      </c>
      <c r="N236" s="113"/>
      <c r="O236" s="114"/>
      <c r="P236" s="306"/>
      <c r="Q236" s="105"/>
      <c r="R236" s="114"/>
      <c r="S236" s="115"/>
      <c r="T236" s="116">
        <f t="shared" si="30"/>
        <v>0</v>
      </c>
      <c r="U236" s="117">
        <f t="shared" si="31"/>
        <v>0</v>
      </c>
      <c r="V236" s="117">
        <f t="shared" si="27"/>
        <v>0</v>
      </c>
      <c r="W236" s="118">
        <f t="shared" si="32"/>
        <v>0</v>
      </c>
      <c r="X236" s="119">
        <f t="shared" si="33"/>
        <v>0</v>
      </c>
      <c r="Y236" s="119">
        <f t="shared" si="34"/>
        <v>0</v>
      </c>
      <c r="AA236" s="120" t="str">
        <f t="shared" si="35"/>
        <v>202604</v>
      </c>
    </row>
    <row r="237" spans="1:27" ht="21" customHeight="1">
      <c r="A237" s="299" t="str">
        <f>IF(C237="","",SUBTOTAL(103,$C$13:C237)-1)</f>
        <v/>
      </c>
      <c r="B237" s="104"/>
      <c r="C237" s="297"/>
      <c r="D237" s="105"/>
      <c r="E237" s="106"/>
      <c r="F237" s="107" t="str">
        <f>IF(E237="","",IFERROR(DATEDIF(E237,'請求書（幼稚園保育料・代理）'!$A$1,"Y"),""))</f>
        <v/>
      </c>
      <c r="G237" s="108"/>
      <c r="H237" s="105"/>
      <c r="I237" s="333" t="str">
        <f t="shared" si="28"/>
        <v/>
      </c>
      <c r="J237" s="110" t="s">
        <v>32</v>
      </c>
      <c r="K237" s="334" t="str">
        <f t="shared" si="29"/>
        <v/>
      </c>
      <c r="L237" s="112"/>
      <c r="M237" s="110" t="s">
        <v>32</v>
      </c>
      <c r="N237" s="113"/>
      <c r="O237" s="114"/>
      <c r="P237" s="306"/>
      <c r="Q237" s="105"/>
      <c r="R237" s="114"/>
      <c r="S237" s="115"/>
      <c r="T237" s="116">
        <f t="shared" si="30"/>
        <v>0</v>
      </c>
      <c r="U237" s="117">
        <f t="shared" si="31"/>
        <v>0</v>
      </c>
      <c r="V237" s="117">
        <f t="shared" si="27"/>
        <v>0</v>
      </c>
      <c r="W237" s="118">
        <f t="shared" si="32"/>
        <v>0</v>
      </c>
      <c r="X237" s="119">
        <f t="shared" si="33"/>
        <v>0</v>
      </c>
      <c r="Y237" s="119">
        <f t="shared" si="34"/>
        <v>0</v>
      </c>
      <c r="AA237" s="120" t="str">
        <f t="shared" si="35"/>
        <v>202604</v>
      </c>
    </row>
    <row r="238" spans="1:27" ht="21" customHeight="1">
      <c r="A238" s="299" t="str">
        <f>IF(C238="","",SUBTOTAL(103,$C$13:C238)-1)</f>
        <v/>
      </c>
      <c r="B238" s="104"/>
      <c r="C238" s="297"/>
      <c r="D238" s="105"/>
      <c r="E238" s="106"/>
      <c r="F238" s="107" t="str">
        <f>IF(E238="","",IFERROR(DATEDIF(E238,'請求書（幼稚園保育料・代理）'!$A$1,"Y"),""))</f>
        <v/>
      </c>
      <c r="G238" s="108"/>
      <c r="H238" s="105"/>
      <c r="I238" s="333" t="str">
        <f t="shared" si="28"/>
        <v/>
      </c>
      <c r="J238" s="110" t="s">
        <v>32</v>
      </c>
      <c r="K238" s="334" t="str">
        <f t="shared" si="29"/>
        <v/>
      </c>
      <c r="L238" s="112"/>
      <c r="M238" s="110" t="s">
        <v>32</v>
      </c>
      <c r="N238" s="113"/>
      <c r="O238" s="114"/>
      <c r="P238" s="306"/>
      <c r="Q238" s="105"/>
      <c r="R238" s="114"/>
      <c r="S238" s="115"/>
      <c r="T238" s="116">
        <f t="shared" si="30"/>
        <v>0</v>
      </c>
      <c r="U238" s="117">
        <f t="shared" si="31"/>
        <v>0</v>
      </c>
      <c r="V238" s="117">
        <f t="shared" si="27"/>
        <v>0</v>
      </c>
      <c r="W238" s="118">
        <f t="shared" si="32"/>
        <v>0</v>
      </c>
      <c r="X238" s="119">
        <f t="shared" si="33"/>
        <v>0</v>
      </c>
      <c r="Y238" s="119">
        <f t="shared" si="34"/>
        <v>0</v>
      </c>
      <c r="AA238" s="120" t="str">
        <f t="shared" si="35"/>
        <v>202604</v>
      </c>
    </row>
    <row r="239" spans="1:27" ht="21" customHeight="1">
      <c r="A239" s="299" t="str">
        <f>IF(C239="","",SUBTOTAL(103,$C$13:C239)-1)</f>
        <v/>
      </c>
      <c r="B239" s="104"/>
      <c r="C239" s="297"/>
      <c r="D239" s="105"/>
      <c r="E239" s="106"/>
      <c r="F239" s="107" t="str">
        <f>IF(E239="","",IFERROR(DATEDIF(E239,'請求書（幼稚園保育料・代理）'!$A$1,"Y"),""))</f>
        <v/>
      </c>
      <c r="G239" s="108"/>
      <c r="H239" s="105"/>
      <c r="I239" s="333" t="str">
        <f t="shared" si="28"/>
        <v/>
      </c>
      <c r="J239" s="110" t="s">
        <v>32</v>
      </c>
      <c r="K239" s="334" t="str">
        <f t="shared" si="29"/>
        <v/>
      </c>
      <c r="L239" s="112"/>
      <c r="M239" s="110" t="s">
        <v>32</v>
      </c>
      <c r="N239" s="113"/>
      <c r="O239" s="114"/>
      <c r="P239" s="306"/>
      <c r="Q239" s="105"/>
      <c r="R239" s="114"/>
      <c r="S239" s="115"/>
      <c r="T239" s="116">
        <f t="shared" si="30"/>
        <v>0</v>
      </c>
      <c r="U239" s="117">
        <f t="shared" si="31"/>
        <v>0</v>
      </c>
      <c r="V239" s="117">
        <f t="shared" si="27"/>
        <v>0</v>
      </c>
      <c r="W239" s="118">
        <f t="shared" si="32"/>
        <v>0</v>
      </c>
      <c r="X239" s="119">
        <f t="shared" si="33"/>
        <v>0</v>
      </c>
      <c r="Y239" s="119">
        <f t="shared" si="34"/>
        <v>0</v>
      </c>
      <c r="AA239" s="120" t="str">
        <f t="shared" si="35"/>
        <v>202604</v>
      </c>
    </row>
    <row r="240" spans="1:27" ht="21" customHeight="1">
      <c r="A240" s="299" t="str">
        <f>IF(C240="","",SUBTOTAL(103,$C$13:C240)-1)</f>
        <v/>
      </c>
      <c r="B240" s="104"/>
      <c r="C240" s="297"/>
      <c r="D240" s="105"/>
      <c r="E240" s="106"/>
      <c r="F240" s="107" t="str">
        <f>IF(E240="","",IFERROR(DATEDIF(E240,'請求書（幼稚園保育料・代理）'!$A$1,"Y"),""))</f>
        <v/>
      </c>
      <c r="G240" s="108"/>
      <c r="H240" s="105"/>
      <c r="I240" s="333" t="str">
        <f t="shared" si="28"/>
        <v/>
      </c>
      <c r="J240" s="110" t="s">
        <v>32</v>
      </c>
      <c r="K240" s="334" t="str">
        <f t="shared" si="29"/>
        <v/>
      </c>
      <c r="L240" s="112"/>
      <c r="M240" s="110" t="s">
        <v>32</v>
      </c>
      <c r="N240" s="113"/>
      <c r="O240" s="114"/>
      <c r="P240" s="306"/>
      <c r="Q240" s="105"/>
      <c r="R240" s="114"/>
      <c r="S240" s="115"/>
      <c r="T240" s="116">
        <f t="shared" si="30"/>
        <v>0</v>
      </c>
      <c r="U240" s="117">
        <f t="shared" si="31"/>
        <v>0</v>
      </c>
      <c r="V240" s="117">
        <f t="shared" si="27"/>
        <v>0</v>
      </c>
      <c r="W240" s="118">
        <f t="shared" si="32"/>
        <v>0</v>
      </c>
      <c r="X240" s="119">
        <f t="shared" si="33"/>
        <v>0</v>
      </c>
      <c r="Y240" s="119">
        <f t="shared" si="34"/>
        <v>0</v>
      </c>
      <c r="AA240" s="120" t="str">
        <f t="shared" si="35"/>
        <v>202604</v>
      </c>
    </row>
    <row r="241" spans="1:27" ht="21" customHeight="1">
      <c r="A241" s="299" t="str">
        <f>IF(C241="","",SUBTOTAL(103,$C$13:C241)-1)</f>
        <v/>
      </c>
      <c r="B241" s="104"/>
      <c r="C241" s="297"/>
      <c r="D241" s="105"/>
      <c r="E241" s="106"/>
      <c r="F241" s="107" t="str">
        <f>IF(E241="","",IFERROR(DATEDIF(E241,'請求書（幼稚園保育料・代理）'!$A$1,"Y"),""))</f>
        <v/>
      </c>
      <c r="G241" s="108"/>
      <c r="H241" s="105"/>
      <c r="I241" s="333" t="str">
        <f t="shared" si="28"/>
        <v/>
      </c>
      <c r="J241" s="110" t="s">
        <v>32</v>
      </c>
      <c r="K241" s="334" t="str">
        <f t="shared" si="29"/>
        <v/>
      </c>
      <c r="L241" s="112"/>
      <c r="M241" s="110" t="s">
        <v>32</v>
      </c>
      <c r="N241" s="113"/>
      <c r="O241" s="114"/>
      <c r="P241" s="306"/>
      <c r="Q241" s="105"/>
      <c r="R241" s="114"/>
      <c r="S241" s="115"/>
      <c r="T241" s="116">
        <f t="shared" si="30"/>
        <v>0</v>
      </c>
      <c r="U241" s="117">
        <f t="shared" si="31"/>
        <v>0</v>
      </c>
      <c r="V241" s="117">
        <f t="shared" si="27"/>
        <v>0</v>
      </c>
      <c r="W241" s="118">
        <f t="shared" si="32"/>
        <v>0</v>
      </c>
      <c r="X241" s="119">
        <f t="shared" si="33"/>
        <v>0</v>
      </c>
      <c r="Y241" s="119">
        <f t="shared" si="34"/>
        <v>0</v>
      </c>
      <c r="AA241" s="120" t="str">
        <f t="shared" si="35"/>
        <v>202604</v>
      </c>
    </row>
    <row r="242" spans="1:27" ht="21" customHeight="1">
      <c r="A242" s="299" t="str">
        <f>IF(C242="","",SUBTOTAL(103,$C$13:C242)-1)</f>
        <v/>
      </c>
      <c r="B242" s="104"/>
      <c r="C242" s="297"/>
      <c r="D242" s="105"/>
      <c r="E242" s="106"/>
      <c r="F242" s="107" t="str">
        <f>IF(E242="","",IFERROR(DATEDIF(E242,'請求書（幼稚園保育料・代理）'!$A$1,"Y"),""))</f>
        <v/>
      </c>
      <c r="G242" s="108"/>
      <c r="H242" s="105"/>
      <c r="I242" s="333" t="str">
        <f t="shared" si="28"/>
        <v/>
      </c>
      <c r="J242" s="110" t="s">
        <v>32</v>
      </c>
      <c r="K242" s="334" t="str">
        <f t="shared" si="29"/>
        <v/>
      </c>
      <c r="L242" s="112"/>
      <c r="M242" s="110" t="s">
        <v>32</v>
      </c>
      <c r="N242" s="113"/>
      <c r="O242" s="114"/>
      <c r="P242" s="306"/>
      <c r="Q242" s="105"/>
      <c r="R242" s="114"/>
      <c r="S242" s="115"/>
      <c r="T242" s="116">
        <f t="shared" si="30"/>
        <v>0</v>
      </c>
      <c r="U242" s="117">
        <f t="shared" si="31"/>
        <v>0</v>
      </c>
      <c r="V242" s="117">
        <f t="shared" si="27"/>
        <v>0</v>
      </c>
      <c r="W242" s="118">
        <f t="shared" si="32"/>
        <v>0</v>
      </c>
      <c r="X242" s="119">
        <f t="shared" si="33"/>
        <v>0</v>
      </c>
      <c r="Y242" s="119">
        <f t="shared" si="34"/>
        <v>0</v>
      </c>
      <c r="AA242" s="120" t="str">
        <f t="shared" si="35"/>
        <v>202604</v>
      </c>
    </row>
    <row r="243" spans="1:27" ht="21" customHeight="1">
      <c r="A243" s="299" t="str">
        <f>IF(C243="","",SUBTOTAL(103,$C$13:C243)-1)</f>
        <v/>
      </c>
      <c r="B243" s="104"/>
      <c r="C243" s="297"/>
      <c r="D243" s="105"/>
      <c r="E243" s="106"/>
      <c r="F243" s="107" t="str">
        <f>IF(E243="","",IFERROR(DATEDIF(E243,'請求書（幼稚園保育料・代理）'!$A$1,"Y"),""))</f>
        <v/>
      </c>
      <c r="G243" s="108"/>
      <c r="H243" s="105"/>
      <c r="I243" s="333" t="str">
        <f t="shared" si="28"/>
        <v/>
      </c>
      <c r="J243" s="110" t="s">
        <v>32</v>
      </c>
      <c r="K243" s="334" t="str">
        <f t="shared" si="29"/>
        <v/>
      </c>
      <c r="L243" s="112"/>
      <c r="M243" s="110" t="s">
        <v>32</v>
      </c>
      <c r="N243" s="113"/>
      <c r="O243" s="114"/>
      <c r="P243" s="306"/>
      <c r="Q243" s="105"/>
      <c r="R243" s="114"/>
      <c r="S243" s="115"/>
      <c r="T243" s="116">
        <f t="shared" si="30"/>
        <v>0</v>
      </c>
      <c r="U243" s="117">
        <f t="shared" si="31"/>
        <v>0</v>
      </c>
      <c r="V243" s="117">
        <f t="shared" si="27"/>
        <v>0</v>
      </c>
      <c r="W243" s="118">
        <f t="shared" si="32"/>
        <v>0</v>
      </c>
      <c r="X243" s="119">
        <f t="shared" si="33"/>
        <v>0</v>
      </c>
      <c r="Y243" s="119">
        <f t="shared" si="34"/>
        <v>0</v>
      </c>
      <c r="AA243" s="120" t="str">
        <f t="shared" si="35"/>
        <v>202604</v>
      </c>
    </row>
    <row r="244" spans="1:27" ht="21" customHeight="1">
      <c r="A244" s="299" t="str">
        <f>IF(C244="","",SUBTOTAL(103,$C$13:C244)-1)</f>
        <v/>
      </c>
      <c r="B244" s="104"/>
      <c r="C244" s="297"/>
      <c r="D244" s="105"/>
      <c r="E244" s="106"/>
      <c r="F244" s="107" t="str">
        <f>IF(E244="","",IFERROR(DATEDIF(E244,'請求書（幼稚園保育料・代理）'!$A$1,"Y"),""))</f>
        <v/>
      </c>
      <c r="G244" s="108"/>
      <c r="H244" s="105"/>
      <c r="I244" s="333" t="str">
        <f t="shared" si="28"/>
        <v/>
      </c>
      <c r="J244" s="110" t="s">
        <v>32</v>
      </c>
      <c r="K244" s="334" t="str">
        <f t="shared" si="29"/>
        <v/>
      </c>
      <c r="L244" s="112"/>
      <c r="M244" s="110" t="s">
        <v>32</v>
      </c>
      <c r="N244" s="113"/>
      <c r="O244" s="114"/>
      <c r="P244" s="306"/>
      <c r="Q244" s="105"/>
      <c r="R244" s="114"/>
      <c r="S244" s="115"/>
      <c r="T244" s="116">
        <f t="shared" si="30"/>
        <v>0</v>
      </c>
      <c r="U244" s="117">
        <f t="shared" si="31"/>
        <v>0</v>
      </c>
      <c r="V244" s="117">
        <f t="shared" si="27"/>
        <v>0</v>
      </c>
      <c r="W244" s="118">
        <f t="shared" si="32"/>
        <v>0</v>
      </c>
      <c r="X244" s="119">
        <f t="shared" si="33"/>
        <v>0</v>
      </c>
      <c r="Y244" s="119">
        <f t="shared" si="34"/>
        <v>0</v>
      </c>
      <c r="AA244" s="120" t="str">
        <f t="shared" si="35"/>
        <v>202604</v>
      </c>
    </row>
    <row r="245" spans="1:27" ht="21" customHeight="1">
      <c r="A245" s="299" t="str">
        <f>IF(C245="","",SUBTOTAL(103,$C$13:C245)-1)</f>
        <v/>
      </c>
      <c r="B245" s="104"/>
      <c r="C245" s="297"/>
      <c r="D245" s="105"/>
      <c r="E245" s="106"/>
      <c r="F245" s="107" t="str">
        <f>IF(E245="","",IFERROR(DATEDIF(E245,'請求書（幼稚園保育料・代理）'!$A$1,"Y"),""))</f>
        <v/>
      </c>
      <c r="G245" s="108"/>
      <c r="H245" s="105"/>
      <c r="I245" s="333" t="str">
        <f t="shared" si="28"/>
        <v/>
      </c>
      <c r="J245" s="110" t="s">
        <v>32</v>
      </c>
      <c r="K245" s="334" t="str">
        <f t="shared" si="29"/>
        <v/>
      </c>
      <c r="L245" s="112"/>
      <c r="M245" s="110" t="s">
        <v>32</v>
      </c>
      <c r="N245" s="113"/>
      <c r="O245" s="114"/>
      <c r="P245" s="306"/>
      <c r="Q245" s="105"/>
      <c r="R245" s="114"/>
      <c r="S245" s="115"/>
      <c r="T245" s="116">
        <f t="shared" si="30"/>
        <v>0</v>
      </c>
      <c r="U245" s="117">
        <f t="shared" si="31"/>
        <v>0</v>
      </c>
      <c r="V245" s="117">
        <f t="shared" si="27"/>
        <v>0</v>
      </c>
      <c r="W245" s="118">
        <f t="shared" si="32"/>
        <v>0</v>
      </c>
      <c r="X245" s="119">
        <f t="shared" si="33"/>
        <v>0</v>
      </c>
      <c r="Y245" s="119">
        <f t="shared" si="34"/>
        <v>0</v>
      </c>
      <c r="AA245" s="120" t="str">
        <f t="shared" si="35"/>
        <v>202604</v>
      </c>
    </row>
    <row r="246" spans="1:27" ht="21" customHeight="1">
      <c r="A246" s="299" t="str">
        <f>IF(C246="","",SUBTOTAL(103,$C$13:C246)-1)</f>
        <v/>
      </c>
      <c r="B246" s="104"/>
      <c r="C246" s="297"/>
      <c r="D246" s="105"/>
      <c r="E246" s="106"/>
      <c r="F246" s="107" t="str">
        <f>IF(E246="","",IFERROR(DATEDIF(E246,'請求書（幼稚園保育料・代理）'!$A$1,"Y"),""))</f>
        <v/>
      </c>
      <c r="G246" s="108"/>
      <c r="H246" s="105"/>
      <c r="I246" s="333" t="str">
        <f t="shared" si="28"/>
        <v/>
      </c>
      <c r="J246" s="110" t="s">
        <v>32</v>
      </c>
      <c r="K246" s="334" t="str">
        <f t="shared" si="29"/>
        <v/>
      </c>
      <c r="L246" s="112"/>
      <c r="M246" s="110" t="s">
        <v>32</v>
      </c>
      <c r="N246" s="113"/>
      <c r="O246" s="114"/>
      <c r="P246" s="306"/>
      <c r="Q246" s="105"/>
      <c r="R246" s="114"/>
      <c r="S246" s="115"/>
      <c r="T246" s="116">
        <f t="shared" si="30"/>
        <v>0</v>
      </c>
      <c r="U246" s="117">
        <f t="shared" si="31"/>
        <v>0</v>
      </c>
      <c r="V246" s="117">
        <f t="shared" si="27"/>
        <v>0</v>
      </c>
      <c r="W246" s="118">
        <f t="shared" si="32"/>
        <v>0</v>
      </c>
      <c r="X246" s="119">
        <f t="shared" si="33"/>
        <v>0</v>
      </c>
      <c r="Y246" s="119">
        <f t="shared" si="34"/>
        <v>0</v>
      </c>
      <c r="AA246" s="120" t="str">
        <f t="shared" si="35"/>
        <v>202604</v>
      </c>
    </row>
    <row r="247" spans="1:27" ht="21" customHeight="1">
      <c r="A247" s="299" t="str">
        <f>IF(C247="","",SUBTOTAL(103,$C$13:C247)-1)</f>
        <v/>
      </c>
      <c r="B247" s="104"/>
      <c r="C247" s="297"/>
      <c r="D247" s="105"/>
      <c r="E247" s="106"/>
      <c r="F247" s="107" t="str">
        <f>IF(E247="","",IFERROR(DATEDIF(E247,'請求書（幼稚園保育料・代理）'!$A$1,"Y"),""))</f>
        <v/>
      </c>
      <c r="G247" s="108"/>
      <c r="H247" s="105"/>
      <c r="I247" s="333" t="str">
        <f t="shared" si="28"/>
        <v/>
      </c>
      <c r="J247" s="110" t="s">
        <v>32</v>
      </c>
      <c r="K247" s="334" t="str">
        <f t="shared" si="29"/>
        <v/>
      </c>
      <c r="L247" s="112"/>
      <c r="M247" s="110" t="s">
        <v>32</v>
      </c>
      <c r="N247" s="113"/>
      <c r="O247" s="114"/>
      <c r="P247" s="306"/>
      <c r="Q247" s="105"/>
      <c r="R247" s="114"/>
      <c r="S247" s="115"/>
      <c r="T247" s="116">
        <f t="shared" si="30"/>
        <v>0</v>
      </c>
      <c r="U247" s="117">
        <f t="shared" si="31"/>
        <v>0</v>
      </c>
      <c r="V247" s="117">
        <f t="shared" si="27"/>
        <v>0</v>
      </c>
      <c r="W247" s="118">
        <f t="shared" si="32"/>
        <v>0</v>
      </c>
      <c r="X247" s="119">
        <f t="shared" si="33"/>
        <v>0</v>
      </c>
      <c r="Y247" s="119">
        <f t="shared" si="34"/>
        <v>0</v>
      </c>
      <c r="AA247" s="120" t="str">
        <f t="shared" si="35"/>
        <v>202604</v>
      </c>
    </row>
    <row r="248" spans="1:27" ht="21" customHeight="1">
      <c r="A248" s="299" t="str">
        <f>IF(C248="","",SUBTOTAL(103,$C$13:C248)-1)</f>
        <v/>
      </c>
      <c r="B248" s="104"/>
      <c r="C248" s="297"/>
      <c r="D248" s="105"/>
      <c r="E248" s="106"/>
      <c r="F248" s="107" t="str">
        <f>IF(E248="","",IFERROR(DATEDIF(E248,'請求書（幼稚園保育料・代理）'!$A$1,"Y"),""))</f>
        <v/>
      </c>
      <c r="G248" s="108"/>
      <c r="H248" s="105"/>
      <c r="I248" s="333" t="str">
        <f t="shared" si="28"/>
        <v/>
      </c>
      <c r="J248" s="110" t="s">
        <v>32</v>
      </c>
      <c r="K248" s="334" t="str">
        <f t="shared" si="29"/>
        <v/>
      </c>
      <c r="L248" s="112"/>
      <c r="M248" s="110" t="s">
        <v>32</v>
      </c>
      <c r="N248" s="113"/>
      <c r="O248" s="114"/>
      <c r="P248" s="306"/>
      <c r="Q248" s="105"/>
      <c r="R248" s="114"/>
      <c r="S248" s="115"/>
      <c r="T248" s="116">
        <f t="shared" si="30"/>
        <v>0</v>
      </c>
      <c r="U248" s="117">
        <f t="shared" si="31"/>
        <v>0</v>
      </c>
      <c r="V248" s="117">
        <f t="shared" si="27"/>
        <v>0</v>
      </c>
      <c r="W248" s="118">
        <f t="shared" si="32"/>
        <v>0</v>
      </c>
      <c r="X248" s="119">
        <f t="shared" si="33"/>
        <v>0</v>
      </c>
      <c r="Y248" s="119">
        <f t="shared" si="34"/>
        <v>0</v>
      </c>
      <c r="AA248" s="120" t="str">
        <f t="shared" si="35"/>
        <v>202604</v>
      </c>
    </row>
    <row r="249" spans="1:27" ht="21" customHeight="1">
      <c r="A249" s="299" t="str">
        <f>IF(C249="","",SUBTOTAL(103,$C$13:C249)-1)</f>
        <v/>
      </c>
      <c r="B249" s="104"/>
      <c r="C249" s="297"/>
      <c r="D249" s="105"/>
      <c r="E249" s="106"/>
      <c r="F249" s="107" t="str">
        <f>IF(E249="","",IFERROR(DATEDIF(E249,'請求書（幼稚園保育料・代理）'!$A$1,"Y"),""))</f>
        <v/>
      </c>
      <c r="G249" s="108"/>
      <c r="H249" s="105"/>
      <c r="I249" s="333" t="str">
        <f t="shared" si="28"/>
        <v/>
      </c>
      <c r="J249" s="110" t="s">
        <v>32</v>
      </c>
      <c r="K249" s="334" t="str">
        <f t="shared" si="29"/>
        <v/>
      </c>
      <c r="L249" s="112"/>
      <c r="M249" s="110" t="s">
        <v>32</v>
      </c>
      <c r="N249" s="113"/>
      <c r="O249" s="114"/>
      <c r="P249" s="306"/>
      <c r="Q249" s="105"/>
      <c r="R249" s="114"/>
      <c r="S249" s="115"/>
      <c r="T249" s="116">
        <f t="shared" si="30"/>
        <v>0</v>
      </c>
      <c r="U249" s="117">
        <f t="shared" si="31"/>
        <v>0</v>
      </c>
      <c r="V249" s="117">
        <f t="shared" si="27"/>
        <v>0</v>
      </c>
      <c r="W249" s="118">
        <f t="shared" si="32"/>
        <v>0</v>
      </c>
      <c r="X249" s="119">
        <f t="shared" si="33"/>
        <v>0</v>
      </c>
      <c r="Y249" s="119">
        <f t="shared" si="34"/>
        <v>0</v>
      </c>
      <c r="AA249" s="120" t="str">
        <f t="shared" si="35"/>
        <v>202604</v>
      </c>
    </row>
    <row r="250" spans="1:27" ht="21" customHeight="1">
      <c r="A250" s="299" t="str">
        <f>IF(C250="","",SUBTOTAL(103,$C$13:C250)-1)</f>
        <v/>
      </c>
      <c r="B250" s="104"/>
      <c r="C250" s="297"/>
      <c r="D250" s="105"/>
      <c r="E250" s="106"/>
      <c r="F250" s="107" t="str">
        <f>IF(E250="","",IFERROR(DATEDIF(E250,'請求書（幼稚園保育料・代理）'!$A$1,"Y"),""))</f>
        <v/>
      </c>
      <c r="G250" s="108"/>
      <c r="H250" s="105"/>
      <c r="I250" s="333" t="str">
        <f t="shared" si="28"/>
        <v/>
      </c>
      <c r="J250" s="110" t="s">
        <v>32</v>
      </c>
      <c r="K250" s="334" t="str">
        <f t="shared" si="29"/>
        <v/>
      </c>
      <c r="L250" s="112"/>
      <c r="M250" s="110" t="s">
        <v>32</v>
      </c>
      <c r="N250" s="113"/>
      <c r="O250" s="114"/>
      <c r="P250" s="306"/>
      <c r="Q250" s="105"/>
      <c r="R250" s="114"/>
      <c r="S250" s="115"/>
      <c r="T250" s="116">
        <f t="shared" si="30"/>
        <v>0</v>
      </c>
      <c r="U250" s="117">
        <f t="shared" si="31"/>
        <v>0</v>
      </c>
      <c r="V250" s="117">
        <f t="shared" si="27"/>
        <v>0</v>
      </c>
      <c r="W250" s="118">
        <f t="shared" si="32"/>
        <v>0</v>
      </c>
      <c r="X250" s="119">
        <f t="shared" si="33"/>
        <v>0</v>
      </c>
      <c r="Y250" s="119">
        <f t="shared" si="34"/>
        <v>0</v>
      </c>
      <c r="AA250" s="120" t="str">
        <f t="shared" si="35"/>
        <v>202604</v>
      </c>
    </row>
    <row r="251" spans="1:27" ht="21" customHeight="1">
      <c r="A251" s="299" t="str">
        <f>IF(C251="","",SUBTOTAL(103,$C$13:C251)-1)</f>
        <v/>
      </c>
      <c r="B251" s="104"/>
      <c r="C251" s="297"/>
      <c r="D251" s="105"/>
      <c r="E251" s="106"/>
      <c r="F251" s="107" t="str">
        <f>IF(E251="","",IFERROR(DATEDIF(E251,'請求書（幼稚園保育料・代理）'!$A$1,"Y"),""))</f>
        <v/>
      </c>
      <c r="G251" s="108"/>
      <c r="H251" s="105"/>
      <c r="I251" s="333" t="str">
        <f t="shared" si="28"/>
        <v/>
      </c>
      <c r="J251" s="110" t="s">
        <v>32</v>
      </c>
      <c r="K251" s="334" t="str">
        <f t="shared" si="29"/>
        <v/>
      </c>
      <c r="L251" s="112"/>
      <c r="M251" s="110" t="s">
        <v>32</v>
      </c>
      <c r="N251" s="113"/>
      <c r="O251" s="114"/>
      <c r="P251" s="306"/>
      <c r="Q251" s="105"/>
      <c r="R251" s="114"/>
      <c r="S251" s="115"/>
      <c r="T251" s="116">
        <f t="shared" si="30"/>
        <v>0</v>
      </c>
      <c r="U251" s="117">
        <f t="shared" si="31"/>
        <v>0</v>
      </c>
      <c r="V251" s="117">
        <f t="shared" si="27"/>
        <v>0</v>
      </c>
      <c r="W251" s="118">
        <f t="shared" si="32"/>
        <v>0</v>
      </c>
      <c r="X251" s="119">
        <f t="shared" si="33"/>
        <v>0</v>
      </c>
      <c r="Y251" s="119">
        <f t="shared" si="34"/>
        <v>0</v>
      </c>
      <c r="AA251" s="120" t="str">
        <f t="shared" si="35"/>
        <v>202604</v>
      </c>
    </row>
    <row r="252" spans="1:27" ht="21" customHeight="1">
      <c r="A252" s="299" t="str">
        <f>IF(C252="","",SUBTOTAL(103,$C$13:C252)-1)</f>
        <v/>
      </c>
      <c r="B252" s="104"/>
      <c r="C252" s="297"/>
      <c r="D252" s="105"/>
      <c r="E252" s="106"/>
      <c r="F252" s="107" t="str">
        <f>IF(E252="","",IFERROR(DATEDIF(E252,'請求書（幼稚園保育料・代理）'!$A$1,"Y"),""))</f>
        <v/>
      </c>
      <c r="G252" s="108"/>
      <c r="H252" s="105"/>
      <c r="I252" s="333" t="str">
        <f t="shared" si="28"/>
        <v/>
      </c>
      <c r="J252" s="110" t="s">
        <v>32</v>
      </c>
      <c r="K252" s="334" t="str">
        <f t="shared" si="29"/>
        <v/>
      </c>
      <c r="L252" s="112"/>
      <c r="M252" s="110" t="s">
        <v>32</v>
      </c>
      <c r="N252" s="113"/>
      <c r="O252" s="114"/>
      <c r="P252" s="306"/>
      <c r="Q252" s="105"/>
      <c r="R252" s="114"/>
      <c r="S252" s="115"/>
      <c r="T252" s="116">
        <f t="shared" si="30"/>
        <v>0</v>
      </c>
      <c r="U252" s="117">
        <f t="shared" si="31"/>
        <v>0</v>
      </c>
      <c r="V252" s="117">
        <f t="shared" si="27"/>
        <v>0</v>
      </c>
      <c r="W252" s="118">
        <f t="shared" si="32"/>
        <v>0</v>
      </c>
      <c r="X252" s="119">
        <f t="shared" si="33"/>
        <v>0</v>
      </c>
      <c r="Y252" s="119">
        <f t="shared" si="34"/>
        <v>0</v>
      </c>
      <c r="AA252" s="120" t="str">
        <f t="shared" si="35"/>
        <v>202604</v>
      </c>
    </row>
    <row r="253" spans="1:27" ht="21" customHeight="1">
      <c r="A253" s="299" t="str">
        <f>IF(C253="","",SUBTOTAL(103,$C$13:C253)-1)</f>
        <v/>
      </c>
      <c r="B253" s="104"/>
      <c r="C253" s="297"/>
      <c r="D253" s="105"/>
      <c r="E253" s="106"/>
      <c r="F253" s="107" t="str">
        <f>IF(E253="","",IFERROR(DATEDIF(E253,'請求書（幼稚園保育料・代理）'!$A$1,"Y"),""))</f>
        <v/>
      </c>
      <c r="G253" s="108"/>
      <c r="H253" s="105"/>
      <c r="I253" s="333" t="str">
        <f t="shared" si="28"/>
        <v/>
      </c>
      <c r="J253" s="110" t="s">
        <v>32</v>
      </c>
      <c r="K253" s="334" t="str">
        <f t="shared" si="29"/>
        <v/>
      </c>
      <c r="L253" s="112"/>
      <c r="M253" s="110" t="s">
        <v>32</v>
      </c>
      <c r="N253" s="113"/>
      <c r="O253" s="114"/>
      <c r="P253" s="306"/>
      <c r="Q253" s="105"/>
      <c r="R253" s="114"/>
      <c r="S253" s="115"/>
      <c r="T253" s="116">
        <f t="shared" si="30"/>
        <v>0</v>
      </c>
      <c r="U253" s="117">
        <f t="shared" si="31"/>
        <v>0</v>
      </c>
      <c r="V253" s="117">
        <f t="shared" si="27"/>
        <v>0</v>
      </c>
      <c r="W253" s="118">
        <f t="shared" si="32"/>
        <v>0</v>
      </c>
      <c r="X253" s="119">
        <f t="shared" si="33"/>
        <v>0</v>
      </c>
      <c r="Y253" s="119">
        <f t="shared" si="34"/>
        <v>0</v>
      </c>
      <c r="AA253" s="120" t="str">
        <f t="shared" si="35"/>
        <v>202604</v>
      </c>
    </row>
    <row r="254" spans="1:27" ht="21" customHeight="1">
      <c r="A254" s="299" t="str">
        <f>IF(C254="","",SUBTOTAL(103,$C$13:C254)-1)</f>
        <v/>
      </c>
      <c r="B254" s="104"/>
      <c r="C254" s="297"/>
      <c r="D254" s="105"/>
      <c r="E254" s="106"/>
      <c r="F254" s="107" t="str">
        <f>IF(E254="","",IFERROR(DATEDIF(E254,'請求書（幼稚園保育料・代理）'!$A$1,"Y"),""))</f>
        <v/>
      </c>
      <c r="G254" s="108"/>
      <c r="H254" s="105"/>
      <c r="I254" s="333" t="str">
        <f t="shared" si="28"/>
        <v/>
      </c>
      <c r="J254" s="110" t="s">
        <v>32</v>
      </c>
      <c r="K254" s="334" t="str">
        <f t="shared" si="29"/>
        <v/>
      </c>
      <c r="L254" s="112"/>
      <c r="M254" s="110" t="s">
        <v>32</v>
      </c>
      <c r="N254" s="113"/>
      <c r="O254" s="114"/>
      <c r="P254" s="306"/>
      <c r="Q254" s="105"/>
      <c r="R254" s="114"/>
      <c r="S254" s="115"/>
      <c r="T254" s="116">
        <f t="shared" si="30"/>
        <v>0</v>
      </c>
      <c r="U254" s="117">
        <f t="shared" si="31"/>
        <v>0</v>
      </c>
      <c r="V254" s="117">
        <f t="shared" si="27"/>
        <v>0</v>
      </c>
      <c r="W254" s="118">
        <f t="shared" si="32"/>
        <v>0</v>
      </c>
      <c r="X254" s="119">
        <f t="shared" si="33"/>
        <v>0</v>
      </c>
      <c r="Y254" s="119">
        <f t="shared" si="34"/>
        <v>0</v>
      </c>
      <c r="AA254" s="120" t="str">
        <f t="shared" si="35"/>
        <v>202604</v>
      </c>
    </row>
    <row r="255" spans="1:27" ht="21" customHeight="1">
      <c r="A255" s="299" t="str">
        <f>IF(C255="","",SUBTOTAL(103,$C$13:C255)-1)</f>
        <v/>
      </c>
      <c r="B255" s="104"/>
      <c r="C255" s="297"/>
      <c r="D255" s="105"/>
      <c r="E255" s="106"/>
      <c r="F255" s="107" t="str">
        <f>IF(E255="","",IFERROR(DATEDIF(E255,'請求書（幼稚園保育料・代理）'!$A$1,"Y"),""))</f>
        <v/>
      </c>
      <c r="G255" s="108"/>
      <c r="H255" s="105"/>
      <c r="I255" s="333" t="str">
        <f t="shared" si="28"/>
        <v/>
      </c>
      <c r="J255" s="110" t="s">
        <v>32</v>
      </c>
      <c r="K255" s="334" t="str">
        <f t="shared" si="29"/>
        <v/>
      </c>
      <c r="L255" s="112"/>
      <c r="M255" s="110" t="s">
        <v>32</v>
      </c>
      <c r="N255" s="113"/>
      <c r="O255" s="114"/>
      <c r="P255" s="306"/>
      <c r="Q255" s="105"/>
      <c r="R255" s="114"/>
      <c r="S255" s="115"/>
      <c r="T255" s="116">
        <f t="shared" si="30"/>
        <v>0</v>
      </c>
      <c r="U255" s="117">
        <f t="shared" si="31"/>
        <v>0</v>
      </c>
      <c r="V255" s="117">
        <f t="shared" si="27"/>
        <v>0</v>
      </c>
      <c r="W255" s="118">
        <f t="shared" si="32"/>
        <v>0</v>
      </c>
      <c r="X255" s="119">
        <f t="shared" si="33"/>
        <v>0</v>
      </c>
      <c r="Y255" s="119">
        <f t="shared" si="34"/>
        <v>0</v>
      </c>
      <c r="AA255" s="120" t="str">
        <f t="shared" si="35"/>
        <v>202604</v>
      </c>
    </row>
    <row r="256" spans="1:27" ht="21" customHeight="1">
      <c r="A256" s="299" t="str">
        <f>IF(C256="","",SUBTOTAL(103,$C$13:C256)-1)</f>
        <v/>
      </c>
      <c r="B256" s="104"/>
      <c r="C256" s="297"/>
      <c r="D256" s="105"/>
      <c r="E256" s="106"/>
      <c r="F256" s="107" t="str">
        <f>IF(E256="","",IFERROR(DATEDIF(E256,'請求書（幼稚園保育料・代理）'!$A$1,"Y"),""))</f>
        <v/>
      </c>
      <c r="G256" s="108"/>
      <c r="H256" s="105"/>
      <c r="I256" s="333" t="str">
        <f t="shared" si="28"/>
        <v/>
      </c>
      <c r="J256" s="110" t="s">
        <v>32</v>
      </c>
      <c r="K256" s="334" t="str">
        <f t="shared" si="29"/>
        <v/>
      </c>
      <c r="L256" s="112"/>
      <c r="M256" s="110" t="s">
        <v>32</v>
      </c>
      <c r="N256" s="113"/>
      <c r="O256" s="114"/>
      <c r="P256" s="306"/>
      <c r="Q256" s="105"/>
      <c r="R256" s="114"/>
      <c r="S256" s="115"/>
      <c r="T256" s="116">
        <f t="shared" si="30"/>
        <v>0</v>
      </c>
      <c r="U256" s="117">
        <f t="shared" si="31"/>
        <v>0</v>
      </c>
      <c r="V256" s="117">
        <f t="shared" si="27"/>
        <v>0</v>
      </c>
      <c r="W256" s="118">
        <f t="shared" si="32"/>
        <v>0</v>
      </c>
      <c r="X256" s="119">
        <f t="shared" si="33"/>
        <v>0</v>
      </c>
      <c r="Y256" s="119">
        <f t="shared" si="34"/>
        <v>0</v>
      </c>
      <c r="AA256" s="120" t="str">
        <f t="shared" si="35"/>
        <v>202604</v>
      </c>
    </row>
    <row r="257" spans="1:27" ht="21" customHeight="1">
      <c r="A257" s="299" t="str">
        <f>IF(C257="","",SUBTOTAL(103,$C$13:C257)-1)</f>
        <v/>
      </c>
      <c r="B257" s="104"/>
      <c r="C257" s="297"/>
      <c r="D257" s="105"/>
      <c r="E257" s="106"/>
      <c r="F257" s="107" t="str">
        <f>IF(E257="","",IFERROR(DATEDIF(E257,'請求書（幼稚園保育料・代理）'!$A$1,"Y"),""))</f>
        <v/>
      </c>
      <c r="G257" s="108"/>
      <c r="H257" s="105"/>
      <c r="I257" s="333" t="str">
        <f t="shared" si="28"/>
        <v/>
      </c>
      <c r="J257" s="110" t="s">
        <v>32</v>
      </c>
      <c r="K257" s="334" t="str">
        <f t="shared" si="29"/>
        <v/>
      </c>
      <c r="L257" s="112"/>
      <c r="M257" s="110" t="s">
        <v>32</v>
      </c>
      <c r="N257" s="113"/>
      <c r="O257" s="114"/>
      <c r="P257" s="306"/>
      <c r="Q257" s="105"/>
      <c r="R257" s="114"/>
      <c r="S257" s="115"/>
      <c r="T257" s="116">
        <f t="shared" si="30"/>
        <v>0</v>
      </c>
      <c r="U257" s="117">
        <f t="shared" si="31"/>
        <v>0</v>
      </c>
      <c r="V257" s="117">
        <f t="shared" si="27"/>
        <v>0</v>
      </c>
      <c r="W257" s="118">
        <f t="shared" si="32"/>
        <v>0</v>
      </c>
      <c r="X257" s="119">
        <f t="shared" si="33"/>
        <v>0</v>
      </c>
      <c r="Y257" s="119">
        <f t="shared" si="34"/>
        <v>0</v>
      </c>
      <c r="AA257" s="120" t="str">
        <f t="shared" si="35"/>
        <v>202604</v>
      </c>
    </row>
    <row r="258" spans="1:27" ht="21" customHeight="1">
      <c r="A258" s="299" t="str">
        <f>IF(C258="","",SUBTOTAL(103,$C$13:C258)-1)</f>
        <v/>
      </c>
      <c r="B258" s="104"/>
      <c r="C258" s="297"/>
      <c r="D258" s="105"/>
      <c r="E258" s="106"/>
      <c r="F258" s="107" t="str">
        <f>IF(E258="","",IFERROR(DATEDIF(E258,'請求書（幼稚園保育料・代理）'!$A$1,"Y"),""))</f>
        <v/>
      </c>
      <c r="G258" s="108"/>
      <c r="H258" s="105"/>
      <c r="I258" s="333" t="str">
        <f t="shared" si="28"/>
        <v/>
      </c>
      <c r="J258" s="110" t="s">
        <v>32</v>
      </c>
      <c r="K258" s="334" t="str">
        <f t="shared" si="29"/>
        <v/>
      </c>
      <c r="L258" s="112"/>
      <c r="M258" s="110" t="s">
        <v>32</v>
      </c>
      <c r="N258" s="113"/>
      <c r="O258" s="114"/>
      <c r="P258" s="306"/>
      <c r="Q258" s="105"/>
      <c r="R258" s="114"/>
      <c r="S258" s="115"/>
      <c r="T258" s="116">
        <f t="shared" si="30"/>
        <v>0</v>
      </c>
      <c r="U258" s="117">
        <f t="shared" si="31"/>
        <v>0</v>
      </c>
      <c r="V258" s="117">
        <f t="shared" si="27"/>
        <v>0</v>
      </c>
      <c r="W258" s="118">
        <f t="shared" si="32"/>
        <v>0</v>
      </c>
      <c r="X258" s="119">
        <f t="shared" si="33"/>
        <v>0</v>
      </c>
      <c r="Y258" s="119">
        <f t="shared" si="34"/>
        <v>0</v>
      </c>
      <c r="AA258" s="120" t="str">
        <f t="shared" si="35"/>
        <v>202604</v>
      </c>
    </row>
    <row r="259" spans="1:27" ht="21" customHeight="1">
      <c r="A259" s="299" t="str">
        <f>IF(C259="","",SUBTOTAL(103,$C$13:C259)-1)</f>
        <v/>
      </c>
      <c r="B259" s="104"/>
      <c r="C259" s="297"/>
      <c r="D259" s="105"/>
      <c r="E259" s="106"/>
      <c r="F259" s="107" t="str">
        <f>IF(E259="","",IFERROR(DATEDIF(E259,'請求書（幼稚園保育料・代理）'!$A$1,"Y"),""))</f>
        <v/>
      </c>
      <c r="G259" s="108"/>
      <c r="H259" s="105"/>
      <c r="I259" s="333" t="str">
        <f t="shared" si="28"/>
        <v/>
      </c>
      <c r="J259" s="110" t="s">
        <v>32</v>
      </c>
      <c r="K259" s="334" t="str">
        <f t="shared" si="29"/>
        <v/>
      </c>
      <c r="L259" s="112"/>
      <c r="M259" s="110" t="s">
        <v>32</v>
      </c>
      <c r="N259" s="113"/>
      <c r="O259" s="114"/>
      <c r="P259" s="306"/>
      <c r="Q259" s="105"/>
      <c r="R259" s="114"/>
      <c r="S259" s="115"/>
      <c r="T259" s="116">
        <f t="shared" si="30"/>
        <v>0</v>
      </c>
      <c r="U259" s="117">
        <f t="shared" si="31"/>
        <v>0</v>
      </c>
      <c r="V259" s="117">
        <f t="shared" si="27"/>
        <v>0</v>
      </c>
      <c r="W259" s="118">
        <f t="shared" si="32"/>
        <v>0</v>
      </c>
      <c r="X259" s="119">
        <f t="shared" si="33"/>
        <v>0</v>
      </c>
      <c r="Y259" s="119">
        <f t="shared" si="34"/>
        <v>0</v>
      </c>
      <c r="AA259" s="120" t="str">
        <f t="shared" si="35"/>
        <v>202604</v>
      </c>
    </row>
    <row r="260" spans="1:27" ht="21" customHeight="1">
      <c r="A260" s="299" t="str">
        <f>IF(C260="","",SUBTOTAL(103,$C$13:C260)-1)</f>
        <v/>
      </c>
      <c r="B260" s="104"/>
      <c r="C260" s="297"/>
      <c r="D260" s="105"/>
      <c r="E260" s="106"/>
      <c r="F260" s="107" t="str">
        <f>IF(E260="","",IFERROR(DATEDIF(E260,'請求書（幼稚園保育料・代理）'!$A$1,"Y"),""))</f>
        <v/>
      </c>
      <c r="G260" s="108"/>
      <c r="H260" s="105"/>
      <c r="I260" s="333" t="str">
        <f t="shared" si="28"/>
        <v/>
      </c>
      <c r="J260" s="110" t="s">
        <v>32</v>
      </c>
      <c r="K260" s="334" t="str">
        <f t="shared" si="29"/>
        <v/>
      </c>
      <c r="L260" s="112"/>
      <c r="M260" s="110" t="s">
        <v>32</v>
      </c>
      <c r="N260" s="113"/>
      <c r="O260" s="114"/>
      <c r="P260" s="306"/>
      <c r="Q260" s="105"/>
      <c r="R260" s="114"/>
      <c r="S260" s="115"/>
      <c r="T260" s="116">
        <f t="shared" si="30"/>
        <v>0</v>
      </c>
      <c r="U260" s="117">
        <f t="shared" si="31"/>
        <v>0</v>
      </c>
      <c r="V260" s="117">
        <f t="shared" si="27"/>
        <v>0</v>
      </c>
      <c r="W260" s="118">
        <f t="shared" si="32"/>
        <v>0</v>
      </c>
      <c r="X260" s="119">
        <f t="shared" si="33"/>
        <v>0</v>
      </c>
      <c r="Y260" s="119">
        <f t="shared" si="34"/>
        <v>0</v>
      </c>
      <c r="AA260" s="120" t="str">
        <f t="shared" si="35"/>
        <v>202604</v>
      </c>
    </row>
    <row r="261" spans="1:27" ht="21" customHeight="1">
      <c r="A261" s="299" t="str">
        <f>IF(C261="","",SUBTOTAL(103,$C$13:C261)-1)</f>
        <v/>
      </c>
      <c r="B261" s="104"/>
      <c r="C261" s="297"/>
      <c r="D261" s="105"/>
      <c r="E261" s="106"/>
      <c r="F261" s="107" t="str">
        <f>IF(E261="","",IFERROR(DATEDIF(E261,'請求書（幼稚園保育料・代理）'!$A$1,"Y"),""))</f>
        <v/>
      </c>
      <c r="G261" s="108"/>
      <c r="H261" s="105"/>
      <c r="I261" s="333" t="str">
        <f t="shared" si="28"/>
        <v/>
      </c>
      <c r="J261" s="110" t="s">
        <v>32</v>
      </c>
      <c r="K261" s="334" t="str">
        <f t="shared" si="29"/>
        <v/>
      </c>
      <c r="L261" s="112"/>
      <c r="M261" s="110" t="s">
        <v>32</v>
      </c>
      <c r="N261" s="113"/>
      <c r="O261" s="114"/>
      <c r="P261" s="306"/>
      <c r="Q261" s="105"/>
      <c r="R261" s="114"/>
      <c r="S261" s="115"/>
      <c r="T261" s="116">
        <f t="shared" si="30"/>
        <v>0</v>
      </c>
      <c r="U261" s="117">
        <f t="shared" si="31"/>
        <v>0</v>
      </c>
      <c r="V261" s="117">
        <f t="shared" si="27"/>
        <v>0</v>
      </c>
      <c r="W261" s="118">
        <f t="shared" si="32"/>
        <v>0</v>
      </c>
      <c r="X261" s="119">
        <f t="shared" si="33"/>
        <v>0</v>
      </c>
      <c r="Y261" s="119">
        <f t="shared" si="34"/>
        <v>0</v>
      </c>
      <c r="AA261" s="120" t="str">
        <f t="shared" si="35"/>
        <v>202604</v>
      </c>
    </row>
    <row r="262" spans="1:27" ht="21" customHeight="1">
      <c r="A262" s="299" t="str">
        <f>IF(C262="","",SUBTOTAL(103,$C$13:C262)-1)</f>
        <v/>
      </c>
      <c r="B262" s="104"/>
      <c r="C262" s="297"/>
      <c r="D262" s="105"/>
      <c r="E262" s="106"/>
      <c r="F262" s="107" t="str">
        <f>IF(E262="","",IFERROR(DATEDIF(E262,'請求書（幼稚園保育料・代理）'!$A$1,"Y"),""))</f>
        <v/>
      </c>
      <c r="G262" s="108"/>
      <c r="H262" s="105"/>
      <c r="I262" s="333" t="str">
        <f t="shared" si="28"/>
        <v/>
      </c>
      <c r="J262" s="110" t="s">
        <v>32</v>
      </c>
      <c r="K262" s="334" t="str">
        <f t="shared" si="29"/>
        <v/>
      </c>
      <c r="L262" s="112"/>
      <c r="M262" s="110" t="s">
        <v>32</v>
      </c>
      <c r="N262" s="113"/>
      <c r="O262" s="114"/>
      <c r="P262" s="306"/>
      <c r="Q262" s="105"/>
      <c r="R262" s="114"/>
      <c r="S262" s="115"/>
      <c r="T262" s="116">
        <f t="shared" si="30"/>
        <v>0</v>
      </c>
      <c r="U262" s="117">
        <f t="shared" si="31"/>
        <v>0</v>
      </c>
      <c r="V262" s="117">
        <f t="shared" si="27"/>
        <v>0</v>
      </c>
      <c r="W262" s="118">
        <f t="shared" si="32"/>
        <v>0</v>
      </c>
      <c r="X262" s="119">
        <f t="shared" si="33"/>
        <v>0</v>
      </c>
      <c r="Y262" s="119">
        <f t="shared" si="34"/>
        <v>0</v>
      </c>
      <c r="AA262" s="120" t="str">
        <f t="shared" si="35"/>
        <v>202604</v>
      </c>
    </row>
    <row r="263" spans="1:27" ht="21" customHeight="1">
      <c r="A263" s="299" t="str">
        <f>IF(C263="","",SUBTOTAL(103,$C$13:C263)-1)</f>
        <v/>
      </c>
      <c r="B263" s="104"/>
      <c r="C263" s="297"/>
      <c r="D263" s="105"/>
      <c r="E263" s="106"/>
      <c r="F263" s="107" t="str">
        <f>IF(E263="","",IFERROR(DATEDIF(E263,'請求書（幼稚園保育料・代理）'!$A$1,"Y"),""))</f>
        <v/>
      </c>
      <c r="G263" s="108"/>
      <c r="H263" s="105"/>
      <c r="I263" s="333" t="str">
        <f t="shared" si="28"/>
        <v/>
      </c>
      <c r="J263" s="110" t="s">
        <v>32</v>
      </c>
      <c r="K263" s="334" t="str">
        <f t="shared" si="29"/>
        <v/>
      </c>
      <c r="L263" s="112"/>
      <c r="M263" s="110" t="s">
        <v>32</v>
      </c>
      <c r="N263" s="113"/>
      <c r="O263" s="114"/>
      <c r="P263" s="306"/>
      <c r="Q263" s="105"/>
      <c r="R263" s="114"/>
      <c r="S263" s="115"/>
      <c r="T263" s="116">
        <f t="shared" si="30"/>
        <v>0</v>
      </c>
      <c r="U263" s="117">
        <f t="shared" si="31"/>
        <v>0</v>
      </c>
      <c r="V263" s="117">
        <f t="shared" si="27"/>
        <v>0</v>
      </c>
      <c r="W263" s="118">
        <f t="shared" si="32"/>
        <v>0</v>
      </c>
      <c r="X263" s="119">
        <f t="shared" si="33"/>
        <v>0</v>
      </c>
      <c r="Y263" s="119">
        <f t="shared" si="34"/>
        <v>0</v>
      </c>
      <c r="AA263" s="120" t="str">
        <f t="shared" si="35"/>
        <v>202604</v>
      </c>
    </row>
    <row r="264" spans="1:27" ht="21" customHeight="1">
      <c r="A264" s="299" t="str">
        <f>IF(C264="","",SUBTOTAL(103,$C$13:C264)-1)</f>
        <v/>
      </c>
      <c r="B264" s="104"/>
      <c r="C264" s="297"/>
      <c r="D264" s="105"/>
      <c r="E264" s="106"/>
      <c r="F264" s="107" t="str">
        <f>IF(E264="","",IFERROR(DATEDIF(E264,'請求書（幼稚園保育料・代理）'!$A$1,"Y"),""))</f>
        <v/>
      </c>
      <c r="G264" s="108"/>
      <c r="H264" s="105"/>
      <c r="I264" s="333" t="str">
        <f t="shared" si="28"/>
        <v/>
      </c>
      <c r="J264" s="110" t="s">
        <v>32</v>
      </c>
      <c r="K264" s="334" t="str">
        <f t="shared" si="29"/>
        <v/>
      </c>
      <c r="L264" s="112"/>
      <c r="M264" s="110" t="s">
        <v>32</v>
      </c>
      <c r="N264" s="113"/>
      <c r="O264" s="114"/>
      <c r="P264" s="306"/>
      <c r="Q264" s="105"/>
      <c r="R264" s="114"/>
      <c r="S264" s="115"/>
      <c r="T264" s="116">
        <f t="shared" si="30"/>
        <v>0</v>
      </c>
      <c r="U264" s="117">
        <f t="shared" si="31"/>
        <v>0</v>
      </c>
      <c r="V264" s="117">
        <f t="shared" si="27"/>
        <v>0</v>
      </c>
      <c r="W264" s="118">
        <f t="shared" si="32"/>
        <v>0</v>
      </c>
      <c r="X264" s="119">
        <f t="shared" si="33"/>
        <v>0</v>
      </c>
      <c r="Y264" s="119">
        <f t="shared" si="34"/>
        <v>0</v>
      </c>
      <c r="AA264" s="120" t="str">
        <f t="shared" si="35"/>
        <v>202604</v>
      </c>
    </row>
    <row r="265" spans="1:27" ht="21" customHeight="1">
      <c r="A265" s="299" t="str">
        <f>IF(C265="","",SUBTOTAL(103,$C$13:C265)-1)</f>
        <v/>
      </c>
      <c r="B265" s="104"/>
      <c r="C265" s="297"/>
      <c r="D265" s="105"/>
      <c r="E265" s="106"/>
      <c r="F265" s="107" t="str">
        <f>IF(E265="","",IFERROR(DATEDIF(E265,'請求書（幼稚園保育料・代理）'!$A$1,"Y"),""))</f>
        <v/>
      </c>
      <c r="G265" s="108"/>
      <c r="H265" s="105"/>
      <c r="I265" s="333" t="str">
        <f t="shared" si="28"/>
        <v/>
      </c>
      <c r="J265" s="110" t="s">
        <v>32</v>
      </c>
      <c r="K265" s="334" t="str">
        <f t="shared" si="29"/>
        <v/>
      </c>
      <c r="L265" s="112"/>
      <c r="M265" s="110" t="s">
        <v>32</v>
      </c>
      <c r="N265" s="113"/>
      <c r="O265" s="114"/>
      <c r="P265" s="306"/>
      <c r="Q265" s="105"/>
      <c r="R265" s="114"/>
      <c r="S265" s="115"/>
      <c r="T265" s="116">
        <f t="shared" si="30"/>
        <v>0</v>
      </c>
      <c r="U265" s="117">
        <f t="shared" si="31"/>
        <v>0</v>
      </c>
      <c r="V265" s="117">
        <f t="shared" si="27"/>
        <v>0</v>
      </c>
      <c r="W265" s="118">
        <f t="shared" si="32"/>
        <v>0</v>
      </c>
      <c r="X265" s="119">
        <f t="shared" si="33"/>
        <v>0</v>
      </c>
      <c r="Y265" s="119">
        <f t="shared" si="34"/>
        <v>0</v>
      </c>
      <c r="AA265" s="120" t="str">
        <f t="shared" si="35"/>
        <v>202604</v>
      </c>
    </row>
    <row r="266" spans="1:27" ht="21" customHeight="1">
      <c r="A266" s="299" t="str">
        <f>IF(C266="","",SUBTOTAL(103,$C$13:C266)-1)</f>
        <v/>
      </c>
      <c r="B266" s="104"/>
      <c r="C266" s="297"/>
      <c r="D266" s="105"/>
      <c r="E266" s="106"/>
      <c r="F266" s="107" t="str">
        <f>IF(E266="","",IFERROR(DATEDIF(E266,'請求書（幼稚園保育料・代理）'!$A$1,"Y"),""))</f>
        <v/>
      </c>
      <c r="G266" s="108"/>
      <c r="H266" s="105"/>
      <c r="I266" s="333" t="str">
        <f t="shared" si="28"/>
        <v/>
      </c>
      <c r="J266" s="110" t="s">
        <v>32</v>
      </c>
      <c r="K266" s="334" t="str">
        <f t="shared" si="29"/>
        <v/>
      </c>
      <c r="L266" s="112"/>
      <c r="M266" s="110" t="s">
        <v>32</v>
      </c>
      <c r="N266" s="113"/>
      <c r="O266" s="114"/>
      <c r="P266" s="306"/>
      <c r="Q266" s="105"/>
      <c r="R266" s="114"/>
      <c r="S266" s="115"/>
      <c r="T266" s="116">
        <f t="shared" si="30"/>
        <v>0</v>
      </c>
      <c r="U266" s="117">
        <f t="shared" si="31"/>
        <v>0</v>
      </c>
      <c r="V266" s="117">
        <f t="shared" si="27"/>
        <v>0</v>
      </c>
      <c r="W266" s="118">
        <f t="shared" si="32"/>
        <v>0</v>
      </c>
      <c r="X266" s="119">
        <f t="shared" si="33"/>
        <v>0</v>
      </c>
      <c r="Y266" s="119">
        <f t="shared" si="34"/>
        <v>0</v>
      </c>
      <c r="AA266" s="120" t="str">
        <f t="shared" si="35"/>
        <v>202604</v>
      </c>
    </row>
    <row r="267" spans="1:27" ht="21" customHeight="1">
      <c r="A267" s="299" t="str">
        <f>IF(C267="","",SUBTOTAL(103,$C$13:C267)-1)</f>
        <v/>
      </c>
      <c r="B267" s="104"/>
      <c r="C267" s="297"/>
      <c r="D267" s="105"/>
      <c r="E267" s="106"/>
      <c r="F267" s="107" t="str">
        <f>IF(E267="","",IFERROR(DATEDIF(E267,'請求書（幼稚園保育料・代理）'!$A$1,"Y"),""))</f>
        <v/>
      </c>
      <c r="G267" s="108"/>
      <c r="H267" s="105"/>
      <c r="I267" s="333" t="str">
        <f t="shared" si="28"/>
        <v/>
      </c>
      <c r="J267" s="110" t="s">
        <v>32</v>
      </c>
      <c r="K267" s="334" t="str">
        <f t="shared" si="29"/>
        <v/>
      </c>
      <c r="L267" s="112"/>
      <c r="M267" s="110" t="s">
        <v>32</v>
      </c>
      <c r="N267" s="113"/>
      <c r="O267" s="114"/>
      <c r="P267" s="306"/>
      <c r="Q267" s="105"/>
      <c r="R267" s="114"/>
      <c r="S267" s="115"/>
      <c r="T267" s="116">
        <f t="shared" si="30"/>
        <v>0</v>
      </c>
      <c r="U267" s="117">
        <f t="shared" si="31"/>
        <v>0</v>
      </c>
      <c r="V267" s="117">
        <f t="shared" si="27"/>
        <v>0</v>
      </c>
      <c r="W267" s="118">
        <f t="shared" si="32"/>
        <v>0</v>
      </c>
      <c r="X267" s="119">
        <f t="shared" si="33"/>
        <v>0</v>
      </c>
      <c r="Y267" s="119">
        <f t="shared" si="34"/>
        <v>0</v>
      </c>
      <c r="AA267" s="120" t="str">
        <f t="shared" si="35"/>
        <v>202604</v>
      </c>
    </row>
    <row r="268" spans="1:27" ht="21" customHeight="1">
      <c r="A268" s="299" t="str">
        <f>IF(C268="","",SUBTOTAL(103,$C$13:C268)-1)</f>
        <v/>
      </c>
      <c r="B268" s="104"/>
      <c r="C268" s="297"/>
      <c r="D268" s="105"/>
      <c r="E268" s="106"/>
      <c r="F268" s="107" t="str">
        <f>IF(E268="","",IFERROR(DATEDIF(E268,'請求書（幼稚園保育料・代理）'!$A$1,"Y"),""))</f>
        <v/>
      </c>
      <c r="G268" s="108"/>
      <c r="H268" s="105"/>
      <c r="I268" s="333" t="str">
        <f t="shared" si="28"/>
        <v/>
      </c>
      <c r="J268" s="110" t="s">
        <v>32</v>
      </c>
      <c r="K268" s="334" t="str">
        <f t="shared" si="29"/>
        <v/>
      </c>
      <c r="L268" s="112"/>
      <c r="M268" s="110" t="s">
        <v>32</v>
      </c>
      <c r="N268" s="113"/>
      <c r="O268" s="114"/>
      <c r="P268" s="306"/>
      <c r="Q268" s="105"/>
      <c r="R268" s="114"/>
      <c r="S268" s="115"/>
      <c r="T268" s="116">
        <f t="shared" si="30"/>
        <v>0</v>
      </c>
      <c r="U268" s="117">
        <f t="shared" si="31"/>
        <v>0</v>
      </c>
      <c r="V268" s="117">
        <f t="shared" si="27"/>
        <v>0</v>
      </c>
      <c r="W268" s="118">
        <f t="shared" si="32"/>
        <v>0</v>
      </c>
      <c r="X268" s="119">
        <f t="shared" si="33"/>
        <v>0</v>
      </c>
      <c r="Y268" s="119">
        <f t="shared" si="34"/>
        <v>0</v>
      </c>
      <c r="AA268" s="120" t="str">
        <f t="shared" si="35"/>
        <v>202604</v>
      </c>
    </row>
    <row r="269" spans="1:27" ht="21" customHeight="1">
      <c r="A269" s="299" t="str">
        <f>IF(C269="","",SUBTOTAL(103,$C$13:C269)-1)</f>
        <v/>
      </c>
      <c r="B269" s="104"/>
      <c r="C269" s="297"/>
      <c r="D269" s="105"/>
      <c r="E269" s="106"/>
      <c r="F269" s="107" t="str">
        <f>IF(E269="","",IFERROR(DATEDIF(E269,'請求書（幼稚園保育料・代理）'!$A$1,"Y"),""))</f>
        <v/>
      </c>
      <c r="G269" s="108"/>
      <c r="H269" s="105"/>
      <c r="I269" s="333" t="str">
        <f t="shared" si="28"/>
        <v/>
      </c>
      <c r="J269" s="110" t="s">
        <v>32</v>
      </c>
      <c r="K269" s="334" t="str">
        <f t="shared" si="29"/>
        <v/>
      </c>
      <c r="L269" s="112"/>
      <c r="M269" s="110" t="s">
        <v>32</v>
      </c>
      <c r="N269" s="113"/>
      <c r="O269" s="114"/>
      <c r="P269" s="306"/>
      <c r="Q269" s="105"/>
      <c r="R269" s="114"/>
      <c r="S269" s="115"/>
      <c r="T269" s="116">
        <f t="shared" si="30"/>
        <v>0</v>
      </c>
      <c r="U269" s="117">
        <f t="shared" si="31"/>
        <v>0</v>
      </c>
      <c r="V269" s="117">
        <f t="shared" si="27"/>
        <v>0</v>
      </c>
      <c r="W269" s="118">
        <f t="shared" si="32"/>
        <v>0</v>
      </c>
      <c r="X269" s="119">
        <f t="shared" si="33"/>
        <v>0</v>
      </c>
      <c r="Y269" s="119">
        <f t="shared" si="34"/>
        <v>0</v>
      </c>
      <c r="AA269" s="120" t="str">
        <f t="shared" si="35"/>
        <v>202604</v>
      </c>
    </row>
    <row r="270" spans="1:27" ht="21" customHeight="1">
      <c r="A270" s="299" t="str">
        <f>IF(C270="","",SUBTOTAL(103,$C$13:C270)-1)</f>
        <v/>
      </c>
      <c r="B270" s="104"/>
      <c r="C270" s="297"/>
      <c r="D270" s="105"/>
      <c r="E270" s="106"/>
      <c r="F270" s="107" t="str">
        <f>IF(E270="","",IFERROR(DATEDIF(E270,'請求書（幼稚園保育料・代理）'!$A$1,"Y"),""))</f>
        <v/>
      </c>
      <c r="G270" s="108"/>
      <c r="H270" s="105"/>
      <c r="I270" s="333" t="str">
        <f t="shared" si="28"/>
        <v/>
      </c>
      <c r="J270" s="110" t="s">
        <v>32</v>
      </c>
      <c r="K270" s="334" t="str">
        <f t="shared" si="29"/>
        <v/>
      </c>
      <c r="L270" s="112"/>
      <c r="M270" s="110" t="s">
        <v>32</v>
      </c>
      <c r="N270" s="113"/>
      <c r="O270" s="114"/>
      <c r="P270" s="306"/>
      <c r="Q270" s="105"/>
      <c r="R270" s="114"/>
      <c r="S270" s="115"/>
      <c r="T270" s="116">
        <f t="shared" si="30"/>
        <v>0</v>
      </c>
      <c r="U270" s="117">
        <f t="shared" si="31"/>
        <v>0</v>
      </c>
      <c r="V270" s="117">
        <f t="shared" ref="V270:V333" si="36">IF(C270&lt;&gt;0,$V$13,0)</f>
        <v>0</v>
      </c>
      <c r="W270" s="118">
        <f t="shared" si="32"/>
        <v>0</v>
      </c>
      <c r="X270" s="119">
        <f t="shared" si="33"/>
        <v>0</v>
      </c>
      <c r="Y270" s="119">
        <f t="shared" si="34"/>
        <v>0</v>
      </c>
      <c r="AA270" s="120" t="str">
        <f t="shared" si="35"/>
        <v>202604</v>
      </c>
    </row>
    <row r="271" spans="1:27" ht="21" customHeight="1">
      <c r="A271" s="299" t="str">
        <f>IF(C271="","",SUBTOTAL(103,$C$13:C271)-1)</f>
        <v/>
      </c>
      <c r="B271" s="104"/>
      <c r="C271" s="297"/>
      <c r="D271" s="105"/>
      <c r="E271" s="106"/>
      <c r="F271" s="107" t="str">
        <f>IF(E271="","",IFERROR(DATEDIF(E271,'請求書（幼稚園保育料・代理）'!$A$1,"Y"),""))</f>
        <v/>
      </c>
      <c r="G271" s="108"/>
      <c r="H271" s="105"/>
      <c r="I271" s="333" t="str">
        <f t="shared" ref="I271:I334" si="37">IF(C271&lt;&gt;"","1日","")</f>
        <v/>
      </c>
      <c r="J271" s="110" t="s">
        <v>32</v>
      </c>
      <c r="K271" s="334" t="str">
        <f t="shared" ref="K271:K334" si="38">IF(C271&lt;&gt;"","末日","")</f>
        <v/>
      </c>
      <c r="L271" s="112"/>
      <c r="M271" s="110" t="s">
        <v>32</v>
      </c>
      <c r="N271" s="113"/>
      <c r="O271" s="114"/>
      <c r="P271" s="306"/>
      <c r="Q271" s="105"/>
      <c r="R271" s="114"/>
      <c r="S271" s="115"/>
      <c r="T271" s="116">
        <f t="shared" ref="T271:T334" si="39">IF(Q271="有",ROUNDDOWN(R271/S271,0),0)</f>
        <v>0</v>
      </c>
      <c r="U271" s="117">
        <f t="shared" ref="U271:U334" si="40">O271+T271</f>
        <v>0</v>
      </c>
      <c r="V271" s="117">
        <f t="shared" si="36"/>
        <v>0</v>
      </c>
      <c r="W271" s="118">
        <f t="shared" ref="W271:W334" si="41">MIN(U271,V271)</f>
        <v>0</v>
      </c>
      <c r="X271" s="119">
        <f t="shared" ref="X271:X334" si="42">IF(O271-W271&lt;0,0,O271-W271)</f>
        <v>0</v>
      </c>
      <c r="Y271" s="119">
        <f t="shared" ref="Y271:Y334" si="43">IF(W271-O271&gt;0,W271-O271,0)</f>
        <v>0</v>
      </c>
      <c r="AA271" s="120" t="str">
        <f t="shared" si="35"/>
        <v>202604</v>
      </c>
    </row>
    <row r="272" spans="1:27" ht="21" customHeight="1">
      <c r="A272" s="299" t="str">
        <f>IF(C272="","",SUBTOTAL(103,$C$13:C272)-1)</f>
        <v/>
      </c>
      <c r="B272" s="104"/>
      <c r="C272" s="297"/>
      <c r="D272" s="105"/>
      <c r="E272" s="106"/>
      <c r="F272" s="107" t="str">
        <f>IF(E272="","",IFERROR(DATEDIF(E272,'請求書（幼稚園保育料・代理）'!$A$1,"Y"),""))</f>
        <v/>
      </c>
      <c r="G272" s="108"/>
      <c r="H272" s="105"/>
      <c r="I272" s="333" t="str">
        <f t="shared" si="37"/>
        <v/>
      </c>
      <c r="J272" s="110" t="s">
        <v>32</v>
      </c>
      <c r="K272" s="334" t="str">
        <f t="shared" si="38"/>
        <v/>
      </c>
      <c r="L272" s="112"/>
      <c r="M272" s="110" t="s">
        <v>32</v>
      </c>
      <c r="N272" s="113"/>
      <c r="O272" s="114"/>
      <c r="P272" s="306"/>
      <c r="Q272" s="105"/>
      <c r="R272" s="114"/>
      <c r="S272" s="115"/>
      <c r="T272" s="116">
        <f t="shared" si="39"/>
        <v>0</v>
      </c>
      <c r="U272" s="117">
        <f t="shared" si="40"/>
        <v>0</v>
      </c>
      <c r="V272" s="117">
        <f t="shared" si="36"/>
        <v>0</v>
      </c>
      <c r="W272" s="118">
        <f t="shared" si="41"/>
        <v>0</v>
      </c>
      <c r="X272" s="119">
        <f t="shared" si="42"/>
        <v>0</v>
      </c>
      <c r="Y272" s="119">
        <f t="shared" si="43"/>
        <v>0</v>
      </c>
      <c r="AA272" s="120" t="str">
        <f t="shared" ref="AA272:AA335" si="44">2018+$I$4&amp;0&amp;$K$4</f>
        <v>202604</v>
      </c>
    </row>
    <row r="273" spans="1:27" ht="21" customHeight="1">
      <c r="A273" s="299" t="str">
        <f>IF(C273="","",SUBTOTAL(103,$C$13:C273)-1)</f>
        <v/>
      </c>
      <c r="B273" s="104"/>
      <c r="C273" s="297"/>
      <c r="D273" s="105"/>
      <c r="E273" s="106"/>
      <c r="F273" s="107" t="str">
        <f>IF(E273="","",IFERROR(DATEDIF(E273,'請求書（幼稚園保育料・代理）'!$A$1,"Y"),""))</f>
        <v/>
      </c>
      <c r="G273" s="108"/>
      <c r="H273" s="105"/>
      <c r="I273" s="333" t="str">
        <f t="shared" si="37"/>
        <v/>
      </c>
      <c r="J273" s="110" t="s">
        <v>32</v>
      </c>
      <c r="K273" s="334" t="str">
        <f t="shared" si="38"/>
        <v/>
      </c>
      <c r="L273" s="112"/>
      <c r="M273" s="110" t="s">
        <v>32</v>
      </c>
      <c r="N273" s="113"/>
      <c r="O273" s="114"/>
      <c r="P273" s="306"/>
      <c r="Q273" s="105"/>
      <c r="R273" s="114"/>
      <c r="S273" s="115"/>
      <c r="T273" s="116">
        <f t="shared" si="39"/>
        <v>0</v>
      </c>
      <c r="U273" s="117">
        <f t="shared" si="40"/>
        <v>0</v>
      </c>
      <c r="V273" s="117">
        <f t="shared" si="36"/>
        <v>0</v>
      </c>
      <c r="W273" s="118">
        <f t="shared" si="41"/>
        <v>0</v>
      </c>
      <c r="X273" s="119">
        <f t="shared" si="42"/>
        <v>0</v>
      </c>
      <c r="Y273" s="119">
        <f t="shared" si="43"/>
        <v>0</v>
      </c>
      <c r="AA273" s="120" t="str">
        <f t="shared" si="44"/>
        <v>202604</v>
      </c>
    </row>
    <row r="274" spans="1:27" ht="21" customHeight="1">
      <c r="A274" s="299" t="str">
        <f>IF(C274="","",SUBTOTAL(103,$C$13:C274)-1)</f>
        <v/>
      </c>
      <c r="B274" s="104"/>
      <c r="C274" s="297"/>
      <c r="D274" s="105"/>
      <c r="E274" s="106"/>
      <c r="F274" s="107" t="str">
        <f>IF(E274="","",IFERROR(DATEDIF(E274,'請求書（幼稚園保育料・代理）'!$A$1,"Y"),""))</f>
        <v/>
      </c>
      <c r="G274" s="108"/>
      <c r="H274" s="105"/>
      <c r="I274" s="333" t="str">
        <f t="shared" si="37"/>
        <v/>
      </c>
      <c r="J274" s="110" t="s">
        <v>32</v>
      </c>
      <c r="K274" s="334" t="str">
        <f t="shared" si="38"/>
        <v/>
      </c>
      <c r="L274" s="112"/>
      <c r="M274" s="110" t="s">
        <v>32</v>
      </c>
      <c r="N274" s="113"/>
      <c r="O274" s="114"/>
      <c r="P274" s="306"/>
      <c r="Q274" s="105"/>
      <c r="R274" s="114"/>
      <c r="S274" s="115"/>
      <c r="T274" s="116">
        <f t="shared" si="39"/>
        <v>0</v>
      </c>
      <c r="U274" s="117">
        <f t="shared" si="40"/>
        <v>0</v>
      </c>
      <c r="V274" s="117">
        <f t="shared" si="36"/>
        <v>0</v>
      </c>
      <c r="W274" s="118">
        <f t="shared" si="41"/>
        <v>0</v>
      </c>
      <c r="X274" s="119">
        <f t="shared" si="42"/>
        <v>0</v>
      </c>
      <c r="Y274" s="119">
        <f t="shared" si="43"/>
        <v>0</v>
      </c>
      <c r="AA274" s="120" t="str">
        <f t="shared" si="44"/>
        <v>202604</v>
      </c>
    </row>
    <row r="275" spans="1:27" ht="21" customHeight="1">
      <c r="A275" s="299" t="str">
        <f>IF(C275="","",SUBTOTAL(103,$C$13:C275)-1)</f>
        <v/>
      </c>
      <c r="B275" s="104"/>
      <c r="C275" s="297"/>
      <c r="D275" s="105"/>
      <c r="E275" s="106"/>
      <c r="F275" s="107" t="str">
        <f>IF(E275="","",IFERROR(DATEDIF(E275,'請求書（幼稚園保育料・代理）'!$A$1,"Y"),""))</f>
        <v/>
      </c>
      <c r="G275" s="108"/>
      <c r="H275" s="105"/>
      <c r="I275" s="333" t="str">
        <f t="shared" si="37"/>
        <v/>
      </c>
      <c r="J275" s="110" t="s">
        <v>32</v>
      </c>
      <c r="K275" s="334" t="str">
        <f t="shared" si="38"/>
        <v/>
      </c>
      <c r="L275" s="112"/>
      <c r="M275" s="110" t="s">
        <v>32</v>
      </c>
      <c r="N275" s="113"/>
      <c r="O275" s="114"/>
      <c r="P275" s="306"/>
      <c r="Q275" s="105"/>
      <c r="R275" s="114"/>
      <c r="S275" s="115"/>
      <c r="T275" s="116">
        <f t="shared" si="39"/>
        <v>0</v>
      </c>
      <c r="U275" s="117">
        <f t="shared" si="40"/>
        <v>0</v>
      </c>
      <c r="V275" s="117">
        <f t="shared" si="36"/>
        <v>0</v>
      </c>
      <c r="W275" s="118">
        <f t="shared" si="41"/>
        <v>0</v>
      </c>
      <c r="X275" s="119">
        <f t="shared" si="42"/>
        <v>0</v>
      </c>
      <c r="Y275" s="119">
        <f t="shared" si="43"/>
        <v>0</v>
      </c>
      <c r="AA275" s="120" t="str">
        <f t="shared" si="44"/>
        <v>202604</v>
      </c>
    </row>
    <row r="276" spans="1:27" ht="21" customHeight="1">
      <c r="A276" s="299" t="str">
        <f>IF(C276="","",SUBTOTAL(103,$C$13:C276)-1)</f>
        <v/>
      </c>
      <c r="B276" s="104"/>
      <c r="C276" s="297"/>
      <c r="D276" s="105"/>
      <c r="E276" s="106"/>
      <c r="F276" s="107" t="str">
        <f>IF(E276="","",IFERROR(DATEDIF(E276,'請求書（幼稚園保育料・代理）'!$A$1,"Y"),""))</f>
        <v/>
      </c>
      <c r="G276" s="108"/>
      <c r="H276" s="105"/>
      <c r="I276" s="333" t="str">
        <f t="shared" si="37"/>
        <v/>
      </c>
      <c r="J276" s="110" t="s">
        <v>32</v>
      </c>
      <c r="K276" s="334" t="str">
        <f t="shared" si="38"/>
        <v/>
      </c>
      <c r="L276" s="112"/>
      <c r="M276" s="110" t="s">
        <v>32</v>
      </c>
      <c r="N276" s="113"/>
      <c r="O276" s="114"/>
      <c r="P276" s="306"/>
      <c r="Q276" s="105"/>
      <c r="R276" s="114"/>
      <c r="S276" s="115"/>
      <c r="T276" s="116">
        <f t="shared" si="39"/>
        <v>0</v>
      </c>
      <c r="U276" s="117">
        <f t="shared" si="40"/>
        <v>0</v>
      </c>
      <c r="V276" s="117">
        <f t="shared" si="36"/>
        <v>0</v>
      </c>
      <c r="W276" s="118">
        <f t="shared" si="41"/>
        <v>0</v>
      </c>
      <c r="X276" s="119">
        <f t="shared" si="42"/>
        <v>0</v>
      </c>
      <c r="Y276" s="119">
        <f t="shared" si="43"/>
        <v>0</v>
      </c>
      <c r="AA276" s="120" t="str">
        <f t="shared" si="44"/>
        <v>202604</v>
      </c>
    </row>
    <row r="277" spans="1:27" ht="21" customHeight="1">
      <c r="A277" s="299" t="str">
        <f>IF(C277="","",SUBTOTAL(103,$C$13:C277)-1)</f>
        <v/>
      </c>
      <c r="B277" s="104"/>
      <c r="C277" s="297"/>
      <c r="D277" s="105"/>
      <c r="E277" s="106"/>
      <c r="F277" s="107" t="str">
        <f>IF(E277="","",IFERROR(DATEDIF(E277,'請求書（幼稚園保育料・代理）'!$A$1,"Y"),""))</f>
        <v/>
      </c>
      <c r="G277" s="108"/>
      <c r="H277" s="105"/>
      <c r="I277" s="333" t="str">
        <f t="shared" si="37"/>
        <v/>
      </c>
      <c r="J277" s="110" t="s">
        <v>32</v>
      </c>
      <c r="K277" s="334" t="str">
        <f t="shared" si="38"/>
        <v/>
      </c>
      <c r="L277" s="112"/>
      <c r="M277" s="110" t="s">
        <v>32</v>
      </c>
      <c r="N277" s="113"/>
      <c r="O277" s="114"/>
      <c r="P277" s="306"/>
      <c r="Q277" s="105"/>
      <c r="R277" s="114"/>
      <c r="S277" s="115"/>
      <c r="T277" s="116">
        <f t="shared" si="39"/>
        <v>0</v>
      </c>
      <c r="U277" s="117">
        <f t="shared" si="40"/>
        <v>0</v>
      </c>
      <c r="V277" s="117">
        <f t="shared" si="36"/>
        <v>0</v>
      </c>
      <c r="W277" s="118">
        <f t="shared" si="41"/>
        <v>0</v>
      </c>
      <c r="X277" s="119">
        <f t="shared" si="42"/>
        <v>0</v>
      </c>
      <c r="Y277" s="119">
        <f t="shared" si="43"/>
        <v>0</v>
      </c>
      <c r="AA277" s="120" t="str">
        <f t="shared" si="44"/>
        <v>202604</v>
      </c>
    </row>
    <row r="278" spans="1:27" ht="21" customHeight="1">
      <c r="A278" s="299" t="str">
        <f>IF(C278="","",SUBTOTAL(103,$C$13:C278)-1)</f>
        <v/>
      </c>
      <c r="B278" s="104"/>
      <c r="C278" s="297"/>
      <c r="D278" s="105"/>
      <c r="E278" s="106"/>
      <c r="F278" s="107" t="str">
        <f>IF(E278="","",IFERROR(DATEDIF(E278,'請求書（幼稚園保育料・代理）'!$A$1,"Y"),""))</f>
        <v/>
      </c>
      <c r="G278" s="108"/>
      <c r="H278" s="105"/>
      <c r="I278" s="333" t="str">
        <f t="shared" si="37"/>
        <v/>
      </c>
      <c r="J278" s="110" t="s">
        <v>32</v>
      </c>
      <c r="K278" s="334" t="str">
        <f t="shared" si="38"/>
        <v/>
      </c>
      <c r="L278" s="112"/>
      <c r="M278" s="110" t="s">
        <v>32</v>
      </c>
      <c r="N278" s="113"/>
      <c r="O278" s="114"/>
      <c r="P278" s="306"/>
      <c r="Q278" s="105"/>
      <c r="R278" s="114"/>
      <c r="S278" s="115"/>
      <c r="T278" s="116">
        <f t="shared" si="39"/>
        <v>0</v>
      </c>
      <c r="U278" s="117">
        <f t="shared" si="40"/>
        <v>0</v>
      </c>
      <c r="V278" s="117">
        <f t="shared" si="36"/>
        <v>0</v>
      </c>
      <c r="W278" s="118">
        <f t="shared" si="41"/>
        <v>0</v>
      </c>
      <c r="X278" s="119">
        <f t="shared" si="42"/>
        <v>0</v>
      </c>
      <c r="Y278" s="119">
        <f t="shared" si="43"/>
        <v>0</v>
      </c>
      <c r="AA278" s="120" t="str">
        <f t="shared" si="44"/>
        <v>202604</v>
      </c>
    </row>
    <row r="279" spans="1:27" ht="21" customHeight="1">
      <c r="A279" s="299" t="str">
        <f>IF(C279="","",SUBTOTAL(103,$C$13:C279)-1)</f>
        <v/>
      </c>
      <c r="B279" s="104"/>
      <c r="C279" s="297"/>
      <c r="D279" s="105"/>
      <c r="E279" s="106"/>
      <c r="F279" s="107" t="str">
        <f>IF(E279="","",IFERROR(DATEDIF(E279,'請求書（幼稚園保育料・代理）'!$A$1,"Y"),""))</f>
        <v/>
      </c>
      <c r="G279" s="108"/>
      <c r="H279" s="105"/>
      <c r="I279" s="333" t="str">
        <f t="shared" si="37"/>
        <v/>
      </c>
      <c r="J279" s="110" t="s">
        <v>32</v>
      </c>
      <c r="K279" s="334" t="str">
        <f t="shared" si="38"/>
        <v/>
      </c>
      <c r="L279" s="112"/>
      <c r="M279" s="110" t="s">
        <v>32</v>
      </c>
      <c r="N279" s="113"/>
      <c r="O279" s="114"/>
      <c r="P279" s="306"/>
      <c r="Q279" s="105"/>
      <c r="R279" s="114"/>
      <c r="S279" s="115"/>
      <c r="T279" s="116">
        <f t="shared" si="39"/>
        <v>0</v>
      </c>
      <c r="U279" s="117">
        <f t="shared" si="40"/>
        <v>0</v>
      </c>
      <c r="V279" s="117">
        <f t="shared" si="36"/>
        <v>0</v>
      </c>
      <c r="W279" s="118">
        <f t="shared" si="41"/>
        <v>0</v>
      </c>
      <c r="X279" s="119">
        <f t="shared" si="42"/>
        <v>0</v>
      </c>
      <c r="Y279" s="119">
        <f t="shared" si="43"/>
        <v>0</v>
      </c>
      <c r="AA279" s="120" t="str">
        <f t="shared" si="44"/>
        <v>202604</v>
      </c>
    </row>
    <row r="280" spans="1:27" ht="21" customHeight="1">
      <c r="A280" s="299" t="str">
        <f>IF(C280="","",SUBTOTAL(103,$C$13:C280)-1)</f>
        <v/>
      </c>
      <c r="B280" s="104"/>
      <c r="C280" s="297"/>
      <c r="D280" s="105"/>
      <c r="E280" s="106"/>
      <c r="F280" s="107" t="str">
        <f>IF(E280="","",IFERROR(DATEDIF(E280,'請求書（幼稚園保育料・代理）'!$A$1,"Y"),""))</f>
        <v/>
      </c>
      <c r="G280" s="108"/>
      <c r="H280" s="105"/>
      <c r="I280" s="333" t="str">
        <f t="shared" si="37"/>
        <v/>
      </c>
      <c r="J280" s="110" t="s">
        <v>32</v>
      </c>
      <c r="K280" s="334" t="str">
        <f t="shared" si="38"/>
        <v/>
      </c>
      <c r="L280" s="112"/>
      <c r="M280" s="110" t="s">
        <v>32</v>
      </c>
      <c r="N280" s="113"/>
      <c r="O280" s="114"/>
      <c r="P280" s="306"/>
      <c r="Q280" s="105"/>
      <c r="R280" s="114"/>
      <c r="S280" s="115"/>
      <c r="T280" s="116">
        <f t="shared" si="39"/>
        <v>0</v>
      </c>
      <c r="U280" s="117">
        <f t="shared" si="40"/>
        <v>0</v>
      </c>
      <c r="V280" s="117">
        <f t="shared" si="36"/>
        <v>0</v>
      </c>
      <c r="W280" s="118">
        <f t="shared" si="41"/>
        <v>0</v>
      </c>
      <c r="X280" s="119">
        <f t="shared" si="42"/>
        <v>0</v>
      </c>
      <c r="Y280" s="119">
        <f t="shared" si="43"/>
        <v>0</v>
      </c>
      <c r="AA280" s="120" t="str">
        <f t="shared" si="44"/>
        <v>202604</v>
      </c>
    </row>
    <row r="281" spans="1:27" ht="21" customHeight="1">
      <c r="A281" s="299" t="str">
        <f>IF(C281="","",SUBTOTAL(103,$C$13:C281)-1)</f>
        <v/>
      </c>
      <c r="B281" s="104"/>
      <c r="C281" s="297"/>
      <c r="D281" s="105"/>
      <c r="E281" s="106"/>
      <c r="F281" s="107" t="str">
        <f>IF(E281="","",IFERROR(DATEDIF(E281,'請求書（幼稚園保育料・代理）'!$A$1,"Y"),""))</f>
        <v/>
      </c>
      <c r="G281" s="108"/>
      <c r="H281" s="105"/>
      <c r="I281" s="333" t="str">
        <f t="shared" si="37"/>
        <v/>
      </c>
      <c r="J281" s="110" t="s">
        <v>32</v>
      </c>
      <c r="K281" s="334" t="str">
        <f t="shared" si="38"/>
        <v/>
      </c>
      <c r="L281" s="112"/>
      <c r="M281" s="110" t="s">
        <v>32</v>
      </c>
      <c r="N281" s="113"/>
      <c r="O281" s="114"/>
      <c r="P281" s="306"/>
      <c r="Q281" s="105"/>
      <c r="R281" s="114"/>
      <c r="S281" s="115"/>
      <c r="T281" s="116">
        <f t="shared" si="39"/>
        <v>0</v>
      </c>
      <c r="U281" s="117">
        <f t="shared" si="40"/>
        <v>0</v>
      </c>
      <c r="V281" s="117">
        <f t="shared" si="36"/>
        <v>0</v>
      </c>
      <c r="W281" s="118">
        <f t="shared" si="41"/>
        <v>0</v>
      </c>
      <c r="X281" s="119">
        <f t="shared" si="42"/>
        <v>0</v>
      </c>
      <c r="Y281" s="119">
        <f t="shared" si="43"/>
        <v>0</v>
      </c>
      <c r="AA281" s="120" t="str">
        <f t="shared" si="44"/>
        <v>202604</v>
      </c>
    </row>
    <row r="282" spans="1:27" ht="21" customHeight="1">
      <c r="A282" s="299" t="str">
        <f>IF(C282="","",SUBTOTAL(103,$C$13:C282)-1)</f>
        <v/>
      </c>
      <c r="B282" s="104"/>
      <c r="C282" s="297"/>
      <c r="D282" s="105"/>
      <c r="E282" s="106"/>
      <c r="F282" s="107" t="str">
        <f>IF(E282="","",IFERROR(DATEDIF(E282,'請求書（幼稚園保育料・代理）'!$A$1,"Y"),""))</f>
        <v/>
      </c>
      <c r="G282" s="108"/>
      <c r="H282" s="105"/>
      <c r="I282" s="333" t="str">
        <f t="shared" si="37"/>
        <v/>
      </c>
      <c r="J282" s="110" t="s">
        <v>32</v>
      </c>
      <c r="K282" s="334" t="str">
        <f t="shared" si="38"/>
        <v/>
      </c>
      <c r="L282" s="112"/>
      <c r="M282" s="110" t="s">
        <v>32</v>
      </c>
      <c r="N282" s="113"/>
      <c r="O282" s="114"/>
      <c r="P282" s="306"/>
      <c r="Q282" s="105"/>
      <c r="R282" s="114"/>
      <c r="S282" s="115"/>
      <c r="T282" s="116">
        <f t="shared" si="39"/>
        <v>0</v>
      </c>
      <c r="U282" s="117">
        <f t="shared" si="40"/>
        <v>0</v>
      </c>
      <c r="V282" s="117">
        <f t="shared" si="36"/>
        <v>0</v>
      </c>
      <c r="W282" s="118">
        <f t="shared" si="41"/>
        <v>0</v>
      </c>
      <c r="X282" s="119">
        <f t="shared" si="42"/>
        <v>0</v>
      </c>
      <c r="Y282" s="119">
        <f t="shared" si="43"/>
        <v>0</v>
      </c>
      <c r="AA282" s="120" t="str">
        <f t="shared" si="44"/>
        <v>202604</v>
      </c>
    </row>
    <row r="283" spans="1:27" ht="21" customHeight="1">
      <c r="A283" s="299" t="str">
        <f>IF(C283="","",SUBTOTAL(103,$C$13:C283)-1)</f>
        <v/>
      </c>
      <c r="B283" s="104"/>
      <c r="C283" s="297"/>
      <c r="D283" s="105"/>
      <c r="E283" s="106"/>
      <c r="F283" s="107" t="str">
        <f>IF(E283="","",IFERROR(DATEDIF(E283,'請求書（幼稚園保育料・代理）'!$A$1,"Y"),""))</f>
        <v/>
      </c>
      <c r="G283" s="108"/>
      <c r="H283" s="105"/>
      <c r="I283" s="333" t="str">
        <f t="shared" si="37"/>
        <v/>
      </c>
      <c r="J283" s="110" t="s">
        <v>32</v>
      </c>
      <c r="K283" s="334" t="str">
        <f t="shared" si="38"/>
        <v/>
      </c>
      <c r="L283" s="112"/>
      <c r="M283" s="110" t="s">
        <v>32</v>
      </c>
      <c r="N283" s="113"/>
      <c r="O283" s="114"/>
      <c r="P283" s="306"/>
      <c r="Q283" s="105"/>
      <c r="R283" s="114"/>
      <c r="S283" s="115"/>
      <c r="T283" s="116">
        <f t="shared" si="39"/>
        <v>0</v>
      </c>
      <c r="U283" s="117">
        <f t="shared" si="40"/>
        <v>0</v>
      </c>
      <c r="V283" s="117">
        <f t="shared" si="36"/>
        <v>0</v>
      </c>
      <c r="W283" s="118">
        <f t="shared" si="41"/>
        <v>0</v>
      </c>
      <c r="X283" s="119">
        <f t="shared" si="42"/>
        <v>0</v>
      </c>
      <c r="Y283" s="119">
        <f t="shared" si="43"/>
        <v>0</v>
      </c>
      <c r="AA283" s="120" t="str">
        <f t="shared" si="44"/>
        <v>202604</v>
      </c>
    </row>
    <row r="284" spans="1:27" ht="21" customHeight="1">
      <c r="A284" s="299" t="str">
        <f>IF(C284="","",SUBTOTAL(103,$C$13:C284)-1)</f>
        <v/>
      </c>
      <c r="B284" s="104"/>
      <c r="C284" s="297"/>
      <c r="D284" s="105"/>
      <c r="E284" s="106"/>
      <c r="F284" s="107" t="str">
        <f>IF(E284="","",IFERROR(DATEDIF(E284,'請求書（幼稚園保育料・代理）'!$A$1,"Y"),""))</f>
        <v/>
      </c>
      <c r="G284" s="108"/>
      <c r="H284" s="105"/>
      <c r="I284" s="333" t="str">
        <f t="shared" si="37"/>
        <v/>
      </c>
      <c r="J284" s="110" t="s">
        <v>32</v>
      </c>
      <c r="K284" s="334" t="str">
        <f t="shared" si="38"/>
        <v/>
      </c>
      <c r="L284" s="112"/>
      <c r="M284" s="110" t="s">
        <v>32</v>
      </c>
      <c r="N284" s="113"/>
      <c r="O284" s="114"/>
      <c r="P284" s="306"/>
      <c r="Q284" s="105"/>
      <c r="R284" s="114"/>
      <c r="S284" s="115"/>
      <c r="T284" s="116">
        <f t="shared" si="39"/>
        <v>0</v>
      </c>
      <c r="U284" s="117">
        <f t="shared" si="40"/>
        <v>0</v>
      </c>
      <c r="V284" s="117">
        <f t="shared" si="36"/>
        <v>0</v>
      </c>
      <c r="W284" s="118">
        <f t="shared" si="41"/>
        <v>0</v>
      </c>
      <c r="X284" s="119">
        <f t="shared" si="42"/>
        <v>0</v>
      </c>
      <c r="Y284" s="119">
        <f t="shared" si="43"/>
        <v>0</v>
      </c>
      <c r="AA284" s="120" t="str">
        <f t="shared" si="44"/>
        <v>202604</v>
      </c>
    </row>
    <row r="285" spans="1:27" ht="21" customHeight="1">
      <c r="A285" s="299" t="str">
        <f>IF(C285="","",SUBTOTAL(103,$C$13:C285)-1)</f>
        <v/>
      </c>
      <c r="B285" s="104"/>
      <c r="C285" s="297"/>
      <c r="D285" s="105"/>
      <c r="E285" s="106"/>
      <c r="F285" s="107" t="str">
        <f>IF(E285="","",IFERROR(DATEDIF(E285,'請求書（幼稚園保育料・代理）'!$A$1,"Y"),""))</f>
        <v/>
      </c>
      <c r="G285" s="108"/>
      <c r="H285" s="105"/>
      <c r="I285" s="333" t="str">
        <f t="shared" si="37"/>
        <v/>
      </c>
      <c r="J285" s="110" t="s">
        <v>32</v>
      </c>
      <c r="K285" s="334" t="str">
        <f t="shared" si="38"/>
        <v/>
      </c>
      <c r="L285" s="112"/>
      <c r="M285" s="110" t="s">
        <v>32</v>
      </c>
      <c r="N285" s="113"/>
      <c r="O285" s="114"/>
      <c r="P285" s="306"/>
      <c r="Q285" s="105"/>
      <c r="R285" s="114"/>
      <c r="S285" s="115"/>
      <c r="T285" s="116">
        <f t="shared" si="39"/>
        <v>0</v>
      </c>
      <c r="U285" s="117">
        <f t="shared" si="40"/>
        <v>0</v>
      </c>
      <c r="V285" s="117">
        <f t="shared" si="36"/>
        <v>0</v>
      </c>
      <c r="W285" s="118">
        <f t="shared" si="41"/>
        <v>0</v>
      </c>
      <c r="X285" s="119">
        <f t="shared" si="42"/>
        <v>0</v>
      </c>
      <c r="Y285" s="119">
        <f t="shared" si="43"/>
        <v>0</v>
      </c>
      <c r="AA285" s="120" t="str">
        <f t="shared" si="44"/>
        <v>202604</v>
      </c>
    </row>
    <row r="286" spans="1:27" ht="21" customHeight="1">
      <c r="A286" s="299" t="str">
        <f>IF(C286="","",SUBTOTAL(103,$C$13:C286)-1)</f>
        <v/>
      </c>
      <c r="B286" s="104"/>
      <c r="C286" s="297"/>
      <c r="D286" s="105"/>
      <c r="E286" s="106"/>
      <c r="F286" s="107" t="str">
        <f>IF(E286="","",IFERROR(DATEDIF(E286,'請求書（幼稚園保育料・代理）'!$A$1,"Y"),""))</f>
        <v/>
      </c>
      <c r="G286" s="108"/>
      <c r="H286" s="105"/>
      <c r="I286" s="333" t="str">
        <f t="shared" si="37"/>
        <v/>
      </c>
      <c r="J286" s="110" t="s">
        <v>32</v>
      </c>
      <c r="K286" s="334" t="str">
        <f t="shared" si="38"/>
        <v/>
      </c>
      <c r="L286" s="112"/>
      <c r="M286" s="110" t="s">
        <v>32</v>
      </c>
      <c r="N286" s="113"/>
      <c r="O286" s="114"/>
      <c r="P286" s="306"/>
      <c r="Q286" s="105"/>
      <c r="R286" s="114"/>
      <c r="S286" s="115"/>
      <c r="T286" s="116">
        <f t="shared" si="39"/>
        <v>0</v>
      </c>
      <c r="U286" s="117">
        <f t="shared" si="40"/>
        <v>0</v>
      </c>
      <c r="V286" s="117">
        <f t="shared" si="36"/>
        <v>0</v>
      </c>
      <c r="W286" s="118">
        <f t="shared" si="41"/>
        <v>0</v>
      </c>
      <c r="X286" s="119">
        <f t="shared" si="42"/>
        <v>0</v>
      </c>
      <c r="Y286" s="119">
        <f t="shared" si="43"/>
        <v>0</v>
      </c>
      <c r="AA286" s="120" t="str">
        <f t="shared" si="44"/>
        <v>202604</v>
      </c>
    </row>
    <row r="287" spans="1:27" ht="21" customHeight="1">
      <c r="A287" s="299" t="str">
        <f>IF(C287="","",SUBTOTAL(103,$C$13:C287)-1)</f>
        <v/>
      </c>
      <c r="B287" s="104"/>
      <c r="C287" s="297"/>
      <c r="D287" s="105"/>
      <c r="E287" s="106"/>
      <c r="F287" s="107" t="str">
        <f>IF(E287="","",IFERROR(DATEDIF(E287,'請求書（幼稚園保育料・代理）'!$A$1,"Y"),""))</f>
        <v/>
      </c>
      <c r="G287" s="108"/>
      <c r="H287" s="105"/>
      <c r="I287" s="333" t="str">
        <f t="shared" si="37"/>
        <v/>
      </c>
      <c r="J287" s="110" t="s">
        <v>32</v>
      </c>
      <c r="K287" s="334" t="str">
        <f t="shared" si="38"/>
        <v/>
      </c>
      <c r="L287" s="112"/>
      <c r="M287" s="110" t="s">
        <v>32</v>
      </c>
      <c r="N287" s="113"/>
      <c r="O287" s="114"/>
      <c r="P287" s="306"/>
      <c r="Q287" s="105"/>
      <c r="R287" s="114"/>
      <c r="S287" s="115"/>
      <c r="T287" s="116">
        <f t="shared" si="39"/>
        <v>0</v>
      </c>
      <c r="U287" s="117">
        <f t="shared" si="40"/>
        <v>0</v>
      </c>
      <c r="V287" s="117">
        <f t="shared" si="36"/>
        <v>0</v>
      </c>
      <c r="W287" s="118">
        <f t="shared" si="41"/>
        <v>0</v>
      </c>
      <c r="X287" s="119">
        <f t="shared" si="42"/>
        <v>0</v>
      </c>
      <c r="Y287" s="119">
        <f t="shared" si="43"/>
        <v>0</v>
      </c>
      <c r="AA287" s="120" t="str">
        <f t="shared" si="44"/>
        <v>202604</v>
      </c>
    </row>
    <row r="288" spans="1:27" ht="21" customHeight="1">
      <c r="A288" s="299" t="str">
        <f>IF(C288="","",SUBTOTAL(103,$C$13:C288)-1)</f>
        <v/>
      </c>
      <c r="B288" s="104"/>
      <c r="C288" s="297"/>
      <c r="D288" s="105"/>
      <c r="E288" s="106"/>
      <c r="F288" s="107" t="str">
        <f>IF(E288="","",IFERROR(DATEDIF(E288,'請求書（幼稚園保育料・代理）'!$A$1,"Y"),""))</f>
        <v/>
      </c>
      <c r="G288" s="108"/>
      <c r="H288" s="105"/>
      <c r="I288" s="333" t="str">
        <f t="shared" si="37"/>
        <v/>
      </c>
      <c r="J288" s="110" t="s">
        <v>32</v>
      </c>
      <c r="K288" s="334" t="str">
        <f t="shared" si="38"/>
        <v/>
      </c>
      <c r="L288" s="112"/>
      <c r="M288" s="110" t="s">
        <v>32</v>
      </c>
      <c r="N288" s="113"/>
      <c r="O288" s="114"/>
      <c r="P288" s="306"/>
      <c r="Q288" s="105"/>
      <c r="R288" s="114"/>
      <c r="S288" s="115"/>
      <c r="T288" s="116">
        <f t="shared" si="39"/>
        <v>0</v>
      </c>
      <c r="U288" s="117">
        <f t="shared" si="40"/>
        <v>0</v>
      </c>
      <c r="V288" s="117">
        <f t="shared" si="36"/>
        <v>0</v>
      </c>
      <c r="W288" s="118">
        <f t="shared" si="41"/>
        <v>0</v>
      </c>
      <c r="X288" s="119">
        <f t="shared" si="42"/>
        <v>0</v>
      </c>
      <c r="Y288" s="119">
        <f t="shared" si="43"/>
        <v>0</v>
      </c>
      <c r="AA288" s="120" t="str">
        <f t="shared" si="44"/>
        <v>202604</v>
      </c>
    </row>
    <row r="289" spans="1:27" ht="21" customHeight="1">
      <c r="A289" s="299" t="str">
        <f>IF(C289="","",SUBTOTAL(103,$C$13:C289)-1)</f>
        <v/>
      </c>
      <c r="B289" s="104"/>
      <c r="C289" s="297"/>
      <c r="D289" s="105"/>
      <c r="E289" s="106"/>
      <c r="F289" s="107" t="str">
        <f>IF(E289="","",IFERROR(DATEDIF(E289,'請求書（幼稚園保育料・代理）'!$A$1,"Y"),""))</f>
        <v/>
      </c>
      <c r="G289" s="108"/>
      <c r="H289" s="105"/>
      <c r="I289" s="333" t="str">
        <f t="shared" si="37"/>
        <v/>
      </c>
      <c r="J289" s="110" t="s">
        <v>32</v>
      </c>
      <c r="K289" s="334" t="str">
        <f t="shared" si="38"/>
        <v/>
      </c>
      <c r="L289" s="112"/>
      <c r="M289" s="110" t="s">
        <v>32</v>
      </c>
      <c r="N289" s="113"/>
      <c r="O289" s="114"/>
      <c r="P289" s="306"/>
      <c r="Q289" s="105"/>
      <c r="R289" s="114"/>
      <c r="S289" s="115"/>
      <c r="T289" s="116">
        <f t="shared" si="39"/>
        <v>0</v>
      </c>
      <c r="U289" s="117">
        <f t="shared" si="40"/>
        <v>0</v>
      </c>
      <c r="V289" s="117">
        <f t="shared" si="36"/>
        <v>0</v>
      </c>
      <c r="W289" s="118">
        <f t="shared" si="41"/>
        <v>0</v>
      </c>
      <c r="X289" s="119">
        <f t="shared" si="42"/>
        <v>0</v>
      </c>
      <c r="Y289" s="119">
        <f t="shared" si="43"/>
        <v>0</v>
      </c>
      <c r="AA289" s="120" t="str">
        <f t="shared" si="44"/>
        <v>202604</v>
      </c>
    </row>
    <row r="290" spans="1:27" ht="21" customHeight="1">
      <c r="A290" s="299" t="str">
        <f>IF(C290="","",SUBTOTAL(103,$C$13:C290)-1)</f>
        <v/>
      </c>
      <c r="B290" s="104"/>
      <c r="C290" s="297"/>
      <c r="D290" s="105"/>
      <c r="E290" s="106"/>
      <c r="F290" s="107" t="str">
        <f>IF(E290="","",IFERROR(DATEDIF(E290,'請求書（幼稚園保育料・代理）'!$A$1,"Y"),""))</f>
        <v/>
      </c>
      <c r="G290" s="108"/>
      <c r="H290" s="105"/>
      <c r="I290" s="333" t="str">
        <f t="shared" si="37"/>
        <v/>
      </c>
      <c r="J290" s="110" t="s">
        <v>32</v>
      </c>
      <c r="K290" s="334" t="str">
        <f t="shared" si="38"/>
        <v/>
      </c>
      <c r="L290" s="112"/>
      <c r="M290" s="110" t="s">
        <v>32</v>
      </c>
      <c r="N290" s="113"/>
      <c r="O290" s="114"/>
      <c r="P290" s="306"/>
      <c r="Q290" s="105"/>
      <c r="R290" s="114"/>
      <c r="S290" s="115"/>
      <c r="T290" s="116">
        <f t="shared" si="39"/>
        <v>0</v>
      </c>
      <c r="U290" s="117">
        <f t="shared" si="40"/>
        <v>0</v>
      </c>
      <c r="V290" s="117">
        <f t="shared" si="36"/>
        <v>0</v>
      </c>
      <c r="W290" s="118">
        <f t="shared" si="41"/>
        <v>0</v>
      </c>
      <c r="X290" s="119">
        <f t="shared" si="42"/>
        <v>0</v>
      </c>
      <c r="Y290" s="119">
        <f t="shared" si="43"/>
        <v>0</v>
      </c>
      <c r="AA290" s="120" t="str">
        <f t="shared" si="44"/>
        <v>202604</v>
      </c>
    </row>
    <row r="291" spans="1:27" ht="21" customHeight="1">
      <c r="A291" s="299" t="str">
        <f>IF(C291="","",SUBTOTAL(103,$C$13:C291)-1)</f>
        <v/>
      </c>
      <c r="B291" s="104"/>
      <c r="C291" s="297"/>
      <c r="D291" s="105"/>
      <c r="E291" s="106"/>
      <c r="F291" s="107" t="str">
        <f>IF(E291="","",IFERROR(DATEDIF(E291,'請求書（幼稚園保育料・代理）'!$A$1,"Y"),""))</f>
        <v/>
      </c>
      <c r="G291" s="108"/>
      <c r="H291" s="105"/>
      <c r="I291" s="333" t="str">
        <f t="shared" si="37"/>
        <v/>
      </c>
      <c r="J291" s="110" t="s">
        <v>32</v>
      </c>
      <c r="K291" s="334" t="str">
        <f t="shared" si="38"/>
        <v/>
      </c>
      <c r="L291" s="112"/>
      <c r="M291" s="110" t="s">
        <v>32</v>
      </c>
      <c r="N291" s="113"/>
      <c r="O291" s="114"/>
      <c r="P291" s="306"/>
      <c r="Q291" s="105"/>
      <c r="R291" s="114"/>
      <c r="S291" s="115"/>
      <c r="T291" s="116">
        <f t="shared" si="39"/>
        <v>0</v>
      </c>
      <c r="U291" s="117">
        <f t="shared" si="40"/>
        <v>0</v>
      </c>
      <c r="V291" s="117">
        <f t="shared" si="36"/>
        <v>0</v>
      </c>
      <c r="W291" s="118">
        <f t="shared" si="41"/>
        <v>0</v>
      </c>
      <c r="X291" s="119">
        <f t="shared" si="42"/>
        <v>0</v>
      </c>
      <c r="Y291" s="119">
        <f t="shared" si="43"/>
        <v>0</v>
      </c>
      <c r="AA291" s="120" t="str">
        <f t="shared" si="44"/>
        <v>202604</v>
      </c>
    </row>
    <row r="292" spans="1:27" ht="21" customHeight="1">
      <c r="A292" s="299" t="str">
        <f>IF(C292="","",SUBTOTAL(103,$C$13:C292)-1)</f>
        <v/>
      </c>
      <c r="B292" s="104"/>
      <c r="C292" s="297"/>
      <c r="D292" s="105"/>
      <c r="E292" s="106"/>
      <c r="F292" s="107" t="str">
        <f>IF(E292="","",IFERROR(DATEDIF(E292,'請求書（幼稚園保育料・代理）'!$A$1,"Y"),""))</f>
        <v/>
      </c>
      <c r="G292" s="108"/>
      <c r="H292" s="105"/>
      <c r="I292" s="333" t="str">
        <f t="shared" si="37"/>
        <v/>
      </c>
      <c r="J292" s="110" t="s">
        <v>32</v>
      </c>
      <c r="K292" s="334" t="str">
        <f t="shared" si="38"/>
        <v/>
      </c>
      <c r="L292" s="112"/>
      <c r="M292" s="110" t="s">
        <v>32</v>
      </c>
      <c r="N292" s="113"/>
      <c r="O292" s="114"/>
      <c r="P292" s="306"/>
      <c r="Q292" s="105"/>
      <c r="R292" s="114"/>
      <c r="S292" s="115"/>
      <c r="T292" s="116">
        <f t="shared" si="39"/>
        <v>0</v>
      </c>
      <c r="U292" s="117">
        <f t="shared" si="40"/>
        <v>0</v>
      </c>
      <c r="V292" s="117">
        <f t="shared" si="36"/>
        <v>0</v>
      </c>
      <c r="W292" s="118">
        <f t="shared" si="41"/>
        <v>0</v>
      </c>
      <c r="X292" s="119">
        <f t="shared" si="42"/>
        <v>0</v>
      </c>
      <c r="Y292" s="119">
        <f t="shared" si="43"/>
        <v>0</v>
      </c>
      <c r="AA292" s="120" t="str">
        <f t="shared" si="44"/>
        <v>202604</v>
      </c>
    </row>
    <row r="293" spans="1:27" ht="21" customHeight="1">
      <c r="A293" s="299" t="str">
        <f>IF(C293="","",SUBTOTAL(103,$C$13:C293)-1)</f>
        <v/>
      </c>
      <c r="B293" s="104"/>
      <c r="C293" s="297"/>
      <c r="D293" s="105"/>
      <c r="E293" s="106"/>
      <c r="F293" s="107" t="str">
        <f>IF(E293="","",IFERROR(DATEDIF(E293,'請求書（幼稚園保育料・代理）'!$A$1,"Y"),""))</f>
        <v/>
      </c>
      <c r="G293" s="108"/>
      <c r="H293" s="105"/>
      <c r="I293" s="333" t="str">
        <f t="shared" si="37"/>
        <v/>
      </c>
      <c r="J293" s="110" t="s">
        <v>32</v>
      </c>
      <c r="K293" s="334" t="str">
        <f t="shared" si="38"/>
        <v/>
      </c>
      <c r="L293" s="112"/>
      <c r="M293" s="110" t="s">
        <v>32</v>
      </c>
      <c r="N293" s="113"/>
      <c r="O293" s="114"/>
      <c r="P293" s="306"/>
      <c r="Q293" s="105"/>
      <c r="R293" s="114"/>
      <c r="S293" s="115"/>
      <c r="T293" s="116">
        <f t="shared" si="39"/>
        <v>0</v>
      </c>
      <c r="U293" s="117">
        <f t="shared" si="40"/>
        <v>0</v>
      </c>
      <c r="V293" s="117">
        <f t="shared" si="36"/>
        <v>0</v>
      </c>
      <c r="W293" s="118">
        <f t="shared" si="41"/>
        <v>0</v>
      </c>
      <c r="X293" s="119">
        <f t="shared" si="42"/>
        <v>0</v>
      </c>
      <c r="Y293" s="119">
        <f t="shared" si="43"/>
        <v>0</v>
      </c>
      <c r="AA293" s="120" t="str">
        <f t="shared" si="44"/>
        <v>202604</v>
      </c>
    </row>
    <row r="294" spans="1:27" ht="21" customHeight="1">
      <c r="A294" s="299" t="str">
        <f>IF(C294="","",SUBTOTAL(103,$C$13:C294)-1)</f>
        <v/>
      </c>
      <c r="B294" s="104"/>
      <c r="C294" s="297"/>
      <c r="D294" s="105"/>
      <c r="E294" s="106"/>
      <c r="F294" s="107" t="str">
        <f>IF(E294="","",IFERROR(DATEDIF(E294,'請求書（幼稚園保育料・代理）'!$A$1,"Y"),""))</f>
        <v/>
      </c>
      <c r="G294" s="108"/>
      <c r="H294" s="105"/>
      <c r="I294" s="333" t="str">
        <f t="shared" si="37"/>
        <v/>
      </c>
      <c r="J294" s="110" t="s">
        <v>32</v>
      </c>
      <c r="K294" s="334" t="str">
        <f t="shared" si="38"/>
        <v/>
      </c>
      <c r="L294" s="112"/>
      <c r="M294" s="110" t="s">
        <v>32</v>
      </c>
      <c r="N294" s="113"/>
      <c r="O294" s="114"/>
      <c r="P294" s="306"/>
      <c r="Q294" s="105"/>
      <c r="R294" s="114"/>
      <c r="S294" s="115"/>
      <c r="T294" s="116">
        <f t="shared" si="39"/>
        <v>0</v>
      </c>
      <c r="U294" s="117">
        <f t="shared" si="40"/>
        <v>0</v>
      </c>
      <c r="V294" s="117">
        <f t="shared" si="36"/>
        <v>0</v>
      </c>
      <c r="W294" s="118">
        <f t="shared" si="41"/>
        <v>0</v>
      </c>
      <c r="X294" s="119">
        <f t="shared" si="42"/>
        <v>0</v>
      </c>
      <c r="Y294" s="119">
        <f t="shared" si="43"/>
        <v>0</v>
      </c>
      <c r="AA294" s="120" t="str">
        <f t="shared" si="44"/>
        <v>202604</v>
      </c>
    </row>
    <row r="295" spans="1:27" ht="21" customHeight="1">
      <c r="A295" s="299" t="str">
        <f>IF(C295="","",SUBTOTAL(103,$C$13:C295)-1)</f>
        <v/>
      </c>
      <c r="B295" s="104"/>
      <c r="C295" s="297"/>
      <c r="D295" s="105"/>
      <c r="E295" s="106"/>
      <c r="F295" s="107" t="str">
        <f>IF(E295="","",IFERROR(DATEDIF(E295,'請求書（幼稚園保育料・代理）'!$A$1,"Y"),""))</f>
        <v/>
      </c>
      <c r="G295" s="108"/>
      <c r="H295" s="105"/>
      <c r="I295" s="333" t="str">
        <f t="shared" si="37"/>
        <v/>
      </c>
      <c r="J295" s="110" t="s">
        <v>32</v>
      </c>
      <c r="K295" s="334" t="str">
        <f t="shared" si="38"/>
        <v/>
      </c>
      <c r="L295" s="112"/>
      <c r="M295" s="110" t="s">
        <v>32</v>
      </c>
      <c r="N295" s="113"/>
      <c r="O295" s="114"/>
      <c r="P295" s="306"/>
      <c r="Q295" s="105"/>
      <c r="R295" s="114"/>
      <c r="S295" s="115"/>
      <c r="T295" s="116">
        <f t="shared" si="39"/>
        <v>0</v>
      </c>
      <c r="U295" s="117">
        <f t="shared" si="40"/>
        <v>0</v>
      </c>
      <c r="V295" s="117">
        <f t="shared" si="36"/>
        <v>0</v>
      </c>
      <c r="W295" s="118">
        <f t="shared" si="41"/>
        <v>0</v>
      </c>
      <c r="X295" s="119">
        <f t="shared" si="42"/>
        <v>0</v>
      </c>
      <c r="Y295" s="119">
        <f t="shared" si="43"/>
        <v>0</v>
      </c>
      <c r="AA295" s="120" t="str">
        <f t="shared" si="44"/>
        <v>202604</v>
      </c>
    </row>
    <row r="296" spans="1:27" ht="21" customHeight="1">
      <c r="A296" s="299" t="str">
        <f>IF(C296="","",SUBTOTAL(103,$C$13:C296)-1)</f>
        <v/>
      </c>
      <c r="B296" s="104"/>
      <c r="C296" s="297"/>
      <c r="D296" s="105"/>
      <c r="E296" s="106"/>
      <c r="F296" s="107" t="str">
        <f>IF(E296="","",IFERROR(DATEDIF(E296,'請求書（幼稚園保育料・代理）'!$A$1,"Y"),""))</f>
        <v/>
      </c>
      <c r="G296" s="108"/>
      <c r="H296" s="105"/>
      <c r="I296" s="333" t="str">
        <f t="shared" si="37"/>
        <v/>
      </c>
      <c r="J296" s="110" t="s">
        <v>32</v>
      </c>
      <c r="K296" s="334" t="str">
        <f t="shared" si="38"/>
        <v/>
      </c>
      <c r="L296" s="112"/>
      <c r="M296" s="110" t="s">
        <v>32</v>
      </c>
      <c r="N296" s="113"/>
      <c r="O296" s="114"/>
      <c r="P296" s="306"/>
      <c r="Q296" s="105"/>
      <c r="R296" s="114"/>
      <c r="S296" s="115"/>
      <c r="T296" s="116">
        <f t="shared" si="39"/>
        <v>0</v>
      </c>
      <c r="U296" s="117">
        <f t="shared" si="40"/>
        <v>0</v>
      </c>
      <c r="V296" s="117">
        <f t="shared" si="36"/>
        <v>0</v>
      </c>
      <c r="W296" s="118">
        <f t="shared" si="41"/>
        <v>0</v>
      </c>
      <c r="X296" s="119">
        <f t="shared" si="42"/>
        <v>0</v>
      </c>
      <c r="Y296" s="119">
        <f t="shared" si="43"/>
        <v>0</v>
      </c>
      <c r="AA296" s="120" t="str">
        <f t="shared" si="44"/>
        <v>202604</v>
      </c>
    </row>
    <row r="297" spans="1:27" ht="21" customHeight="1">
      <c r="A297" s="299" t="str">
        <f>IF(C297="","",SUBTOTAL(103,$C$13:C297)-1)</f>
        <v/>
      </c>
      <c r="B297" s="104"/>
      <c r="C297" s="297"/>
      <c r="D297" s="105"/>
      <c r="E297" s="106"/>
      <c r="F297" s="107" t="str">
        <f>IF(E297="","",IFERROR(DATEDIF(E297,'請求書（幼稚園保育料・代理）'!$A$1,"Y"),""))</f>
        <v/>
      </c>
      <c r="G297" s="108"/>
      <c r="H297" s="105"/>
      <c r="I297" s="333" t="str">
        <f t="shared" si="37"/>
        <v/>
      </c>
      <c r="J297" s="110" t="s">
        <v>32</v>
      </c>
      <c r="K297" s="334" t="str">
        <f t="shared" si="38"/>
        <v/>
      </c>
      <c r="L297" s="112"/>
      <c r="M297" s="110" t="s">
        <v>32</v>
      </c>
      <c r="N297" s="113"/>
      <c r="O297" s="114"/>
      <c r="P297" s="306"/>
      <c r="Q297" s="105"/>
      <c r="R297" s="114"/>
      <c r="S297" s="115"/>
      <c r="T297" s="116">
        <f t="shared" si="39"/>
        <v>0</v>
      </c>
      <c r="U297" s="117">
        <f t="shared" si="40"/>
        <v>0</v>
      </c>
      <c r="V297" s="117">
        <f t="shared" si="36"/>
        <v>0</v>
      </c>
      <c r="W297" s="118">
        <f t="shared" si="41"/>
        <v>0</v>
      </c>
      <c r="X297" s="119">
        <f t="shared" si="42"/>
        <v>0</v>
      </c>
      <c r="Y297" s="119">
        <f t="shared" si="43"/>
        <v>0</v>
      </c>
      <c r="AA297" s="120" t="str">
        <f t="shared" si="44"/>
        <v>202604</v>
      </c>
    </row>
    <row r="298" spans="1:27" ht="21" customHeight="1">
      <c r="A298" s="299" t="str">
        <f>IF(C298="","",SUBTOTAL(103,$C$13:C298)-1)</f>
        <v/>
      </c>
      <c r="B298" s="104"/>
      <c r="C298" s="297"/>
      <c r="D298" s="105"/>
      <c r="E298" s="106"/>
      <c r="F298" s="107" t="str">
        <f>IF(E298="","",IFERROR(DATEDIF(E298,'請求書（幼稚園保育料・代理）'!$A$1,"Y"),""))</f>
        <v/>
      </c>
      <c r="G298" s="108"/>
      <c r="H298" s="105"/>
      <c r="I298" s="333" t="str">
        <f t="shared" si="37"/>
        <v/>
      </c>
      <c r="J298" s="110" t="s">
        <v>32</v>
      </c>
      <c r="K298" s="334" t="str">
        <f t="shared" si="38"/>
        <v/>
      </c>
      <c r="L298" s="112"/>
      <c r="M298" s="110" t="s">
        <v>32</v>
      </c>
      <c r="N298" s="113"/>
      <c r="O298" s="114"/>
      <c r="P298" s="306"/>
      <c r="Q298" s="105"/>
      <c r="R298" s="114"/>
      <c r="S298" s="115"/>
      <c r="T298" s="116">
        <f t="shared" si="39"/>
        <v>0</v>
      </c>
      <c r="U298" s="117">
        <f t="shared" si="40"/>
        <v>0</v>
      </c>
      <c r="V298" s="117">
        <f t="shared" si="36"/>
        <v>0</v>
      </c>
      <c r="W298" s="118">
        <f t="shared" si="41"/>
        <v>0</v>
      </c>
      <c r="X298" s="119">
        <f t="shared" si="42"/>
        <v>0</v>
      </c>
      <c r="Y298" s="119">
        <f t="shared" si="43"/>
        <v>0</v>
      </c>
      <c r="AA298" s="120" t="str">
        <f t="shared" si="44"/>
        <v>202604</v>
      </c>
    </row>
    <row r="299" spans="1:27" ht="21" customHeight="1">
      <c r="A299" s="299" t="str">
        <f>IF(C299="","",SUBTOTAL(103,$C$13:C299)-1)</f>
        <v/>
      </c>
      <c r="B299" s="104"/>
      <c r="C299" s="297"/>
      <c r="D299" s="105"/>
      <c r="E299" s="106"/>
      <c r="F299" s="107" t="str">
        <f>IF(E299="","",IFERROR(DATEDIF(E299,'請求書（幼稚園保育料・代理）'!$A$1,"Y"),""))</f>
        <v/>
      </c>
      <c r="G299" s="108"/>
      <c r="H299" s="105"/>
      <c r="I299" s="333" t="str">
        <f t="shared" si="37"/>
        <v/>
      </c>
      <c r="J299" s="110" t="s">
        <v>32</v>
      </c>
      <c r="K299" s="334" t="str">
        <f t="shared" si="38"/>
        <v/>
      </c>
      <c r="L299" s="112"/>
      <c r="M299" s="110" t="s">
        <v>32</v>
      </c>
      <c r="N299" s="113"/>
      <c r="O299" s="114"/>
      <c r="P299" s="306"/>
      <c r="Q299" s="105"/>
      <c r="R299" s="114"/>
      <c r="S299" s="115"/>
      <c r="T299" s="116">
        <f t="shared" si="39"/>
        <v>0</v>
      </c>
      <c r="U299" s="117">
        <f t="shared" si="40"/>
        <v>0</v>
      </c>
      <c r="V299" s="117">
        <f t="shared" si="36"/>
        <v>0</v>
      </c>
      <c r="W299" s="118">
        <f t="shared" si="41"/>
        <v>0</v>
      </c>
      <c r="X299" s="119">
        <f t="shared" si="42"/>
        <v>0</v>
      </c>
      <c r="Y299" s="119">
        <f t="shared" si="43"/>
        <v>0</v>
      </c>
      <c r="AA299" s="120" t="str">
        <f t="shared" si="44"/>
        <v>202604</v>
      </c>
    </row>
    <row r="300" spans="1:27" ht="21" customHeight="1">
      <c r="A300" s="299" t="str">
        <f>IF(C300="","",SUBTOTAL(103,$C$13:C300)-1)</f>
        <v/>
      </c>
      <c r="B300" s="104"/>
      <c r="C300" s="297"/>
      <c r="D300" s="105"/>
      <c r="E300" s="106"/>
      <c r="F300" s="107" t="str">
        <f>IF(E300="","",IFERROR(DATEDIF(E300,'請求書（幼稚園保育料・代理）'!$A$1,"Y"),""))</f>
        <v/>
      </c>
      <c r="G300" s="108"/>
      <c r="H300" s="105"/>
      <c r="I300" s="333" t="str">
        <f t="shared" si="37"/>
        <v/>
      </c>
      <c r="J300" s="110" t="s">
        <v>32</v>
      </c>
      <c r="K300" s="334" t="str">
        <f t="shared" si="38"/>
        <v/>
      </c>
      <c r="L300" s="112"/>
      <c r="M300" s="110" t="s">
        <v>32</v>
      </c>
      <c r="N300" s="113"/>
      <c r="O300" s="114"/>
      <c r="P300" s="306"/>
      <c r="Q300" s="105"/>
      <c r="R300" s="114"/>
      <c r="S300" s="115"/>
      <c r="T300" s="116">
        <f t="shared" si="39"/>
        <v>0</v>
      </c>
      <c r="U300" s="117">
        <f t="shared" si="40"/>
        <v>0</v>
      </c>
      <c r="V300" s="117">
        <f t="shared" si="36"/>
        <v>0</v>
      </c>
      <c r="W300" s="118">
        <f t="shared" si="41"/>
        <v>0</v>
      </c>
      <c r="X300" s="119">
        <f t="shared" si="42"/>
        <v>0</v>
      </c>
      <c r="Y300" s="119">
        <f t="shared" si="43"/>
        <v>0</v>
      </c>
      <c r="AA300" s="120" t="str">
        <f t="shared" si="44"/>
        <v>202604</v>
      </c>
    </row>
    <row r="301" spans="1:27" ht="21" customHeight="1">
      <c r="A301" s="299" t="str">
        <f>IF(C301="","",SUBTOTAL(103,$C$13:C301)-1)</f>
        <v/>
      </c>
      <c r="B301" s="104"/>
      <c r="C301" s="297"/>
      <c r="D301" s="105"/>
      <c r="E301" s="106"/>
      <c r="F301" s="107" t="str">
        <f>IF(E301="","",IFERROR(DATEDIF(E301,'請求書（幼稚園保育料・代理）'!$A$1,"Y"),""))</f>
        <v/>
      </c>
      <c r="G301" s="108"/>
      <c r="H301" s="105"/>
      <c r="I301" s="333" t="str">
        <f t="shared" si="37"/>
        <v/>
      </c>
      <c r="J301" s="110" t="s">
        <v>32</v>
      </c>
      <c r="K301" s="334" t="str">
        <f t="shared" si="38"/>
        <v/>
      </c>
      <c r="L301" s="112"/>
      <c r="M301" s="110" t="s">
        <v>32</v>
      </c>
      <c r="N301" s="113"/>
      <c r="O301" s="114"/>
      <c r="P301" s="306"/>
      <c r="Q301" s="105"/>
      <c r="R301" s="114"/>
      <c r="S301" s="115"/>
      <c r="T301" s="116">
        <f t="shared" si="39"/>
        <v>0</v>
      </c>
      <c r="U301" s="117">
        <f t="shared" si="40"/>
        <v>0</v>
      </c>
      <c r="V301" s="117">
        <f t="shared" si="36"/>
        <v>0</v>
      </c>
      <c r="W301" s="118">
        <f t="shared" si="41"/>
        <v>0</v>
      </c>
      <c r="X301" s="119">
        <f t="shared" si="42"/>
        <v>0</v>
      </c>
      <c r="Y301" s="119">
        <f t="shared" si="43"/>
        <v>0</v>
      </c>
      <c r="AA301" s="120" t="str">
        <f t="shared" si="44"/>
        <v>202604</v>
      </c>
    </row>
    <row r="302" spans="1:27" ht="21" customHeight="1">
      <c r="A302" s="299" t="str">
        <f>IF(C302="","",SUBTOTAL(103,$C$13:C302)-1)</f>
        <v/>
      </c>
      <c r="B302" s="104"/>
      <c r="C302" s="297"/>
      <c r="D302" s="105"/>
      <c r="E302" s="106"/>
      <c r="F302" s="107" t="str">
        <f>IF(E302="","",IFERROR(DATEDIF(E302,'請求書（幼稚園保育料・代理）'!$A$1,"Y"),""))</f>
        <v/>
      </c>
      <c r="G302" s="108"/>
      <c r="H302" s="105"/>
      <c r="I302" s="333" t="str">
        <f t="shared" si="37"/>
        <v/>
      </c>
      <c r="J302" s="110" t="s">
        <v>32</v>
      </c>
      <c r="K302" s="334" t="str">
        <f t="shared" si="38"/>
        <v/>
      </c>
      <c r="L302" s="112"/>
      <c r="M302" s="110" t="s">
        <v>32</v>
      </c>
      <c r="N302" s="113"/>
      <c r="O302" s="114"/>
      <c r="P302" s="306"/>
      <c r="Q302" s="105"/>
      <c r="R302" s="114"/>
      <c r="S302" s="115"/>
      <c r="T302" s="116">
        <f t="shared" si="39"/>
        <v>0</v>
      </c>
      <c r="U302" s="117">
        <f t="shared" si="40"/>
        <v>0</v>
      </c>
      <c r="V302" s="117">
        <f t="shared" si="36"/>
        <v>0</v>
      </c>
      <c r="W302" s="118">
        <f t="shared" si="41"/>
        <v>0</v>
      </c>
      <c r="X302" s="119">
        <f t="shared" si="42"/>
        <v>0</v>
      </c>
      <c r="Y302" s="119">
        <f t="shared" si="43"/>
        <v>0</v>
      </c>
      <c r="AA302" s="120" t="str">
        <f t="shared" si="44"/>
        <v>202604</v>
      </c>
    </row>
    <row r="303" spans="1:27" ht="21" customHeight="1">
      <c r="A303" s="299" t="str">
        <f>IF(C303="","",SUBTOTAL(103,$C$13:C303)-1)</f>
        <v/>
      </c>
      <c r="B303" s="104"/>
      <c r="C303" s="297"/>
      <c r="D303" s="105"/>
      <c r="E303" s="106"/>
      <c r="F303" s="107" t="str">
        <f>IF(E303="","",IFERROR(DATEDIF(E303,'請求書（幼稚園保育料・代理）'!$A$1,"Y"),""))</f>
        <v/>
      </c>
      <c r="G303" s="108"/>
      <c r="H303" s="105"/>
      <c r="I303" s="333" t="str">
        <f t="shared" si="37"/>
        <v/>
      </c>
      <c r="J303" s="110" t="s">
        <v>32</v>
      </c>
      <c r="K303" s="334" t="str">
        <f t="shared" si="38"/>
        <v/>
      </c>
      <c r="L303" s="112"/>
      <c r="M303" s="110" t="s">
        <v>32</v>
      </c>
      <c r="N303" s="113"/>
      <c r="O303" s="114"/>
      <c r="P303" s="306"/>
      <c r="Q303" s="105"/>
      <c r="R303" s="114"/>
      <c r="S303" s="115"/>
      <c r="T303" s="116">
        <f t="shared" si="39"/>
        <v>0</v>
      </c>
      <c r="U303" s="117">
        <f t="shared" si="40"/>
        <v>0</v>
      </c>
      <c r="V303" s="117">
        <f t="shared" si="36"/>
        <v>0</v>
      </c>
      <c r="W303" s="118">
        <f t="shared" si="41"/>
        <v>0</v>
      </c>
      <c r="X303" s="119">
        <f t="shared" si="42"/>
        <v>0</v>
      </c>
      <c r="Y303" s="119">
        <f t="shared" si="43"/>
        <v>0</v>
      </c>
      <c r="AA303" s="120" t="str">
        <f t="shared" si="44"/>
        <v>202604</v>
      </c>
    </row>
    <row r="304" spans="1:27" ht="21" customHeight="1">
      <c r="A304" s="299" t="str">
        <f>IF(C304="","",SUBTOTAL(103,$C$13:C304)-1)</f>
        <v/>
      </c>
      <c r="B304" s="104"/>
      <c r="C304" s="297"/>
      <c r="D304" s="105"/>
      <c r="E304" s="106"/>
      <c r="F304" s="107" t="str">
        <f>IF(E304="","",IFERROR(DATEDIF(E304,'請求書（幼稚園保育料・代理）'!$A$1,"Y"),""))</f>
        <v/>
      </c>
      <c r="G304" s="108"/>
      <c r="H304" s="105"/>
      <c r="I304" s="333" t="str">
        <f t="shared" si="37"/>
        <v/>
      </c>
      <c r="J304" s="110" t="s">
        <v>32</v>
      </c>
      <c r="K304" s="334" t="str">
        <f t="shared" si="38"/>
        <v/>
      </c>
      <c r="L304" s="112"/>
      <c r="M304" s="110" t="s">
        <v>32</v>
      </c>
      <c r="N304" s="113"/>
      <c r="O304" s="114"/>
      <c r="P304" s="306"/>
      <c r="Q304" s="105"/>
      <c r="R304" s="114"/>
      <c r="S304" s="115"/>
      <c r="T304" s="116">
        <f t="shared" si="39"/>
        <v>0</v>
      </c>
      <c r="U304" s="117">
        <f t="shared" si="40"/>
        <v>0</v>
      </c>
      <c r="V304" s="117">
        <f t="shared" si="36"/>
        <v>0</v>
      </c>
      <c r="W304" s="118">
        <f t="shared" si="41"/>
        <v>0</v>
      </c>
      <c r="X304" s="119">
        <f t="shared" si="42"/>
        <v>0</v>
      </c>
      <c r="Y304" s="119">
        <f t="shared" si="43"/>
        <v>0</v>
      </c>
      <c r="AA304" s="120" t="str">
        <f t="shared" si="44"/>
        <v>202604</v>
      </c>
    </row>
    <row r="305" spans="1:27" ht="21" customHeight="1">
      <c r="A305" s="299" t="str">
        <f>IF(C305="","",SUBTOTAL(103,$C$13:C305)-1)</f>
        <v/>
      </c>
      <c r="B305" s="104"/>
      <c r="C305" s="297"/>
      <c r="D305" s="105"/>
      <c r="E305" s="106"/>
      <c r="F305" s="107" t="str">
        <f>IF(E305="","",IFERROR(DATEDIF(E305,'請求書（幼稚園保育料・代理）'!$A$1,"Y"),""))</f>
        <v/>
      </c>
      <c r="G305" s="108"/>
      <c r="H305" s="105"/>
      <c r="I305" s="333" t="str">
        <f t="shared" si="37"/>
        <v/>
      </c>
      <c r="J305" s="110" t="s">
        <v>32</v>
      </c>
      <c r="K305" s="334" t="str">
        <f t="shared" si="38"/>
        <v/>
      </c>
      <c r="L305" s="112"/>
      <c r="M305" s="110" t="s">
        <v>32</v>
      </c>
      <c r="N305" s="113"/>
      <c r="O305" s="114"/>
      <c r="P305" s="306"/>
      <c r="Q305" s="105"/>
      <c r="R305" s="114"/>
      <c r="S305" s="115"/>
      <c r="T305" s="116">
        <f t="shared" si="39"/>
        <v>0</v>
      </c>
      <c r="U305" s="117">
        <f t="shared" si="40"/>
        <v>0</v>
      </c>
      <c r="V305" s="117">
        <f t="shared" si="36"/>
        <v>0</v>
      </c>
      <c r="W305" s="118">
        <f t="shared" si="41"/>
        <v>0</v>
      </c>
      <c r="X305" s="119">
        <f t="shared" si="42"/>
        <v>0</v>
      </c>
      <c r="Y305" s="119">
        <f t="shared" si="43"/>
        <v>0</v>
      </c>
      <c r="AA305" s="120" t="str">
        <f t="shared" si="44"/>
        <v>202604</v>
      </c>
    </row>
    <row r="306" spans="1:27" ht="21" customHeight="1">
      <c r="A306" s="299" t="str">
        <f>IF(C306="","",SUBTOTAL(103,$C$13:C306)-1)</f>
        <v/>
      </c>
      <c r="B306" s="104"/>
      <c r="C306" s="297"/>
      <c r="D306" s="105"/>
      <c r="E306" s="106"/>
      <c r="F306" s="107" t="str">
        <f>IF(E306="","",IFERROR(DATEDIF(E306,'請求書（幼稚園保育料・代理）'!$A$1,"Y"),""))</f>
        <v/>
      </c>
      <c r="G306" s="108"/>
      <c r="H306" s="105"/>
      <c r="I306" s="333" t="str">
        <f t="shared" si="37"/>
        <v/>
      </c>
      <c r="J306" s="110" t="s">
        <v>32</v>
      </c>
      <c r="K306" s="334" t="str">
        <f t="shared" si="38"/>
        <v/>
      </c>
      <c r="L306" s="112"/>
      <c r="M306" s="110" t="s">
        <v>32</v>
      </c>
      <c r="N306" s="113"/>
      <c r="O306" s="114"/>
      <c r="P306" s="306"/>
      <c r="Q306" s="105"/>
      <c r="R306" s="114"/>
      <c r="S306" s="115"/>
      <c r="T306" s="116">
        <f t="shared" si="39"/>
        <v>0</v>
      </c>
      <c r="U306" s="117">
        <f t="shared" si="40"/>
        <v>0</v>
      </c>
      <c r="V306" s="117">
        <f t="shared" si="36"/>
        <v>0</v>
      </c>
      <c r="W306" s="118">
        <f t="shared" si="41"/>
        <v>0</v>
      </c>
      <c r="X306" s="119">
        <f t="shared" si="42"/>
        <v>0</v>
      </c>
      <c r="Y306" s="119">
        <f t="shared" si="43"/>
        <v>0</v>
      </c>
      <c r="AA306" s="120" t="str">
        <f t="shared" si="44"/>
        <v>202604</v>
      </c>
    </row>
    <row r="307" spans="1:27" ht="21" customHeight="1">
      <c r="A307" s="299" t="str">
        <f>IF(C307="","",SUBTOTAL(103,$C$13:C307)-1)</f>
        <v/>
      </c>
      <c r="B307" s="104"/>
      <c r="C307" s="297"/>
      <c r="D307" s="105"/>
      <c r="E307" s="106"/>
      <c r="F307" s="107" t="str">
        <f>IF(E307="","",IFERROR(DATEDIF(E307,'請求書（幼稚園保育料・代理）'!$A$1,"Y"),""))</f>
        <v/>
      </c>
      <c r="G307" s="108"/>
      <c r="H307" s="105"/>
      <c r="I307" s="333" t="str">
        <f t="shared" si="37"/>
        <v/>
      </c>
      <c r="J307" s="110" t="s">
        <v>32</v>
      </c>
      <c r="K307" s="334" t="str">
        <f t="shared" si="38"/>
        <v/>
      </c>
      <c r="L307" s="112"/>
      <c r="M307" s="110" t="s">
        <v>32</v>
      </c>
      <c r="N307" s="113"/>
      <c r="O307" s="114"/>
      <c r="P307" s="306"/>
      <c r="Q307" s="105"/>
      <c r="R307" s="114"/>
      <c r="S307" s="115"/>
      <c r="T307" s="116">
        <f t="shared" si="39"/>
        <v>0</v>
      </c>
      <c r="U307" s="117">
        <f t="shared" si="40"/>
        <v>0</v>
      </c>
      <c r="V307" s="117">
        <f t="shared" si="36"/>
        <v>0</v>
      </c>
      <c r="W307" s="118">
        <f t="shared" si="41"/>
        <v>0</v>
      </c>
      <c r="X307" s="119">
        <f t="shared" si="42"/>
        <v>0</v>
      </c>
      <c r="Y307" s="119">
        <f t="shared" si="43"/>
        <v>0</v>
      </c>
      <c r="AA307" s="120" t="str">
        <f t="shared" si="44"/>
        <v>202604</v>
      </c>
    </row>
    <row r="308" spans="1:27" ht="21" customHeight="1">
      <c r="A308" s="299" t="str">
        <f>IF(C308="","",SUBTOTAL(103,$C$13:C308)-1)</f>
        <v/>
      </c>
      <c r="B308" s="104"/>
      <c r="C308" s="297"/>
      <c r="D308" s="105"/>
      <c r="E308" s="106"/>
      <c r="F308" s="107" t="str">
        <f>IF(E308="","",IFERROR(DATEDIF(E308,'請求書（幼稚園保育料・代理）'!$A$1,"Y"),""))</f>
        <v/>
      </c>
      <c r="G308" s="108"/>
      <c r="H308" s="105"/>
      <c r="I308" s="333" t="str">
        <f t="shared" si="37"/>
        <v/>
      </c>
      <c r="J308" s="110" t="s">
        <v>32</v>
      </c>
      <c r="K308" s="334" t="str">
        <f t="shared" si="38"/>
        <v/>
      </c>
      <c r="L308" s="112"/>
      <c r="M308" s="110" t="s">
        <v>32</v>
      </c>
      <c r="N308" s="113"/>
      <c r="O308" s="114"/>
      <c r="P308" s="306"/>
      <c r="Q308" s="105"/>
      <c r="R308" s="114"/>
      <c r="S308" s="115"/>
      <c r="T308" s="116">
        <f t="shared" si="39"/>
        <v>0</v>
      </c>
      <c r="U308" s="117">
        <f t="shared" si="40"/>
        <v>0</v>
      </c>
      <c r="V308" s="117">
        <f t="shared" si="36"/>
        <v>0</v>
      </c>
      <c r="W308" s="118">
        <f t="shared" si="41"/>
        <v>0</v>
      </c>
      <c r="X308" s="119">
        <f t="shared" si="42"/>
        <v>0</v>
      </c>
      <c r="Y308" s="119">
        <f t="shared" si="43"/>
        <v>0</v>
      </c>
      <c r="AA308" s="120" t="str">
        <f t="shared" si="44"/>
        <v>202604</v>
      </c>
    </row>
    <row r="309" spans="1:27" ht="21" customHeight="1">
      <c r="A309" s="299" t="str">
        <f>IF(C309="","",SUBTOTAL(103,$C$13:C309)-1)</f>
        <v/>
      </c>
      <c r="B309" s="104"/>
      <c r="C309" s="297"/>
      <c r="D309" s="105"/>
      <c r="E309" s="106"/>
      <c r="F309" s="107" t="str">
        <f>IF(E309="","",IFERROR(DATEDIF(E309,'請求書（幼稚園保育料・代理）'!$A$1,"Y"),""))</f>
        <v/>
      </c>
      <c r="G309" s="108"/>
      <c r="H309" s="105"/>
      <c r="I309" s="333" t="str">
        <f t="shared" si="37"/>
        <v/>
      </c>
      <c r="J309" s="110" t="s">
        <v>32</v>
      </c>
      <c r="K309" s="334" t="str">
        <f t="shared" si="38"/>
        <v/>
      </c>
      <c r="L309" s="112"/>
      <c r="M309" s="110" t="s">
        <v>32</v>
      </c>
      <c r="N309" s="113"/>
      <c r="O309" s="114"/>
      <c r="P309" s="306"/>
      <c r="Q309" s="105"/>
      <c r="R309" s="114"/>
      <c r="S309" s="115"/>
      <c r="T309" s="116">
        <f t="shared" si="39"/>
        <v>0</v>
      </c>
      <c r="U309" s="117">
        <f t="shared" si="40"/>
        <v>0</v>
      </c>
      <c r="V309" s="117">
        <f t="shared" si="36"/>
        <v>0</v>
      </c>
      <c r="W309" s="118">
        <f t="shared" si="41"/>
        <v>0</v>
      </c>
      <c r="X309" s="119">
        <f t="shared" si="42"/>
        <v>0</v>
      </c>
      <c r="Y309" s="119">
        <f t="shared" si="43"/>
        <v>0</v>
      </c>
      <c r="AA309" s="120" t="str">
        <f t="shared" si="44"/>
        <v>202604</v>
      </c>
    </row>
    <row r="310" spans="1:27" ht="21" customHeight="1">
      <c r="A310" s="299" t="str">
        <f>IF(C310="","",SUBTOTAL(103,$C$13:C310)-1)</f>
        <v/>
      </c>
      <c r="B310" s="104"/>
      <c r="C310" s="297"/>
      <c r="D310" s="105"/>
      <c r="E310" s="106"/>
      <c r="F310" s="107" t="str">
        <f>IF(E310="","",IFERROR(DATEDIF(E310,'請求書（幼稚園保育料・代理）'!$A$1,"Y"),""))</f>
        <v/>
      </c>
      <c r="G310" s="108"/>
      <c r="H310" s="105"/>
      <c r="I310" s="333" t="str">
        <f t="shared" si="37"/>
        <v/>
      </c>
      <c r="J310" s="110" t="s">
        <v>32</v>
      </c>
      <c r="K310" s="334" t="str">
        <f t="shared" si="38"/>
        <v/>
      </c>
      <c r="L310" s="112"/>
      <c r="M310" s="110" t="s">
        <v>32</v>
      </c>
      <c r="N310" s="113"/>
      <c r="O310" s="114"/>
      <c r="P310" s="306"/>
      <c r="Q310" s="105"/>
      <c r="R310" s="114"/>
      <c r="S310" s="115"/>
      <c r="T310" s="116">
        <f t="shared" si="39"/>
        <v>0</v>
      </c>
      <c r="U310" s="117">
        <f t="shared" si="40"/>
        <v>0</v>
      </c>
      <c r="V310" s="117">
        <f t="shared" si="36"/>
        <v>0</v>
      </c>
      <c r="W310" s="118">
        <f t="shared" si="41"/>
        <v>0</v>
      </c>
      <c r="X310" s="119">
        <f t="shared" si="42"/>
        <v>0</v>
      </c>
      <c r="Y310" s="119">
        <f t="shared" si="43"/>
        <v>0</v>
      </c>
      <c r="AA310" s="120" t="str">
        <f t="shared" si="44"/>
        <v>202604</v>
      </c>
    </row>
    <row r="311" spans="1:27" ht="21" customHeight="1">
      <c r="A311" s="299" t="str">
        <f>IF(C311="","",SUBTOTAL(103,$C$13:C311)-1)</f>
        <v/>
      </c>
      <c r="B311" s="104"/>
      <c r="C311" s="297"/>
      <c r="D311" s="105"/>
      <c r="E311" s="106"/>
      <c r="F311" s="107" t="str">
        <f>IF(E311="","",IFERROR(DATEDIF(E311,'請求書（幼稚園保育料・代理）'!$A$1,"Y"),""))</f>
        <v/>
      </c>
      <c r="G311" s="108"/>
      <c r="H311" s="105"/>
      <c r="I311" s="333" t="str">
        <f t="shared" si="37"/>
        <v/>
      </c>
      <c r="J311" s="110" t="s">
        <v>32</v>
      </c>
      <c r="K311" s="334" t="str">
        <f t="shared" si="38"/>
        <v/>
      </c>
      <c r="L311" s="112"/>
      <c r="M311" s="110" t="s">
        <v>32</v>
      </c>
      <c r="N311" s="113"/>
      <c r="O311" s="114"/>
      <c r="P311" s="306"/>
      <c r="Q311" s="105"/>
      <c r="R311" s="114"/>
      <c r="S311" s="115"/>
      <c r="T311" s="116">
        <f t="shared" si="39"/>
        <v>0</v>
      </c>
      <c r="U311" s="117">
        <f t="shared" si="40"/>
        <v>0</v>
      </c>
      <c r="V311" s="117">
        <f t="shared" si="36"/>
        <v>0</v>
      </c>
      <c r="W311" s="118">
        <f t="shared" si="41"/>
        <v>0</v>
      </c>
      <c r="X311" s="119">
        <f t="shared" si="42"/>
        <v>0</v>
      </c>
      <c r="Y311" s="119">
        <f t="shared" si="43"/>
        <v>0</v>
      </c>
      <c r="AA311" s="120" t="str">
        <f t="shared" si="44"/>
        <v>202604</v>
      </c>
    </row>
    <row r="312" spans="1:27" ht="21" customHeight="1">
      <c r="A312" s="299" t="str">
        <f>IF(C312="","",SUBTOTAL(103,$C$13:C312)-1)</f>
        <v/>
      </c>
      <c r="B312" s="104"/>
      <c r="C312" s="297"/>
      <c r="D312" s="105"/>
      <c r="E312" s="106"/>
      <c r="F312" s="107" t="str">
        <f>IF(E312="","",IFERROR(DATEDIF(E312,'請求書（幼稚園保育料・代理）'!$A$1,"Y"),""))</f>
        <v/>
      </c>
      <c r="G312" s="108"/>
      <c r="H312" s="105"/>
      <c r="I312" s="333" t="str">
        <f t="shared" si="37"/>
        <v/>
      </c>
      <c r="J312" s="110" t="s">
        <v>32</v>
      </c>
      <c r="K312" s="334" t="str">
        <f t="shared" si="38"/>
        <v/>
      </c>
      <c r="L312" s="112"/>
      <c r="M312" s="110" t="s">
        <v>32</v>
      </c>
      <c r="N312" s="113"/>
      <c r="O312" s="114"/>
      <c r="P312" s="306"/>
      <c r="Q312" s="105"/>
      <c r="R312" s="114"/>
      <c r="S312" s="115"/>
      <c r="T312" s="116">
        <f t="shared" si="39"/>
        <v>0</v>
      </c>
      <c r="U312" s="117">
        <f t="shared" si="40"/>
        <v>0</v>
      </c>
      <c r="V312" s="117">
        <f t="shared" si="36"/>
        <v>0</v>
      </c>
      <c r="W312" s="118">
        <f t="shared" si="41"/>
        <v>0</v>
      </c>
      <c r="X312" s="119">
        <f t="shared" si="42"/>
        <v>0</v>
      </c>
      <c r="Y312" s="119">
        <f t="shared" si="43"/>
        <v>0</v>
      </c>
      <c r="AA312" s="120" t="str">
        <f t="shared" si="44"/>
        <v>202604</v>
      </c>
    </row>
    <row r="313" spans="1:27" ht="21" customHeight="1">
      <c r="A313" s="299" t="str">
        <f>IF(C313="","",SUBTOTAL(103,$C$13:C313)-1)</f>
        <v/>
      </c>
      <c r="B313" s="104"/>
      <c r="C313" s="297"/>
      <c r="D313" s="105"/>
      <c r="E313" s="106"/>
      <c r="F313" s="107" t="str">
        <f>IF(E313="","",IFERROR(DATEDIF(E313,'請求書（幼稚園保育料・代理）'!$A$1,"Y"),""))</f>
        <v/>
      </c>
      <c r="G313" s="108"/>
      <c r="H313" s="105"/>
      <c r="I313" s="333" t="str">
        <f t="shared" si="37"/>
        <v/>
      </c>
      <c r="J313" s="110" t="s">
        <v>32</v>
      </c>
      <c r="K313" s="334" t="str">
        <f t="shared" si="38"/>
        <v/>
      </c>
      <c r="L313" s="112"/>
      <c r="M313" s="110" t="s">
        <v>32</v>
      </c>
      <c r="N313" s="113"/>
      <c r="O313" s="114"/>
      <c r="P313" s="306"/>
      <c r="Q313" s="105"/>
      <c r="R313" s="114"/>
      <c r="S313" s="115"/>
      <c r="T313" s="116">
        <f t="shared" si="39"/>
        <v>0</v>
      </c>
      <c r="U313" s="117">
        <f t="shared" si="40"/>
        <v>0</v>
      </c>
      <c r="V313" s="117">
        <f t="shared" si="36"/>
        <v>0</v>
      </c>
      <c r="W313" s="118">
        <f t="shared" si="41"/>
        <v>0</v>
      </c>
      <c r="X313" s="119">
        <f t="shared" si="42"/>
        <v>0</v>
      </c>
      <c r="Y313" s="119">
        <f t="shared" si="43"/>
        <v>0</v>
      </c>
      <c r="AA313" s="120" t="str">
        <f t="shared" si="44"/>
        <v>202604</v>
      </c>
    </row>
    <row r="314" spans="1:27" ht="21" customHeight="1">
      <c r="A314" s="299" t="str">
        <f>IF(C314="","",SUBTOTAL(103,$C$13:C314)-1)</f>
        <v/>
      </c>
      <c r="B314" s="104"/>
      <c r="C314" s="297"/>
      <c r="D314" s="105"/>
      <c r="E314" s="106"/>
      <c r="F314" s="107" t="str">
        <f>IF(E314="","",IFERROR(DATEDIF(E314,'請求書（幼稚園保育料・代理）'!$A$1,"Y"),""))</f>
        <v/>
      </c>
      <c r="G314" s="108"/>
      <c r="H314" s="105"/>
      <c r="I314" s="333" t="str">
        <f t="shared" si="37"/>
        <v/>
      </c>
      <c r="J314" s="110" t="s">
        <v>32</v>
      </c>
      <c r="K314" s="334" t="str">
        <f t="shared" si="38"/>
        <v/>
      </c>
      <c r="L314" s="112"/>
      <c r="M314" s="110" t="s">
        <v>32</v>
      </c>
      <c r="N314" s="113"/>
      <c r="O314" s="114"/>
      <c r="P314" s="306"/>
      <c r="Q314" s="105"/>
      <c r="R314" s="114"/>
      <c r="S314" s="115"/>
      <c r="T314" s="116">
        <f t="shared" si="39"/>
        <v>0</v>
      </c>
      <c r="U314" s="117">
        <f t="shared" si="40"/>
        <v>0</v>
      </c>
      <c r="V314" s="117">
        <f t="shared" si="36"/>
        <v>0</v>
      </c>
      <c r="W314" s="118">
        <f t="shared" si="41"/>
        <v>0</v>
      </c>
      <c r="X314" s="119">
        <f t="shared" si="42"/>
        <v>0</v>
      </c>
      <c r="Y314" s="119">
        <f t="shared" si="43"/>
        <v>0</v>
      </c>
      <c r="AA314" s="120" t="str">
        <f t="shared" si="44"/>
        <v>202604</v>
      </c>
    </row>
    <row r="315" spans="1:27" ht="21" customHeight="1">
      <c r="A315" s="299" t="str">
        <f>IF(C315="","",SUBTOTAL(103,$C$13:C315)-1)</f>
        <v/>
      </c>
      <c r="B315" s="104"/>
      <c r="C315" s="297"/>
      <c r="D315" s="105"/>
      <c r="E315" s="106"/>
      <c r="F315" s="107" t="str">
        <f>IF(E315="","",IFERROR(DATEDIF(E315,'請求書（幼稚園保育料・代理）'!$A$1,"Y"),""))</f>
        <v/>
      </c>
      <c r="G315" s="108"/>
      <c r="H315" s="105"/>
      <c r="I315" s="333" t="str">
        <f t="shared" si="37"/>
        <v/>
      </c>
      <c r="J315" s="110" t="s">
        <v>32</v>
      </c>
      <c r="K315" s="334" t="str">
        <f t="shared" si="38"/>
        <v/>
      </c>
      <c r="L315" s="112"/>
      <c r="M315" s="110" t="s">
        <v>32</v>
      </c>
      <c r="N315" s="113"/>
      <c r="O315" s="114"/>
      <c r="P315" s="306"/>
      <c r="Q315" s="105"/>
      <c r="R315" s="114"/>
      <c r="S315" s="115"/>
      <c r="T315" s="116">
        <f t="shared" si="39"/>
        <v>0</v>
      </c>
      <c r="U315" s="117">
        <f t="shared" si="40"/>
        <v>0</v>
      </c>
      <c r="V315" s="117">
        <f t="shared" si="36"/>
        <v>0</v>
      </c>
      <c r="W315" s="118">
        <f t="shared" si="41"/>
        <v>0</v>
      </c>
      <c r="X315" s="119">
        <f t="shared" si="42"/>
        <v>0</v>
      </c>
      <c r="Y315" s="119">
        <f t="shared" si="43"/>
        <v>0</v>
      </c>
      <c r="AA315" s="120" t="str">
        <f t="shared" si="44"/>
        <v>202604</v>
      </c>
    </row>
    <row r="316" spans="1:27" ht="21" customHeight="1">
      <c r="A316" s="299" t="str">
        <f>IF(C316="","",SUBTOTAL(103,$C$13:C316)-1)</f>
        <v/>
      </c>
      <c r="B316" s="104"/>
      <c r="C316" s="297"/>
      <c r="D316" s="105"/>
      <c r="E316" s="106"/>
      <c r="F316" s="107" t="str">
        <f>IF(E316="","",IFERROR(DATEDIF(E316,'請求書（幼稚園保育料・代理）'!$A$1,"Y"),""))</f>
        <v/>
      </c>
      <c r="G316" s="108"/>
      <c r="H316" s="105"/>
      <c r="I316" s="333" t="str">
        <f t="shared" si="37"/>
        <v/>
      </c>
      <c r="J316" s="110" t="s">
        <v>32</v>
      </c>
      <c r="K316" s="334" t="str">
        <f t="shared" si="38"/>
        <v/>
      </c>
      <c r="L316" s="112"/>
      <c r="M316" s="110" t="s">
        <v>32</v>
      </c>
      <c r="N316" s="113"/>
      <c r="O316" s="114"/>
      <c r="P316" s="306"/>
      <c r="Q316" s="105"/>
      <c r="R316" s="114"/>
      <c r="S316" s="115"/>
      <c r="T316" s="116">
        <f t="shared" si="39"/>
        <v>0</v>
      </c>
      <c r="U316" s="117">
        <f t="shared" si="40"/>
        <v>0</v>
      </c>
      <c r="V316" s="117">
        <f t="shared" si="36"/>
        <v>0</v>
      </c>
      <c r="W316" s="118">
        <f t="shared" si="41"/>
        <v>0</v>
      </c>
      <c r="X316" s="119">
        <f t="shared" si="42"/>
        <v>0</v>
      </c>
      <c r="Y316" s="119">
        <f t="shared" si="43"/>
        <v>0</v>
      </c>
      <c r="AA316" s="120" t="str">
        <f t="shared" si="44"/>
        <v>202604</v>
      </c>
    </row>
    <row r="317" spans="1:27" ht="21" customHeight="1">
      <c r="A317" s="299" t="str">
        <f>IF(C317="","",SUBTOTAL(103,$C$13:C317)-1)</f>
        <v/>
      </c>
      <c r="B317" s="104"/>
      <c r="C317" s="297"/>
      <c r="D317" s="105"/>
      <c r="E317" s="106"/>
      <c r="F317" s="107" t="str">
        <f>IF(E317="","",IFERROR(DATEDIF(E317,'請求書（幼稚園保育料・代理）'!$A$1,"Y"),""))</f>
        <v/>
      </c>
      <c r="G317" s="108"/>
      <c r="H317" s="105"/>
      <c r="I317" s="333" t="str">
        <f t="shared" si="37"/>
        <v/>
      </c>
      <c r="J317" s="110" t="s">
        <v>32</v>
      </c>
      <c r="K317" s="334" t="str">
        <f t="shared" si="38"/>
        <v/>
      </c>
      <c r="L317" s="112"/>
      <c r="M317" s="110" t="s">
        <v>32</v>
      </c>
      <c r="N317" s="113"/>
      <c r="O317" s="114"/>
      <c r="P317" s="306"/>
      <c r="Q317" s="105"/>
      <c r="R317" s="114"/>
      <c r="S317" s="115"/>
      <c r="T317" s="116">
        <f t="shared" si="39"/>
        <v>0</v>
      </c>
      <c r="U317" s="117">
        <f t="shared" si="40"/>
        <v>0</v>
      </c>
      <c r="V317" s="117">
        <f t="shared" si="36"/>
        <v>0</v>
      </c>
      <c r="W317" s="118">
        <f t="shared" si="41"/>
        <v>0</v>
      </c>
      <c r="X317" s="119">
        <f t="shared" si="42"/>
        <v>0</v>
      </c>
      <c r="Y317" s="119">
        <f t="shared" si="43"/>
        <v>0</v>
      </c>
      <c r="AA317" s="120" t="str">
        <f t="shared" si="44"/>
        <v>202604</v>
      </c>
    </row>
    <row r="318" spans="1:27" ht="21" customHeight="1">
      <c r="A318" s="299" t="str">
        <f>IF(C318="","",SUBTOTAL(103,$C$13:C318)-1)</f>
        <v/>
      </c>
      <c r="B318" s="104"/>
      <c r="C318" s="297"/>
      <c r="D318" s="105"/>
      <c r="E318" s="106"/>
      <c r="F318" s="107" t="str">
        <f>IF(E318="","",IFERROR(DATEDIF(E318,'請求書（幼稚園保育料・代理）'!$A$1,"Y"),""))</f>
        <v/>
      </c>
      <c r="G318" s="108"/>
      <c r="H318" s="105"/>
      <c r="I318" s="333" t="str">
        <f t="shared" si="37"/>
        <v/>
      </c>
      <c r="J318" s="110" t="s">
        <v>32</v>
      </c>
      <c r="K318" s="334" t="str">
        <f t="shared" si="38"/>
        <v/>
      </c>
      <c r="L318" s="112"/>
      <c r="M318" s="110" t="s">
        <v>32</v>
      </c>
      <c r="N318" s="113"/>
      <c r="O318" s="114"/>
      <c r="P318" s="306"/>
      <c r="Q318" s="105"/>
      <c r="R318" s="114"/>
      <c r="S318" s="115"/>
      <c r="T318" s="116">
        <f t="shared" si="39"/>
        <v>0</v>
      </c>
      <c r="U318" s="117">
        <f t="shared" si="40"/>
        <v>0</v>
      </c>
      <c r="V318" s="117">
        <f t="shared" si="36"/>
        <v>0</v>
      </c>
      <c r="W318" s="118">
        <f t="shared" si="41"/>
        <v>0</v>
      </c>
      <c r="X318" s="119">
        <f t="shared" si="42"/>
        <v>0</v>
      </c>
      <c r="Y318" s="119">
        <f t="shared" si="43"/>
        <v>0</v>
      </c>
      <c r="AA318" s="120" t="str">
        <f t="shared" si="44"/>
        <v>202604</v>
      </c>
    </row>
    <row r="319" spans="1:27" ht="21" customHeight="1">
      <c r="A319" s="299" t="str">
        <f>IF(C319="","",SUBTOTAL(103,$C$13:C319)-1)</f>
        <v/>
      </c>
      <c r="B319" s="104"/>
      <c r="C319" s="297"/>
      <c r="D319" s="105"/>
      <c r="E319" s="106"/>
      <c r="F319" s="107" t="str">
        <f>IF(E319="","",IFERROR(DATEDIF(E319,'請求書（幼稚園保育料・代理）'!$A$1,"Y"),""))</f>
        <v/>
      </c>
      <c r="G319" s="108"/>
      <c r="H319" s="105"/>
      <c r="I319" s="333" t="str">
        <f t="shared" si="37"/>
        <v/>
      </c>
      <c r="J319" s="110" t="s">
        <v>32</v>
      </c>
      <c r="K319" s="334" t="str">
        <f t="shared" si="38"/>
        <v/>
      </c>
      <c r="L319" s="112"/>
      <c r="M319" s="110" t="s">
        <v>32</v>
      </c>
      <c r="N319" s="113"/>
      <c r="O319" s="114"/>
      <c r="P319" s="306"/>
      <c r="Q319" s="105"/>
      <c r="R319" s="114"/>
      <c r="S319" s="115"/>
      <c r="T319" s="116">
        <f t="shared" si="39"/>
        <v>0</v>
      </c>
      <c r="U319" s="117">
        <f t="shared" si="40"/>
        <v>0</v>
      </c>
      <c r="V319" s="117">
        <f t="shared" si="36"/>
        <v>0</v>
      </c>
      <c r="W319" s="118">
        <f t="shared" si="41"/>
        <v>0</v>
      </c>
      <c r="X319" s="119">
        <f t="shared" si="42"/>
        <v>0</v>
      </c>
      <c r="Y319" s="119">
        <f t="shared" si="43"/>
        <v>0</v>
      </c>
      <c r="AA319" s="120" t="str">
        <f t="shared" si="44"/>
        <v>202604</v>
      </c>
    </row>
    <row r="320" spans="1:27" ht="21" customHeight="1">
      <c r="A320" s="299" t="str">
        <f>IF(C320="","",SUBTOTAL(103,$C$13:C320)-1)</f>
        <v/>
      </c>
      <c r="B320" s="104"/>
      <c r="C320" s="297"/>
      <c r="D320" s="105"/>
      <c r="E320" s="106"/>
      <c r="F320" s="107" t="str">
        <f>IF(E320="","",IFERROR(DATEDIF(E320,'請求書（幼稚園保育料・代理）'!$A$1,"Y"),""))</f>
        <v/>
      </c>
      <c r="G320" s="108"/>
      <c r="H320" s="105"/>
      <c r="I320" s="333" t="str">
        <f t="shared" si="37"/>
        <v/>
      </c>
      <c r="J320" s="110" t="s">
        <v>32</v>
      </c>
      <c r="K320" s="334" t="str">
        <f t="shared" si="38"/>
        <v/>
      </c>
      <c r="L320" s="112"/>
      <c r="M320" s="110" t="s">
        <v>32</v>
      </c>
      <c r="N320" s="113"/>
      <c r="O320" s="114"/>
      <c r="P320" s="306"/>
      <c r="Q320" s="105"/>
      <c r="R320" s="114"/>
      <c r="S320" s="115"/>
      <c r="T320" s="116">
        <f t="shared" si="39"/>
        <v>0</v>
      </c>
      <c r="U320" s="117">
        <f t="shared" si="40"/>
        <v>0</v>
      </c>
      <c r="V320" s="117">
        <f t="shared" si="36"/>
        <v>0</v>
      </c>
      <c r="W320" s="118">
        <f t="shared" si="41"/>
        <v>0</v>
      </c>
      <c r="X320" s="119">
        <f t="shared" si="42"/>
        <v>0</v>
      </c>
      <c r="Y320" s="119">
        <f t="shared" si="43"/>
        <v>0</v>
      </c>
      <c r="AA320" s="120" t="str">
        <f t="shared" si="44"/>
        <v>202604</v>
      </c>
    </row>
    <row r="321" spans="1:27" ht="21" customHeight="1">
      <c r="A321" s="299" t="str">
        <f>IF(C321="","",SUBTOTAL(103,$C$13:C321)-1)</f>
        <v/>
      </c>
      <c r="B321" s="104"/>
      <c r="C321" s="297"/>
      <c r="D321" s="105"/>
      <c r="E321" s="106"/>
      <c r="F321" s="107" t="str">
        <f>IF(E321="","",IFERROR(DATEDIF(E321,'請求書（幼稚園保育料・代理）'!$A$1,"Y"),""))</f>
        <v/>
      </c>
      <c r="G321" s="108"/>
      <c r="H321" s="105"/>
      <c r="I321" s="333" t="str">
        <f t="shared" si="37"/>
        <v/>
      </c>
      <c r="J321" s="110" t="s">
        <v>32</v>
      </c>
      <c r="K321" s="334" t="str">
        <f t="shared" si="38"/>
        <v/>
      </c>
      <c r="L321" s="112"/>
      <c r="M321" s="110" t="s">
        <v>32</v>
      </c>
      <c r="N321" s="113"/>
      <c r="O321" s="114"/>
      <c r="P321" s="306"/>
      <c r="Q321" s="105"/>
      <c r="R321" s="114"/>
      <c r="S321" s="115"/>
      <c r="T321" s="116">
        <f t="shared" si="39"/>
        <v>0</v>
      </c>
      <c r="U321" s="117">
        <f t="shared" si="40"/>
        <v>0</v>
      </c>
      <c r="V321" s="117">
        <f t="shared" si="36"/>
        <v>0</v>
      </c>
      <c r="W321" s="118">
        <f t="shared" si="41"/>
        <v>0</v>
      </c>
      <c r="X321" s="119">
        <f t="shared" si="42"/>
        <v>0</v>
      </c>
      <c r="Y321" s="119">
        <f t="shared" si="43"/>
        <v>0</v>
      </c>
      <c r="AA321" s="120" t="str">
        <f t="shared" si="44"/>
        <v>202604</v>
      </c>
    </row>
    <row r="322" spans="1:27" ht="21" customHeight="1">
      <c r="A322" s="299" t="str">
        <f>IF(C322="","",SUBTOTAL(103,$C$13:C322)-1)</f>
        <v/>
      </c>
      <c r="B322" s="104"/>
      <c r="C322" s="297"/>
      <c r="D322" s="105"/>
      <c r="E322" s="106"/>
      <c r="F322" s="107" t="str">
        <f>IF(E322="","",IFERROR(DATEDIF(E322,'請求書（幼稚園保育料・代理）'!$A$1,"Y"),""))</f>
        <v/>
      </c>
      <c r="G322" s="108"/>
      <c r="H322" s="105"/>
      <c r="I322" s="333" t="str">
        <f t="shared" si="37"/>
        <v/>
      </c>
      <c r="J322" s="110" t="s">
        <v>32</v>
      </c>
      <c r="K322" s="334" t="str">
        <f t="shared" si="38"/>
        <v/>
      </c>
      <c r="L322" s="112"/>
      <c r="M322" s="110" t="s">
        <v>32</v>
      </c>
      <c r="N322" s="113"/>
      <c r="O322" s="114"/>
      <c r="P322" s="306"/>
      <c r="Q322" s="105"/>
      <c r="R322" s="114"/>
      <c r="S322" s="115"/>
      <c r="T322" s="116">
        <f t="shared" si="39"/>
        <v>0</v>
      </c>
      <c r="U322" s="117">
        <f t="shared" si="40"/>
        <v>0</v>
      </c>
      <c r="V322" s="117">
        <f t="shared" si="36"/>
        <v>0</v>
      </c>
      <c r="W322" s="118">
        <f t="shared" si="41"/>
        <v>0</v>
      </c>
      <c r="X322" s="119">
        <f t="shared" si="42"/>
        <v>0</v>
      </c>
      <c r="Y322" s="119">
        <f t="shared" si="43"/>
        <v>0</v>
      </c>
      <c r="AA322" s="120" t="str">
        <f t="shared" si="44"/>
        <v>202604</v>
      </c>
    </row>
    <row r="323" spans="1:27" ht="21" customHeight="1">
      <c r="A323" s="299" t="str">
        <f>IF(C323="","",SUBTOTAL(103,$C$13:C323)-1)</f>
        <v/>
      </c>
      <c r="B323" s="104"/>
      <c r="C323" s="297"/>
      <c r="D323" s="105"/>
      <c r="E323" s="106"/>
      <c r="F323" s="107" t="str">
        <f>IF(E323="","",IFERROR(DATEDIF(E323,'請求書（幼稚園保育料・代理）'!$A$1,"Y"),""))</f>
        <v/>
      </c>
      <c r="G323" s="108"/>
      <c r="H323" s="105"/>
      <c r="I323" s="333" t="str">
        <f t="shared" si="37"/>
        <v/>
      </c>
      <c r="J323" s="110" t="s">
        <v>32</v>
      </c>
      <c r="K323" s="334" t="str">
        <f t="shared" si="38"/>
        <v/>
      </c>
      <c r="L323" s="112"/>
      <c r="M323" s="110" t="s">
        <v>32</v>
      </c>
      <c r="N323" s="113"/>
      <c r="O323" s="114"/>
      <c r="P323" s="306"/>
      <c r="Q323" s="105"/>
      <c r="R323" s="114"/>
      <c r="S323" s="115"/>
      <c r="T323" s="116">
        <f t="shared" si="39"/>
        <v>0</v>
      </c>
      <c r="U323" s="117">
        <f t="shared" si="40"/>
        <v>0</v>
      </c>
      <c r="V323" s="117">
        <f t="shared" si="36"/>
        <v>0</v>
      </c>
      <c r="W323" s="118">
        <f t="shared" si="41"/>
        <v>0</v>
      </c>
      <c r="X323" s="119">
        <f t="shared" si="42"/>
        <v>0</v>
      </c>
      <c r="Y323" s="119">
        <f t="shared" si="43"/>
        <v>0</v>
      </c>
      <c r="AA323" s="120" t="str">
        <f t="shared" si="44"/>
        <v>202604</v>
      </c>
    </row>
    <row r="324" spans="1:27" ht="21" customHeight="1">
      <c r="A324" s="299" t="str">
        <f>IF(C324="","",SUBTOTAL(103,$C$13:C324)-1)</f>
        <v/>
      </c>
      <c r="B324" s="104"/>
      <c r="C324" s="297"/>
      <c r="D324" s="105"/>
      <c r="E324" s="106"/>
      <c r="F324" s="107" t="str">
        <f>IF(E324="","",IFERROR(DATEDIF(E324,'請求書（幼稚園保育料・代理）'!$A$1,"Y"),""))</f>
        <v/>
      </c>
      <c r="G324" s="108"/>
      <c r="H324" s="105"/>
      <c r="I324" s="333" t="str">
        <f t="shared" si="37"/>
        <v/>
      </c>
      <c r="J324" s="110" t="s">
        <v>32</v>
      </c>
      <c r="K324" s="334" t="str">
        <f t="shared" si="38"/>
        <v/>
      </c>
      <c r="L324" s="112"/>
      <c r="M324" s="110" t="s">
        <v>32</v>
      </c>
      <c r="N324" s="113"/>
      <c r="O324" s="114"/>
      <c r="P324" s="306"/>
      <c r="Q324" s="105"/>
      <c r="R324" s="114"/>
      <c r="S324" s="115"/>
      <c r="T324" s="116">
        <f t="shared" si="39"/>
        <v>0</v>
      </c>
      <c r="U324" s="117">
        <f t="shared" si="40"/>
        <v>0</v>
      </c>
      <c r="V324" s="117">
        <f t="shared" si="36"/>
        <v>0</v>
      </c>
      <c r="W324" s="118">
        <f t="shared" si="41"/>
        <v>0</v>
      </c>
      <c r="X324" s="119">
        <f t="shared" si="42"/>
        <v>0</v>
      </c>
      <c r="Y324" s="119">
        <f t="shared" si="43"/>
        <v>0</v>
      </c>
      <c r="AA324" s="120" t="str">
        <f t="shared" si="44"/>
        <v>202604</v>
      </c>
    </row>
    <row r="325" spans="1:27" ht="21" customHeight="1">
      <c r="A325" s="299" t="str">
        <f>IF(C325="","",SUBTOTAL(103,$C$13:C325)-1)</f>
        <v/>
      </c>
      <c r="B325" s="104"/>
      <c r="C325" s="297"/>
      <c r="D325" s="105"/>
      <c r="E325" s="106"/>
      <c r="F325" s="107" t="str">
        <f>IF(E325="","",IFERROR(DATEDIF(E325,'請求書（幼稚園保育料・代理）'!$A$1,"Y"),""))</f>
        <v/>
      </c>
      <c r="G325" s="108"/>
      <c r="H325" s="105"/>
      <c r="I325" s="333" t="str">
        <f t="shared" si="37"/>
        <v/>
      </c>
      <c r="J325" s="110" t="s">
        <v>32</v>
      </c>
      <c r="K325" s="334" t="str">
        <f t="shared" si="38"/>
        <v/>
      </c>
      <c r="L325" s="112"/>
      <c r="M325" s="110" t="s">
        <v>32</v>
      </c>
      <c r="N325" s="113"/>
      <c r="O325" s="114"/>
      <c r="P325" s="306"/>
      <c r="Q325" s="105"/>
      <c r="R325" s="114"/>
      <c r="S325" s="115"/>
      <c r="T325" s="116">
        <f t="shared" si="39"/>
        <v>0</v>
      </c>
      <c r="U325" s="117">
        <f t="shared" si="40"/>
        <v>0</v>
      </c>
      <c r="V325" s="117">
        <f t="shared" si="36"/>
        <v>0</v>
      </c>
      <c r="W325" s="118">
        <f t="shared" si="41"/>
        <v>0</v>
      </c>
      <c r="X325" s="119">
        <f t="shared" si="42"/>
        <v>0</v>
      </c>
      <c r="Y325" s="119">
        <f t="shared" si="43"/>
        <v>0</v>
      </c>
      <c r="AA325" s="120" t="str">
        <f t="shared" si="44"/>
        <v>202604</v>
      </c>
    </row>
    <row r="326" spans="1:27" ht="21" customHeight="1">
      <c r="A326" s="299" t="str">
        <f>IF(C326="","",SUBTOTAL(103,$C$13:C326)-1)</f>
        <v/>
      </c>
      <c r="B326" s="104"/>
      <c r="C326" s="297"/>
      <c r="D326" s="105"/>
      <c r="E326" s="106"/>
      <c r="F326" s="107" t="str">
        <f>IF(E326="","",IFERROR(DATEDIF(E326,'請求書（幼稚園保育料・代理）'!$A$1,"Y"),""))</f>
        <v/>
      </c>
      <c r="G326" s="108"/>
      <c r="H326" s="105"/>
      <c r="I326" s="333" t="str">
        <f t="shared" si="37"/>
        <v/>
      </c>
      <c r="J326" s="110" t="s">
        <v>32</v>
      </c>
      <c r="K326" s="334" t="str">
        <f t="shared" si="38"/>
        <v/>
      </c>
      <c r="L326" s="112"/>
      <c r="M326" s="110" t="s">
        <v>32</v>
      </c>
      <c r="N326" s="113"/>
      <c r="O326" s="114"/>
      <c r="P326" s="306"/>
      <c r="Q326" s="105"/>
      <c r="R326" s="114"/>
      <c r="S326" s="115"/>
      <c r="T326" s="116">
        <f t="shared" si="39"/>
        <v>0</v>
      </c>
      <c r="U326" s="117">
        <f t="shared" si="40"/>
        <v>0</v>
      </c>
      <c r="V326" s="117">
        <f t="shared" si="36"/>
        <v>0</v>
      </c>
      <c r="W326" s="118">
        <f t="shared" si="41"/>
        <v>0</v>
      </c>
      <c r="X326" s="119">
        <f t="shared" si="42"/>
        <v>0</v>
      </c>
      <c r="Y326" s="119">
        <f t="shared" si="43"/>
        <v>0</v>
      </c>
      <c r="AA326" s="120" t="str">
        <f t="shared" si="44"/>
        <v>202604</v>
      </c>
    </row>
    <row r="327" spans="1:27" ht="21" customHeight="1">
      <c r="A327" s="299" t="str">
        <f>IF(C327="","",SUBTOTAL(103,$C$13:C327)-1)</f>
        <v/>
      </c>
      <c r="B327" s="104"/>
      <c r="C327" s="297"/>
      <c r="D327" s="105"/>
      <c r="E327" s="106"/>
      <c r="F327" s="107" t="str">
        <f>IF(E327="","",IFERROR(DATEDIF(E327,'請求書（幼稚園保育料・代理）'!$A$1,"Y"),""))</f>
        <v/>
      </c>
      <c r="G327" s="108"/>
      <c r="H327" s="105"/>
      <c r="I327" s="333" t="str">
        <f t="shared" si="37"/>
        <v/>
      </c>
      <c r="J327" s="110" t="s">
        <v>32</v>
      </c>
      <c r="K327" s="334" t="str">
        <f t="shared" si="38"/>
        <v/>
      </c>
      <c r="L327" s="112"/>
      <c r="M327" s="110" t="s">
        <v>32</v>
      </c>
      <c r="N327" s="113"/>
      <c r="O327" s="114"/>
      <c r="P327" s="306"/>
      <c r="Q327" s="105"/>
      <c r="R327" s="114"/>
      <c r="S327" s="115"/>
      <c r="T327" s="116">
        <f t="shared" si="39"/>
        <v>0</v>
      </c>
      <c r="U327" s="117">
        <f t="shared" si="40"/>
        <v>0</v>
      </c>
      <c r="V327" s="117">
        <f t="shared" si="36"/>
        <v>0</v>
      </c>
      <c r="W327" s="118">
        <f t="shared" si="41"/>
        <v>0</v>
      </c>
      <c r="X327" s="119">
        <f t="shared" si="42"/>
        <v>0</v>
      </c>
      <c r="Y327" s="119">
        <f t="shared" si="43"/>
        <v>0</v>
      </c>
      <c r="AA327" s="120" t="str">
        <f t="shared" si="44"/>
        <v>202604</v>
      </c>
    </row>
    <row r="328" spans="1:27" ht="21" customHeight="1">
      <c r="A328" s="299" t="str">
        <f>IF(C328="","",SUBTOTAL(103,$C$13:C328)-1)</f>
        <v/>
      </c>
      <c r="B328" s="104"/>
      <c r="C328" s="297"/>
      <c r="D328" s="105"/>
      <c r="E328" s="106"/>
      <c r="F328" s="107" t="str">
        <f>IF(E328="","",IFERROR(DATEDIF(E328,'請求書（幼稚園保育料・代理）'!$A$1,"Y"),""))</f>
        <v/>
      </c>
      <c r="G328" s="108"/>
      <c r="H328" s="105"/>
      <c r="I328" s="333" t="str">
        <f t="shared" si="37"/>
        <v/>
      </c>
      <c r="J328" s="110" t="s">
        <v>32</v>
      </c>
      <c r="K328" s="334" t="str">
        <f t="shared" si="38"/>
        <v/>
      </c>
      <c r="L328" s="112"/>
      <c r="M328" s="110" t="s">
        <v>32</v>
      </c>
      <c r="N328" s="113"/>
      <c r="O328" s="114"/>
      <c r="P328" s="306"/>
      <c r="Q328" s="105"/>
      <c r="R328" s="114"/>
      <c r="S328" s="115"/>
      <c r="T328" s="116">
        <f t="shared" si="39"/>
        <v>0</v>
      </c>
      <c r="U328" s="117">
        <f t="shared" si="40"/>
        <v>0</v>
      </c>
      <c r="V328" s="117">
        <f t="shared" si="36"/>
        <v>0</v>
      </c>
      <c r="W328" s="118">
        <f t="shared" si="41"/>
        <v>0</v>
      </c>
      <c r="X328" s="119">
        <f t="shared" si="42"/>
        <v>0</v>
      </c>
      <c r="Y328" s="119">
        <f t="shared" si="43"/>
        <v>0</v>
      </c>
      <c r="AA328" s="120" t="str">
        <f t="shared" si="44"/>
        <v>202604</v>
      </c>
    </row>
    <row r="329" spans="1:27" ht="21" customHeight="1">
      <c r="A329" s="299" t="str">
        <f>IF(C329="","",SUBTOTAL(103,$C$13:C329)-1)</f>
        <v/>
      </c>
      <c r="B329" s="104"/>
      <c r="C329" s="297"/>
      <c r="D329" s="105"/>
      <c r="E329" s="106"/>
      <c r="F329" s="107" t="str">
        <f>IF(E329="","",IFERROR(DATEDIF(E329,'請求書（幼稚園保育料・代理）'!$A$1,"Y"),""))</f>
        <v/>
      </c>
      <c r="G329" s="108"/>
      <c r="H329" s="105"/>
      <c r="I329" s="333" t="str">
        <f t="shared" si="37"/>
        <v/>
      </c>
      <c r="J329" s="110" t="s">
        <v>32</v>
      </c>
      <c r="K329" s="334" t="str">
        <f t="shared" si="38"/>
        <v/>
      </c>
      <c r="L329" s="112"/>
      <c r="M329" s="110" t="s">
        <v>32</v>
      </c>
      <c r="N329" s="113"/>
      <c r="O329" s="114"/>
      <c r="P329" s="306"/>
      <c r="Q329" s="105"/>
      <c r="R329" s="114"/>
      <c r="S329" s="115"/>
      <c r="T329" s="116">
        <f t="shared" si="39"/>
        <v>0</v>
      </c>
      <c r="U329" s="117">
        <f t="shared" si="40"/>
        <v>0</v>
      </c>
      <c r="V329" s="117">
        <f t="shared" si="36"/>
        <v>0</v>
      </c>
      <c r="W329" s="118">
        <f t="shared" si="41"/>
        <v>0</v>
      </c>
      <c r="X329" s="119">
        <f t="shared" si="42"/>
        <v>0</v>
      </c>
      <c r="Y329" s="119">
        <f t="shared" si="43"/>
        <v>0</v>
      </c>
      <c r="AA329" s="120" t="str">
        <f t="shared" si="44"/>
        <v>202604</v>
      </c>
    </row>
    <row r="330" spans="1:27" ht="21" customHeight="1">
      <c r="A330" s="299" t="str">
        <f>IF(C330="","",SUBTOTAL(103,$C$13:C330)-1)</f>
        <v/>
      </c>
      <c r="B330" s="104"/>
      <c r="C330" s="297"/>
      <c r="D330" s="105"/>
      <c r="E330" s="106"/>
      <c r="F330" s="107" t="str">
        <f>IF(E330="","",IFERROR(DATEDIF(E330,'請求書（幼稚園保育料・代理）'!$A$1,"Y"),""))</f>
        <v/>
      </c>
      <c r="G330" s="108"/>
      <c r="H330" s="105"/>
      <c r="I330" s="333" t="str">
        <f t="shared" si="37"/>
        <v/>
      </c>
      <c r="J330" s="110" t="s">
        <v>32</v>
      </c>
      <c r="K330" s="334" t="str">
        <f t="shared" si="38"/>
        <v/>
      </c>
      <c r="L330" s="112"/>
      <c r="M330" s="110" t="s">
        <v>32</v>
      </c>
      <c r="N330" s="113"/>
      <c r="O330" s="114"/>
      <c r="P330" s="306"/>
      <c r="Q330" s="105"/>
      <c r="R330" s="114"/>
      <c r="S330" s="115"/>
      <c r="T330" s="116">
        <f t="shared" si="39"/>
        <v>0</v>
      </c>
      <c r="U330" s="117">
        <f t="shared" si="40"/>
        <v>0</v>
      </c>
      <c r="V330" s="117">
        <f t="shared" si="36"/>
        <v>0</v>
      </c>
      <c r="W330" s="118">
        <f t="shared" si="41"/>
        <v>0</v>
      </c>
      <c r="X330" s="119">
        <f t="shared" si="42"/>
        <v>0</v>
      </c>
      <c r="Y330" s="119">
        <f t="shared" si="43"/>
        <v>0</v>
      </c>
      <c r="AA330" s="120" t="str">
        <f t="shared" si="44"/>
        <v>202604</v>
      </c>
    </row>
    <row r="331" spans="1:27" ht="21" customHeight="1">
      <c r="A331" s="299" t="str">
        <f>IF(C331="","",SUBTOTAL(103,$C$13:C331)-1)</f>
        <v/>
      </c>
      <c r="B331" s="104"/>
      <c r="C331" s="297"/>
      <c r="D331" s="105"/>
      <c r="E331" s="106"/>
      <c r="F331" s="107" t="str">
        <f>IF(E331="","",IFERROR(DATEDIF(E331,'請求書（幼稚園保育料・代理）'!$A$1,"Y"),""))</f>
        <v/>
      </c>
      <c r="G331" s="108"/>
      <c r="H331" s="105"/>
      <c r="I331" s="333" t="str">
        <f t="shared" si="37"/>
        <v/>
      </c>
      <c r="J331" s="110" t="s">
        <v>32</v>
      </c>
      <c r="K331" s="334" t="str">
        <f t="shared" si="38"/>
        <v/>
      </c>
      <c r="L331" s="112"/>
      <c r="M331" s="110" t="s">
        <v>32</v>
      </c>
      <c r="N331" s="113"/>
      <c r="O331" s="114"/>
      <c r="P331" s="306"/>
      <c r="Q331" s="105"/>
      <c r="R331" s="114"/>
      <c r="S331" s="115"/>
      <c r="T331" s="116">
        <f t="shared" si="39"/>
        <v>0</v>
      </c>
      <c r="U331" s="117">
        <f t="shared" si="40"/>
        <v>0</v>
      </c>
      <c r="V331" s="117">
        <f t="shared" si="36"/>
        <v>0</v>
      </c>
      <c r="W331" s="118">
        <f t="shared" si="41"/>
        <v>0</v>
      </c>
      <c r="X331" s="119">
        <f t="shared" si="42"/>
        <v>0</v>
      </c>
      <c r="Y331" s="119">
        <f t="shared" si="43"/>
        <v>0</v>
      </c>
      <c r="AA331" s="120" t="str">
        <f t="shared" si="44"/>
        <v>202604</v>
      </c>
    </row>
    <row r="332" spans="1:27" ht="21" customHeight="1">
      <c r="A332" s="299" t="str">
        <f>IF(C332="","",SUBTOTAL(103,$C$13:C332)-1)</f>
        <v/>
      </c>
      <c r="B332" s="104"/>
      <c r="C332" s="297"/>
      <c r="D332" s="105"/>
      <c r="E332" s="106"/>
      <c r="F332" s="107" t="str">
        <f>IF(E332="","",IFERROR(DATEDIF(E332,'請求書（幼稚園保育料・代理）'!$A$1,"Y"),""))</f>
        <v/>
      </c>
      <c r="G332" s="108"/>
      <c r="H332" s="105"/>
      <c r="I332" s="333" t="str">
        <f t="shared" si="37"/>
        <v/>
      </c>
      <c r="J332" s="110" t="s">
        <v>32</v>
      </c>
      <c r="K332" s="334" t="str">
        <f t="shared" si="38"/>
        <v/>
      </c>
      <c r="L332" s="112"/>
      <c r="M332" s="110" t="s">
        <v>32</v>
      </c>
      <c r="N332" s="113"/>
      <c r="O332" s="114"/>
      <c r="P332" s="306"/>
      <c r="Q332" s="105"/>
      <c r="R332" s="114"/>
      <c r="S332" s="115"/>
      <c r="T332" s="116">
        <f t="shared" si="39"/>
        <v>0</v>
      </c>
      <c r="U332" s="117">
        <f t="shared" si="40"/>
        <v>0</v>
      </c>
      <c r="V332" s="117">
        <f t="shared" si="36"/>
        <v>0</v>
      </c>
      <c r="W332" s="118">
        <f t="shared" si="41"/>
        <v>0</v>
      </c>
      <c r="X332" s="119">
        <f t="shared" si="42"/>
        <v>0</v>
      </c>
      <c r="Y332" s="119">
        <f t="shared" si="43"/>
        <v>0</v>
      </c>
      <c r="AA332" s="120" t="str">
        <f t="shared" si="44"/>
        <v>202604</v>
      </c>
    </row>
    <row r="333" spans="1:27" ht="21" customHeight="1">
      <c r="A333" s="299" t="str">
        <f>IF(C333="","",SUBTOTAL(103,$C$13:C333)-1)</f>
        <v/>
      </c>
      <c r="B333" s="104"/>
      <c r="C333" s="297"/>
      <c r="D333" s="105"/>
      <c r="E333" s="106"/>
      <c r="F333" s="107" t="str">
        <f>IF(E333="","",IFERROR(DATEDIF(E333,'請求書（幼稚園保育料・代理）'!$A$1,"Y"),""))</f>
        <v/>
      </c>
      <c r="G333" s="108"/>
      <c r="H333" s="105"/>
      <c r="I333" s="333" t="str">
        <f t="shared" si="37"/>
        <v/>
      </c>
      <c r="J333" s="110" t="s">
        <v>32</v>
      </c>
      <c r="K333" s="334" t="str">
        <f t="shared" si="38"/>
        <v/>
      </c>
      <c r="L333" s="112"/>
      <c r="M333" s="110" t="s">
        <v>32</v>
      </c>
      <c r="N333" s="113"/>
      <c r="O333" s="114"/>
      <c r="P333" s="306"/>
      <c r="Q333" s="105"/>
      <c r="R333" s="114"/>
      <c r="S333" s="115"/>
      <c r="T333" s="116">
        <f t="shared" si="39"/>
        <v>0</v>
      </c>
      <c r="U333" s="117">
        <f t="shared" si="40"/>
        <v>0</v>
      </c>
      <c r="V333" s="117">
        <f t="shared" si="36"/>
        <v>0</v>
      </c>
      <c r="W333" s="118">
        <f t="shared" si="41"/>
        <v>0</v>
      </c>
      <c r="X333" s="119">
        <f t="shared" si="42"/>
        <v>0</v>
      </c>
      <c r="Y333" s="119">
        <f t="shared" si="43"/>
        <v>0</v>
      </c>
      <c r="AA333" s="120" t="str">
        <f t="shared" si="44"/>
        <v>202604</v>
      </c>
    </row>
    <row r="334" spans="1:27" ht="21" customHeight="1">
      <c r="A334" s="299" t="str">
        <f>IF(C334="","",SUBTOTAL(103,$C$13:C334)-1)</f>
        <v/>
      </c>
      <c r="B334" s="104"/>
      <c r="C334" s="297"/>
      <c r="D334" s="105"/>
      <c r="E334" s="106"/>
      <c r="F334" s="107" t="str">
        <f>IF(E334="","",IFERROR(DATEDIF(E334,'請求書（幼稚園保育料・代理）'!$A$1,"Y"),""))</f>
        <v/>
      </c>
      <c r="G334" s="108"/>
      <c r="H334" s="105"/>
      <c r="I334" s="333" t="str">
        <f t="shared" si="37"/>
        <v/>
      </c>
      <c r="J334" s="110" t="s">
        <v>32</v>
      </c>
      <c r="K334" s="334" t="str">
        <f t="shared" si="38"/>
        <v/>
      </c>
      <c r="L334" s="112"/>
      <c r="M334" s="110" t="s">
        <v>32</v>
      </c>
      <c r="N334" s="113"/>
      <c r="O334" s="114"/>
      <c r="P334" s="306"/>
      <c r="Q334" s="105"/>
      <c r="R334" s="114"/>
      <c r="S334" s="115"/>
      <c r="T334" s="116">
        <f t="shared" si="39"/>
        <v>0</v>
      </c>
      <c r="U334" s="117">
        <f t="shared" si="40"/>
        <v>0</v>
      </c>
      <c r="V334" s="117">
        <f t="shared" ref="V334:V397" si="45">IF(C334&lt;&gt;0,$V$13,0)</f>
        <v>0</v>
      </c>
      <c r="W334" s="118">
        <f t="shared" si="41"/>
        <v>0</v>
      </c>
      <c r="X334" s="119">
        <f t="shared" si="42"/>
        <v>0</v>
      </c>
      <c r="Y334" s="119">
        <f t="shared" si="43"/>
        <v>0</v>
      </c>
      <c r="AA334" s="120" t="str">
        <f t="shared" si="44"/>
        <v>202604</v>
      </c>
    </row>
    <row r="335" spans="1:27" ht="21" customHeight="1">
      <c r="A335" s="299" t="str">
        <f>IF(C335="","",SUBTOTAL(103,$C$13:C335)-1)</f>
        <v/>
      </c>
      <c r="B335" s="104"/>
      <c r="C335" s="297"/>
      <c r="D335" s="105"/>
      <c r="E335" s="106"/>
      <c r="F335" s="107" t="str">
        <f>IF(E335="","",IFERROR(DATEDIF(E335,'請求書（幼稚園保育料・代理）'!$A$1,"Y"),""))</f>
        <v/>
      </c>
      <c r="G335" s="108"/>
      <c r="H335" s="105"/>
      <c r="I335" s="333" t="str">
        <f t="shared" ref="I335:I398" si="46">IF(C335&lt;&gt;"","1日","")</f>
        <v/>
      </c>
      <c r="J335" s="110" t="s">
        <v>32</v>
      </c>
      <c r="K335" s="334" t="str">
        <f t="shared" ref="K335:K398" si="47">IF(C335&lt;&gt;"","末日","")</f>
        <v/>
      </c>
      <c r="L335" s="112"/>
      <c r="M335" s="110" t="s">
        <v>32</v>
      </c>
      <c r="N335" s="113"/>
      <c r="O335" s="114"/>
      <c r="P335" s="306"/>
      <c r="Q335" s="105"/>
      <c r="R335" s="114"/>
      <c r="S335" s="115"/>
      <c r="T335" s="116">
        <f t="shared" ref="T335:T398" si="48">IF(Q335="有",ROUNDDOWN(R335/S335,0),0)</f>
        <v>0</v>
      </c>
      <c r="U335" s="117">
        <f t="shared" ref="U335:U398" si="49">O335+T335</f>
        <v>0</v>
      </c>
      <c r="V335" s="117">
        <f t="shared" si="45"/>
        <v>0</v>
      </c>
      <c r="W335" s="118">
        <f t="shared" ref="W335:W398" si="50">MIN(U335,V335)</f>
        <v>0</v>
      </c>
      <c r="X335" s="119">
        <f t="shared" ref="X335:X398" si="51">IF(O335-W335&lt;0,0,O335-W335)</f>
        <v>0</v>
      </c>
      <c r="Y335" s="119">
        <f t="shared" ref="Y335:Y398" si="52">IF(W335-O335&gt;0,W335-O335,0)</f>
        <v>0</v>
      </c>
      <c r="AA335" s="120" t="str">
        <f t="shared" si="44"/>
        <v>202604</v>
      </c>
    </row>
    <row r="336" spans="1:27" ht="21" customHeight="1">
      <c r="A336" s="299" t="str">
        <f>IF(C336="","",SUBTOTAL(103,$C$13:C336)-1)</f>
        <v/>
      </c>
      <c r="B336" s="104"/>
      <c r="C336" s="297"/>
      <c r="D336" s="105"/>
      <c r="E336" s="106"/>
      <c r="F336" s="107" t="str">
        <f>IF(E336="","",IFERROR(DATEDIF(E336,'請求書（幼稚園保育料・代理）'!$A$1,"Y"),""))</f>
        <v/>
      </c>
      <c r="G336" s="108"/>
      <c r="H336" s="105"/>
      <c r="I336" s="333" t="str">
        <f t="shared" si="46"/>
        <v/>
      </c>
      <c r="J336" s="110" t="s">
        <v>32</v>
      </c>
      <c r="K336" s="334" t="str">
        <f t="shared" si="47"/>
        <v/>
      </c>
      <c r="L336" s="112"/>
      <c r="M336" s="110" t="s">
        <v>32</v>
      </c>
      <c r="N336" s="113"/>
      <c r="O336" s="114"/>
      <c r="P336" s="306"/>
      <c r="Q336" s="105"/>
      <c r="R336" s="114"/>
      <c r="S336" s="115"/>
      <c r="T336" s="116">
        <f t="shared" si="48"/>
        <v>0</v>
      </c>
      <c r="U336" s="117">
        <f t="shared" si="49"/>
        <v>0</v>
      </c>
      <c r="V336" s="117">
        <f t="shared" si="45"/>
        <v>0</v>
      </c>
      <c r="W336" s="118">
        <f t="shared" si="50"/>
        <v>0</v>
      </c>
      <c r="X336" s="119">
        <f t="shared" si="51"/>
        <v>0</v>
      </c>
      <c r="Y336" s="119">
        <f t="shared" si="52"/>
        <v>0</v>
      </c>
      <c r="AA336" s="120" t="str">
        <f t="shared" ref="AA336:AA399" si="53">2018+$I$4&amp;0&amp;$K$4</f>
        <v>202604</v>
      </c>
    </row>
    <row r="337" spans="1:27" ht="21" customHeight="1">
      <c r="A337" s="299" t="str">
        <f>IF(C337="","",SUBTOTAL(103,$C$13:C337)-1)</f>
        <v/>
      </c>
      <c r="B337" s="104"/>
      <c r="C337" s="297"/>
      <c r="D337" s="105"/>
      <c r="E337" s="106"/>
      <c r="F337" s="107" t="str">
        <f>IF(E337="","",IFERROR(DATEDIF(E337,'請求書（幼稚園保育料・代理）'!$A$1,"Y"),""))</f>
        <v/>
      </c>
      <c r="G337" s="108"/>
      <c r="H337" s="105"/>
      <c r="I337" s="333" t="str">
        <f t="shared" si="46"/>
        <v/>
      </c>
      <c r="J337" s="110" t="s">
        <v>32</v>
      </c>
      <c r="K337" s="334" t="str">
        <f t="shared" si="47"/>
        <v/>
      </c>
      <c r="L337" s="112"/>
      <c r="M337" s="110" t="s">
        <v>32</v>
      </c>
      <c r="N337" s="113"/>
      <c r="O337" s="114"/>
      <c r="P337" s="306"/>
      <c r="Q337" s="105"/>
      <c r="R337" s="114"/>
      <c r="S337" s="115"/>
      <c r="T337" s="116">
        <f t="shared" si="48"/>
        <v>0</v>
      </c>
      <c r="U337" s="117">
        <f t="shared" si="49"/>
        <v>0</v>
      </c>
      <c r="V337" s="117">
        <f t="shared" si="45"/>
        <v>0</v>
      </c>
      <c r="W337" s="118">
        <f t="shared" si="50"/>
        <v>0</v>
      </c>
      <c r="X337" s="119">
        <f t="shared" si="51"/>
        <v>0</v>
      </c>
      <c r="Y337" s="119">
        <f t="shared" si="52"/>
        <v>0</v>
      </c>
      <c r="AA337" s="120" t="str">
        <f t="shared" si="53"/>
        <v>202604</v>
      </c>
    </row>
    <row r="338" spans="1:27" ht="21" customHeight="1">
      <c r="A338" s="299" t="str">
        <f>IF(C338="","",SUBTOTAL(103,$C$13:C338)-1)</f>
        <v/>
      </c>
      <c r="B338" s="104"/>
      <c r="C338" s="297"/>
      <c r="D338" s="105"/>
      <c r="E338" s="106"/>
      <c r="F338" s="107" t="str">
        <f>IF(E338="","",IFERROR(DATEDIF(E338,'請求書（幼稚園保育料・代理）'!$A$1,"Y"),""))</f>
        <v/>
      </c>
      <c r="G338" s="108"/>
      <c r="H338" s="105"/>
      <c r="I338" s="333" t="str">
        <f t="shared" si="46"/>
        <v/>
      </c>
      <c r="J338" s="110" t="s">
        <v>32</v>
      </c>
      <c r="K338" s="334" t="str">
        <f t="shared" si="47"/>
        <v/>
      </c>
      <c r="L338" s="112"/>
      <c r="M338" s="110" t="s">
        <v>32</v>
      </c>
      <c r="N338" s="113"/>
      <c r="O338" s="114"/>
      <c r="P338" s="306"/>
      <c r="Q338" s="105"/>
      <c r="R338" s="114"/>
      <c r="S338" s="115"/>
      <c r="T338" s="116">
        <f t="shared" si="48"/>
        <v>0</v>
      </c>
      <c r="U338" s="117">
        <f t="shared" si="49"/>
        <v>0</v>
      </c>
      <c r="V338" s="117">
        <f t="shared" si="45"/>
        <v>0</v>
      </c>
      <c r="W338" s="118">
        <f t="shared" si="50"/>
        <v>0</v>
      </c>
      <c r="X338" s="119">
        <f t="shared" si="51"/>
        <v>0</v>
      </c>
      <c r="Y338" s="119">
        <f t="shared" si="52"/>
        <v>0</v>
      </c>
      <c r="AA338" s="120" t="str">
        <f t="shared" si="53"/>
        <v>202604</v>
      </c>
    </row>
    <row r="339" spans="1:27" ht="21" customHeight="1">
      <c r="A339" s="299" t="str">
        <f>IF(C339="","",SUBTOTAL(103,$C$13:C339)-1)</f>
        <v/>
      </c>
      <c r="B339" s="104"/>
      <c r="C339" s="297"/>
      <c r="D339" s="105"/>
      <c r="E339" s="106"/>
      <c r="F339" s="107" t="str">
        <f>IF(E339="","",IFERROR(DATEDIF(E339,'請求書（幼稚園保育料・代理）'!$A$1,"Y"),""))</f>
        <v/>
      </c>
      <c r="G339" s="108"/>
      <c r="H339" s="105"/>
      <c r="I339" s="333" t="str">
        <f t="shared" si="46"/>
        <v/>
      </c>
      <c r="J339" s="110" t="s">
        <v>32</v>
      </c>
      <c r="K339" s="334" t="str">
        <f t="shared" si="47"/>
        <v/>
      </c>
      <c r="L339" s="112"/>
      <c r="M339" s="110" t="s">
        <v>32</v>
      </c>
      <c r="N339" s="113"/>
      <c r="O339" s="114"/>
      <c r="P339" s="306"/>
      <c r="Q339" s="105"/>
      <c r="R339" s="114"/>
      <c r="S339" s="115"/>
      <c r="T339" s="116">
        <f t="shared" si="48"/>
        <v>0</v>
      </c>
      <c r="U339" s="117">
        <f t="shared" si="49"/>
        <v>0</v>
      </c>
      <c r="V339" s="117">
        <f t="shared" si="45"/>
        <v>0</v>
      </c>
      <c r="W339" s="118">
        <f t="shared" si="50"/>
        <v>0</v>
      </c>
      <c r="X339" s="119">
        <f t="shared" si="51"/>
        <v>0</v>
      </c>
      <c r="Y339" s="119">
        <f t="shared" si="52"/>
        <v>0</v>
      </c>
      <c r="AA339" s="120" t="str">
        <f t="shared" si="53"/>
        <v>202604</v>
      </c>
    </row>
    <row r="340" spans="1:27" ht="21" customHeight="1">
      <c r="A340" s="299" t="str">
        <f>IF(C340="","",SUBTOTAL(103,$C$13:C340)-1)</f>
        <v/>
      </c>
      <c r="B340" s="104"/>
      <c r="C340" s="297"/>
      <c r="D340" s="105"/>
      <c r="E340" s="106"/>
      <c r="F340" s="107" t="str">
        <f>IF(E340="","",IFERROR(DATEDIF(E340,'請求書（幼稚園保育料・代理）'!$A$1,"Y"),""))</f>
        <v/>
      </c>
      <c r="G340" s="108"/>
      <c r="H340" s="105"/>
      <c r="I340" s="333" t="str">
        <f t="shared" si="46"/>
        <v/>
      </c>
      <c r="J340" s="110" t="s">
        <v>32</v>
      </c>
      <c r="K340" s="334" t="str">
        <f t="shared" si="47"/>
        <v/>
      </c>
      <c r="L340" s="112"/>
      <c r="M340" s="110" t="s">
        <v>32</v>
      </c>
      <c r="N340" s="113"/>
      <c r="O340" s="114"/>
      <c r="P340" s="306"/>
      <c r="Q340" s="105"/>
      <c r="R340" s="114"/>
      <c r="S340" s="115"/>
      <c r="T340" s="116">
        <f t="shared" si="48"/>
        <v>0</v>
      </c>
      <c r="U340" s="117">
        <f t="shared" si="49"/>
        <v>0</v>
      </c>
      <c r="V340" s="117">
        <f t="shared" si="45"/>
        <v>0</v>
      </c>
      <c r="W340" s="118">
        <f t="shared" si="50"/>
        <v>0</v>
      </c>
      <c r="X340" s="119">
        <f t="shared" si="51"/>
        <v>0</v>
      </c>
      <c r="Y340" s="119">
        <f t="shared" si="52"/>
        <v>0</v>
      </c>
      <c r="AA340" s="120" t="str">
        <f t="shared" si="53"/>
        <v>202604</v>
      </c>
    </row>
    <row r="341" spans="1:27" ht="21" customHeight="1">
      <c r="A341" s="299" t="str">
        <f>IF(C341="","",SUBTOTAL(103,$C$13:C341)-1)</f>
        <v/>
      </c>
      <c r="B341" s="104"/>
      <c r="C341" s="297"/>
      <c r="D341" s="105"/>
      <c r="E341" s="106"/>
      <c r="F341" s="107" t="str">
        <f>IF(E341="","",IFERROR(DATEDIF(E341,'請求書（幼稚園保育料・代理）'!$A$1,"Y"),""))</f>
        <v/>
      </c>
      <c r="G341" s="108"/>
      <c r="H341" s="105"/>
      <c r="I341" s="333" t="str">
        <f t="shared" si="46"/>
        <v/>
      </c>
      <c r="J341" s="110" t="s">
        <v>32</v>
      </c>
      <c r="K341" s="334" t="str">
        <f t="shared" si="47"/>
        <v/>
      </c>
      <c r="L341" s="112"/>
      <c r="M341" s="110" t="s">
        <v>32</v>
      </c>
      <c r="N341" s="113"/>
      <c r="O341" s="114"/>
      <c r="P341" s="306"/>
      <c r="Q341" s="105"/>
      <c r="R341" s="114"/>
      <c r="S341" s="115"/>
      <c r="T341" s="116">
        <f t="shared" si="48"/>
        <v>0</v>
      </c>
      <c r="U341" s="117">
        <f t="shared" si="49"/>
        <v>0</v>
      </c>
      <c r="V341" s="117">
        <f t="shared" si="45"/>
        <v>0</v>
      </c>
      <c r="W341" s="118">
        <f t="shared" si="50"/>
        <v>0</v>
      </c>
      <c r="X341" s="119">
        <f t="shared" si="51"/>
        <v>0</v>
      </c>
      <c r="Y341" s="119">
        <f t="shared" si="52"/>
        <v>0</v>
      </c>
      <c r="AA341" s="120" t="str">
        <f t="shared" si="53"/>
        <v>202604</v>
      </c>
    </row>
    <row r="342" spans="1:27" ht="21" customHeight="1">
      <c r="A342" s="299" t="str">
        <f>IF(C342="","",SUBTOTAL(103,$C$13:C342)-1)</f>
        <v/>
      </c>
      <c r="B342" s="104"/>
      <c r="C342" s="297"/>
      <c r="D342" s="105"/>
      <c r="E342" s="106"/>
      <c r="F342" s="107" t="str">
        <f>IF(E342="","",IFERROR(DATEDIF(E342,'請求書（幼稚園保育料・代理）'!$A$1,"Y"),""))</f>
        <v/>
      </c>
      <c r="G342" s="108"/>
      <c r="H342" s="105"/>
      <c r="I342" s="333" t="str">
        <f t="shared" si="46"/>
        <v/>
      </c>
      <c r="J342" s="110" t="s">
        <v>32</v>
      </c>
      <c r="K342" s="334" t="str">
        <f t="shared" si="47"/>
        <v/>
      </c>
      <c r="L342" s="112"/>
      <c r="M342" s="110" t="s">
        <v>32</v>
      </c>
      <c r="N342" s="113"/>
      <c r="O342" s="114"/>
      <c r="P342" s="306"/>
      <c r="Q342" s="105"/>
      <c r="R342" s="114"/>
      <c r="S342" s="115"/>
      <c r="T342" s="116">
        <f t="shared" si="48"/>
        <v>0</v>
      </c>
      <c r="U342" s="117">
        <f t="shared" si="49"/>
        <v>0</v>
      </c>
      <c r="V342" s="117">
        <f t="shared" si="45"/>
        <v>0</v>
      </c>
      <c r="W342" s="118">
        <f t="shared" si="50"/>
        <v>0</v>
      </c>
      <c r="X342" s="119">
        <f t="shared" si="51"/>
        <v>0</v>
      </c>
      <c r="Y342" s="119">
        <f t="shared" si="52"/>
        <v>0</v>
      </c>
      <c r="AA342" s="120" t="str">
        <f t="shared" si="53"/>
        <v>202604</v>
      </c>
    </row>
    <row r="343" spans="1:27" ht="21" customHeight="1">
      <c r="A343" s="299" t="str">
        <f>IF(C343="","",SUBTOTAL(103,$C$13:C343)-1)</f>
        <v/>
      </c>
      <c r="B343" s="104"/>
      <c r="C343" s="297"/>
      <c r="D343" s="105"/>
      <c r="E343" s="106"/>
      <c r="F343" s="107" t="str">
        <f>IF(E343="","",IFERROR(DATEDIF(E343,'請求書（幼稚園保育料・代理）'!$A$1,"Y"),""))</f>
        <v/>
      </c>
      <c r="G343" s="108"/>
      <c r="H343" s="105"/>
      <c r="I343" s="333" t="str">
        <f t="shared" si="46"/>
        <v/>
      </c>
      <c r="J343" s="110" t="s">
        <v>32</v>
      </c>
      <c r="K343" s="334" t="str">
        <f t="shared" si="47"/>
        <v/>
      </c>
      <c r="L343" s="112"/>
      <c r="M343" s="110" t="s">
        <v>32</v>
      </c>
      <c r="N343" s="113"/>
      <c r="O343" s="114"/>
      <c r="P343" s="306"/>
      <c r="Q343" s="105"/>
      <c r="R343" s="114"/>
      <c r="S343" s="115"/>
      <c r="T343" s="116">
        <f t="shared" si="48"/>
        <v>0</v>
      </c>
      <c r="U343" s="117">
        <f t="shared" si="49"/>
        <v>0</v>
      </c>
      <c r="V343" s="117">
        <f t="shared" si="45"/>
        <v>0</v>
      </c>
      <c r="W343" s="118">
        <f t="shared" si="50"/>
        <v>0</v>
      </c>
      <c r="X343" s="119">
        <f t="shared" si="51"/>
        <v>0</v>
      </c>
      <c r="Y343" s="119">
        <f t="shared" si="52"/>
        <v>0</v>
      </c>
      <c r="AA343" s="120" t="str">
        <f t="shared" si="53"/>
        <v>202604</v>
      </c>
    </row>
    <row r="344" spans="1:27" ht="21" customHeight="1">
      <c r="A344" s="299" t="str">
        <f>IF(C344="","",SUBTOTAL(103,$C$13:C344)-1)</f>
        <v/>
      </c>
      <c r="B344" s="104"/>
      <c r="C344" s="297"/>
      <c r="D344" s="105"/>
      <c r="E344" s="106"/>
      <c r="F344" s="107" t="str">
        <f>IF(E344="","",IFERROR(DATEDIF(E344,'請求書（幼稚園保育料・代理）'!$A$1,"Y"),""))</f>
        <v/>
      </c>
      <c r="G344" s="108"/>
      <c r="H344" s="105"/>
      <c r="I344" s="333" t="str">
        <f t="shared" si="46"/>
        <v/>
      </c>
      <c r="J344" s="110" t="s">
        <v>32</v>
      </c>
      <c r="K344" s="334" t="str">
        <f t="shared" si="47"/>
        <v/>
      </c>
      <c r="L344" s="112"/>
      <c r="M344" s="110" t="s">
        <v>32</v>
      </c>
      <c r="N344" s="113"/>
      <c r="O344" s="114"/>
      <c r="P344" s="306"/>
      <c r="Q344" s="105"/>
      <c r="R344" s="114"/>
      <c r="S344" s="115"/>
      <c r="T344" s="116">
        <f t="shared" si="48"/>
        <v>0</v>
      </c>
      <c r="U344" s="117">
        <f t="shared" si="49"/>
        <v>0</v>
      </c>
      <c r="V344" s="117">
        <f t="shared" si="45"/>
        <v>0</v>
      </c>
      <c r="W344" s="118">
        <f t="shared" si="50"/>
        <v>0</v>
      </c>
      <c r="X344" s="119">
        <f t="shared" si="51"/>
        <v>0</v>
      </c>
      <c r="Y344" s="119">
        <f t="shared" si="52"/>
        <v>0</v>
      </c>
      <c r="AA344" s="120" t="str">
        <f t="shared" si="53"/>
        <v>202604</v>
      </c>
    </row>
    <row r="345" spans="1:27" ht="21" customHeight="1">
      <c r="A345" s="299" t="str">
        <f>IF(C345="","",SUBTOTAL(103,$C$13:C345)-1)</f>
        <v/>
      </c>
      <c r="B345" s="104"/>
      <c r="C345" s="297"/>
      <c r="D345" s="105"/>
      <c r="E345" s="106"/>
      <c r="F345" s="107" t="str">
        <f>IF(E345="","",IFERROR(DATEDIF(E345,'請求書（幼稚園保育料・代理）'!$A$1,"Y"),""))</f>
        <v/>
      </c>
      <c r="G345" s="108"/>
      <c r="H345" s="105"/>
      <c r="I345" s="333" t="str">
        <f t="shared" si="46"/>
        <v/>
      </c>
      <c r="J345" s="110" t="s">
        <v>32</v>
      </c>
      <c r="K345" s="334" t="str">
        <f t="shared" si="47"/>
        <v/>
      </c>
      <c r="L345" s="112"/>
      <c r="M345" s="110" t="s">
        <v>32</v>
      </c>
      <c r="N345" s="113"/>
      <c r="O345" s="114"/>
      <c r="P345" s="306"/>
      <c r="Q345" s="105"/>
      <c r="R345" s="114"/>
      <c r="S345" s="115"/>
      <c r="T345" s="116">
        <f t="shared" si="48"/>
        <v>0</v>
      </c>
      <c r="U345" s="117">
        <f t="shared" si="49"/>
        <v>0</v>
      </c>
      <c r="V345" s="117">
        <f t="shared" si="45"/>
        <v>0</v>
      </c>
      <c r="W345" s="118">
        <f t="shared" si="50"/>
        <v>0</v>
      </c>
      <c r="X345" s="119">
        <f t="shared" si="51"/>
        <v>0</v>
      </c>
      <c r="Y345" s="119">
        <f t="shared" si="52"/>
        <v>0</v>
      </c>
      <c r="AA345" s="120" t="str">
        <f t="shared" si="53"/>
        <v>202604</v>
      </c>
    </row>
    <row r="346" spans="1:27" ht="21" customHeight="1">
      <c r="A346" s="299" t="str">
        <f>IF(C346="","",SUBTOTAL(103,$C$13:C346)-1)</f>
        <v/>
      </c>
      <c r="B346" s="104"/>
      <c r="C346" s="297"/>
      <c r="D346" s="105"/>
      <c r="E346" s="106"/>
      <c r="F346" s="107" t="str">
        <f>IF(E346="","",IFERROR(DATEDIF(E346,'請求書（幼稚園保育料・代理）'!$A$1,"Y"),""))</f>
        <v/>
      </c>
      <c r="G346" s="108"/>
      <c r="H346" s="105"/>
      <c r="I346" s="333" t="str">
        <f t="shared" si="46"/>
        <v/>
      </c>
      <c r="J346" s="110" t="s">
        <v>32</v>
      </c>
      <c r="K346" s="334" t="str">
        <f t="shared" si="47"/>
        <v/>
      </c>
      <c r="L346" s="112"/>
      <c r="M346" s="110" t="s">
        <v>32</v>
      </c>
      <c r="N346" s="113"/>
      <c r="O346" s="114"/>
      <c r="P346" s="306"/>
      <c r="Q346" s="105"/>
      <c r="R346" s="114"/>
      <c r="S346" s="115"/>
      <c r="T346" s="116">
        <f t="shared" si="48"/>
        <v>0</v>
      </c>
      <c r="U346" s="117">
        <f t="shared" si="49"/>
        <v>0</v>
      </c>
      <c r="V346" s="117">
        <f t="shared" si="45"/>
        <v>0</v>
      </c>
      <c r="W346" s="118">
        <f t="shared" si="50"/>
        <v>0</v>
      </c>
      <c r="X346" s="119">
        <f t="shared" si="51"/>
        <v>0</v>
      </c>
      <c r="Y346" s="119">
        <f t="shared" si="52"/>
        <v>0</v>
      </c>
      <c r="AA346" s="120" t="str">
        <f t="shared" si="53"/>
        <v>202604</v>
      </c>
    </row>
    <row r="347" spans="1:27" ht="21" customHeight="1">
      <c r="A347" s="299" t="str">
        <f>IF(C347="","",SUBTOTAL(103,$C$13:C347)-1)</f>
        <v/>
      </c>
      <c r="B347" s="104"/>
      <c r="C347" s="297"/>
      <c r="D347" s="105"/>
      <c r="E347" s="106"/>
      <c r="F347" s="107" t="str">
        <f>IF(E347="","",IFERROR(DATEDIF(E347,'請求書（幼稚園保育料・代理）'!$A$1,"Y"),""))</f>
        <v/>
      </c>
      <c r="G347" s="108"/>
      <c r="H347" s="105"/>
      <c r="I347" s="333" t="str">
        <f t="shared" si="46"/>
        <v/>
      </c>
      <c r="J347" s="110" t="s">
        <v>32</v>
      </c>
      <c r="K347" s="334" t="str">
        <f t="shared" si="47"/>
        <v/>
      </c>
      <c r="L347" s="112"/>
      <c r="M347" s="110" t="s">
        <v>32</v>
      </c>
      <c r="N347" s="113"/>
      <c r="O347" s="114"/>
      <c r="P347" s="306"/>
      <c r="Q347" s="105"/>
      <c r="R347" s="114"/>
      <c r="S347" s="115"/>
      <c r="T347" s="116">
        <f t="shared" si="48"/>
        <v>0</v>
      </c>
      <c r="U347" s="117">
        <f t="shared" si="49"/>
        <v>0</v>
      </c>
      <c r="V347" s="117">
        <f t="shared" si="45"/>
        <v>0</v>
      </c>
      <c r="W347" s="118">
        <f t="shared" si="50"/>
        <v>0</v>
      </c>
      <c r="X347" s="119">
        <f t="shared" si="51"/>
        <v>0</v>
      </c>
      <c r="Y347" s="119">
        <f t="shared" si="52"/>
        <v>0</v>
      </c>
      <c r="AA347" s="120" t="str">
        <f t="shared" si="53"/>
        <v>202604</v>
      </c>
    </row>
    <row r="348" spans="1:27" ht="21" customHeight="1">
      <c r="A348" s="299" t="str">
        <f>IF(C348="","",SUBTOTAL(103,$C$13:C348)-1)</f>
        <v/>
      </c>
      <c r="B348" s="104"/>
      <c r="C348" s="297"/>
      <c r="D348" s="105"/>
      <c r="E348" s="106"/>
      <c r="F348" s="107" t="str">
        <f>IF(E348="","",IFERROR(DATEDIF(E348,'請求書（幼稚園保育料・代理）'!$A$1,"Y"),""))</f>
        <v/>
      </c>
      <c r="G348" s="108"/>
      <c r="H348" s="105"/>
      <c r="I348" s="333" t="str">
        <f t="shared" si="46"/>
        <v/>
      </c>
      <c r="J348" s="110" t="s">
        <v>32</v>
      </c>
      <c r="K348" s="334" t="str">
        <f t="shared" si="47"/>
        <v/>
      </c>
      <c r="L348" s="112"/>
      <c r="M348" s="110" t="s">
        <v>32</v>
      </c>
      <c r="N348" s="113"/>
      <c r="O348" s="114"/>
      <c r="P348" s="306"/>
      <c r="Q348" s="105"/>
      <c r="R348" s="114"/>
      <c r="S348" s="115"/>
      <c r="T348" s="116">
        <f t="shared" si="48"/>
        <v>0</v>
      </c>
      <c r="U348" s="117">
        <f t="shared" si="49"/>
        <v>0</v>
      </c>
      <c r="V348" s="117">
        <f t="shared" si="45"/>
        <v>0</v>
      </c>
      <c r="W348" s="118">
        <f t="shared" si="50"/>
        <v>0</v>
      </c>
      <c r="X348" s="119">
        <f t="shared" si="51"/>
        <v>0</v>
      </c>
      <c r="Y348" s="119">
        <f t="shared" si="52"/>
        <v>0</v>
      </c>
      <c r="AA348" s="120" t="str">
        <f t="shared" si="53"/>
        <v>202604</v>
      </c>
    </row>
    <row r="349" spans="1:27" ht="21" customHeight="1">
      <c r="A349" s="299" t="str">
        <f>IF(C349="","",SUBTOTAL(103,$C$13:C349)-1)</f>
        <v/>
      </c>
      <c r="B349" s="104"/>
      <c r="C349" s="297"/>
      <c r="D349" s="105"/>
      <c r="E349" s="106"/>
      <c r="F349" s="107" t="str">
        <f>IF(E349="","",IFERROR(DATEDIF(E349,'請求書（幼稚園保育料・代理）'!$A$1,"Y"),""))</f>
        <v/>
      </c>
      <c r="G349" s="108"/>
      <c r="H349" s="105"/>
      <c r="I349" s="333" t="str">
        <f t="shared" si="46"/>
        <v/>
      </c>
      <c r="J349" s="110" t="s">
        <v>32</v>
      </c>
      <c r="K349" s="334" t="str">
        <f t="shared" si="47"/>
        <v/>
      </c>
      <c r="L349" s="112"/>
      <c r="M349" s="110" t="s">
        <v>32</v>
      </c>
      <c r="N349" s="113"/>
      <c r="O349" s="114"/>
      <c r="P349" s="306"/>
      <c r="Q349" s="105"/>
      <c r="R349" s="114"/>
      <c r="S349" s="115"/>
      <c r="T349" s="116">
        <f t="shared" si="48"/>
        <v>0</v>
      </c>
      <c r="U349" s="117">
        <f t="shared" si="49"/>
        <v>0</v>
      </c>
      <c r="V349" s="117">
        <f t="shared" si="45"/>
        <v>0</v>
      </c>
      <c r="W349" s="118">
        <f t="shared" si="50"/>
        <v>0</v>
      </c>
      <c r="X349" s="119">
        <f t="shared" si="51"/>
        <v>0</v>
      </c>
      <c r="Y349" s="119">
        <f t="shared" si="52"/>
        <v>0</v>
      </c>
      <c r="AA349" s="120" t="str">
        <f t="shared" si="53"/>
        <v>202604</v>
      </c>
    </row>
    <row r="350" spans="1:27" ht="21" customHeight="1">
      <c r="A350" s="299" t="str">
        <f>IF(C350="","",SUBTOTAL(103,$C$13:C350)-1)</f>
        <v/>
      </c>
      <c r="B350" s="104"/>
      <c r="C350" s="297"/>
      <c r="D350" s="105"/>
      <c r="E350" s="106"/>
      <c r="F350" s="107" t="str">
        <f>IF(E350="","",IFERROR(DATEDIF(E350,'請求書（幼稚園保育料・代理）'!$A$1,"Y"),""))</f>
        <v/>
      </c>
      <c r="G350" s="108"/>
      <c r="H350" s="105"/>
      <c r="I350" s="333" t="str">
        <f t="shared" si="46"/>
        <v/>
      </c>
      <c r="J350" s="110" t="s">
        <v>32</v>
      </c>
      <c r="K350" s="334" t="str">
        <f t="shared" si="47"/>
        <v/>
      </c>
      <c r="L350" s="112"/>
      <c r="M350" s="110" t="s">
        <v>32</v>
      </c>
      <c r="N350" s="113"/>
      <c r="O350" s="114"/>
      <c r="P350" s="306"/>
      <c r="Q350" s="105"/>
      <c r="R350" s="114"/>
      <c r="S350" s="115"/>
      <c r="T350" s="116">
        <f t="shared" si="48"/>
        <v>0</v>
      </c>
      <c r="U350" s="117">
        <f t="shared" si="49"/>
        <v>0</v>
      </c>
      <c r="V350" s="117">
        <f t="shared" si="45"/>
        <v>0</v>
      </c>
      <c r="W350" s="118">
        <f t="shared" si="50"/>
        <v>0</v>
      </c>
      <c r="X350" s="119">
        <f t="shared" si="51"/>
        <v>0</v>
      </c>
      <c r="Y350" s="119">
        <f t="shared" si="52"/>
        <v>0</v>
      </c>
      <c r="AA350" s="120" t="str">
        <f t="shared" si="53"/>
        <v>202604</v>
      </c>
    </row>
    <row r="351" spans="1:27" ht="21" customHeight="1">
      <c r="A351" s="299" t="str">
        <f>IF(C351="","",SUBTOTAL(103,$C$13:C351)-1)</f>
        <v/>
      </c>
      <c r="B351" s="104"/>
      <c r="C351" s="297"/>
      <c r="D351" s="105"/>
      <c r="E351" s="106"/>
      <c r="F351" s="107" t="str">
        <f>IF(E351="","",IFERROR(DATEDIF(E351,'請求書（幼稚園保育料・代理）'!$A$1,"Y"),""))</f>
        <v/>
      </c>
      <c r="G351" s="108"/>
      <c r="H351" s="105"/>
      <c r="I351" s="333" t="str">
        <f t="shared" si="46"/>
        <v/>
      </c>
      <c r="J351" s="110" t="s">
        <v>32</v>
      </c>
      <c r="K351" s="334" t="str">
        <f t="shared" si="47"/>
        <v/>
      </c>
      <c r="L351" s="112"/>
      <c r="M351" s="110" t="s">
        <v>32</v>
      </c>
      <c r="N351" s="113"/>
      <c r="O351" s="114"/>
      <c r="P351" s="306"/>
      <c r="Q351" s="105"/>
      <c r="R351" s="114"/>
      <c r="S351" s="115"/>
      <c r="T351" s="116">
        <f t="shared" si="48"/>
        <v>0</v>
      </c>
      <c r="U351" s="117">
        <f t="shared" si="49"/>
        <v>0</v>
      </c>
      <c r="V351" s="117">
        <f t="shared" si="45"/>
        <v>0</v>
      </c>
      <c r="W351" s="118">
        <f t="shared" si="50"/>
        <v>0</v>
      </c>
      <c r="X351" s="119">
        <f t="shared" si="51"/>
        <v>0</v>
      </c>
      <c r="Y351" s="119">
        <f t="shared" si="52"/>
        <v>0</v>
      </c>
      <c r="AA351" s="120" t="str">
        <f t="shared" si="53"/>
        <v>202604</v>
      </c>
    </row>
    <row r="352" spans="1:27" ht="21" customHeight="1">
      <c r="A352" s="299" t="str">
        <f>IF(C352="","",SUBTOTAL(103,$C$13:C352)-1)</f>
        <v/>
      </c>
      <c r="B352" s="104"/>
      <c r="C352" s="297"/>
      <c r="D352" s="105"/>
      <c r="E352" s="106"/>
      <c r="F352" s="107" t="str">
        <f>IF(E352="","",IFERROR(DATEDIF(E352,'請求書（幼稚園保育料・代理）'!$A$1,"Y"),""))</f>
        <v/>
      </c>
      <c r="G352" s="108"/>
      <c r="H352" s="105"/>
      <c r="I352" s="333" t="str">
        <f t="shared" si="46"/>
        <v/>
      </c>
      <c r="J352" s="110" t="s">
        <v>32</v>
      </c>
      <c r="K352" s="334" t="str">
        <f t="shared" si="47"/>
        <v/>
      </c>
      <c r="L352" s="112"/>
      <c r="M352" s="110" t="s">
        <v>32</v>
      </c>
      <c r="N352" s="113"/>
      <c r="O352" s="114"/>
      <c r="P352" s="306"/>
      <c r="Q352" s="105"/>
      <c r="R352" s="114"/>
      <c r="S352" s="115"/>
      <c r="T352" s="116">
        <f t="shared" si="48"/>
        <v>0</v>
      </c>
      <c r="U352" s="117">
        <f t="shared" si="49"/>
        <v>0</v>
      </c>
      <c r="V352" s="117">
        <f t="shared" si="45"/>
        <v>0</v>
      </c>
      <c r="W352" s="118">
        <f t="shared" si="50"/>
        <v>0</v>
      </c>
      <c r="X352" s="119">
        <f t="shared" si="51"/>
        <v>0</v>
      </c>
      <c r="Y352" s="119">
        <f t="shared" si="52"/>
        <v>0</v>
      </c>
      <c r="AA352" s="120" t="str">
        <f t="shared" si="53"/>
        <v>202604</v>
      </c>
    </row>
    <row r="353" spans="1:27" ht="21" customHeight="1">
      <c r="A353" s="299" t="str">
        <f>IF(C353="","",SUBTOTAL(103,$C$13:C353)-1)</f>
        <v/>
      </c>
      <c r="B353" s="104"/>
      <c r="C353" s="297"/>
      <c r="D353" s="105"/>
      <c r="E353" s="106"/>
      <c r="F353" s="107" t="str">
        <f>IF(E353="","",IFERROR(DATEDIF(E353,'請求書（幼稚園保育料・代理）'!$A$1,"Y"),""))</f>
        <v/>
      </c>
      <c r="G353" s="108"/>
      <c r="H353" s="105"/>
      <c r="I353" s="333" t="str">
        <f t="shared" si="46"/>
        <v/>
      </c>
      <c r="J353" s="110" t="s">
        <v>32</v>
      </c>
      <c r="K353" s="334" t="str">
        <f t="shared" si="47"/>
        <v/>
      </c>
      <c r="L353" s="112"/>
      <c r="M353" s="110" t="s">
        <v>32</v>
      </c>
      <c r="N353" s="113"/>
      <c r="O353" s="114"/>
      <c r="P353" s="306"/>
      <c r="Q353" s="105"/>
      <c r="R353" s="114"/>
      <c r="S353" s="115"/>
      <c r="T353" s="116">
        <f t="shared" si="48"/>
        <v>0</v>
      </c>
      <c r="U353" s="117">
        <f t="shared" si="49"/>
        <v>0</v>
      </c>
      <c r="V353" s="117">
        <f t="shared" si="45"/>
        <v>0</v>
      </c>
      <c r="W353" s="118">
        <f t="shared" si="50"/>
        <v>0</v>
      </c>
      <c r="X353" s="119">
        <f t="shared" si="51"/>
        <v>0</v>
      </c>
      <c r="Y353" s="119">
        <f t="shared" si="52"/>
        <v>0</v>
      </c>
      <c r="AA353" s="120" t="str">
        <f t="shared" si="53"/>
        <v>202604</v>
      </c>
    </row>
    <row r="354" spans="1:27" ht="21" customHeight="1">
      <c r="A354" s="299" t="str">
        <f>IF(C354="","",SUBTOTAL(103,$C$13:C354)-1)</f>
        <v/>
      </c>
      <c r="B354" s="104"/>
      <c r="C354" s="297"/>
      <c r="D354" s="105"/>
      <c r="E354" s="106"/>
      <c r="F354" s="107" t="str">
        <f>IF(E354="","",IFERROR(DATEDIF(E354,'請求書（幼稚園保育料・代理）'!$A$1,"Y"),""))</f>
        <v/>
      </c>
      <c r="G354" s="108"/>
      <c r="H354" s="105"/>
      <c r="I354" s="333" t="str">
        <f t="shared" si="46"/>
        <v/>
      </c>
      <c r="J354" s="110" t="s">
        <v>32</v>
      </c>
      <c r="K354" s="334" t="str">
        <f t="shared" si="47"/>
        <v/>
      </c>
      <c r="L354" s="112"/>
      <c r="M354" s="110" t="s">
        <v>32</v>
      </c>
      <c r="N354" s="113"/>
      <c r="O354" s="114"/>
      <c r="P354" s="306"/>
      <c r="Q354" s="105"/>
      <c r="R354" s="114"/>
      <c r="S354" s="115"/>
      <c r="T354" s="116">
        <f t="shared" si="48"/>
        <v>0</v>
      </c>
      <c r="U354" s="117">
        <f t="shared" si="49"/>
        <v>0</v>
      </c>
      <c r="V354" s="117">
        <f t="shared" si="45"/>
        <v>0</v>
      </c>
      <c r="W354" s="118">
        <f t="shared" si="50"/>
        <v>0</v>
      </c>
      <c r="X354" s="119">
        <f t="shared" si="51"/>
        <v>0</v>
      </c>
      <c r="Y354" s="119">
        <f t="shared" si="52"/>
        <v>0</v>
      </c>
      <c r="AA354" s="120" t="str">
        <f t="shared" si="53"/>
        <v>202604</v>
      </c>
    </row>
    <row r="355" spans="1:27" ht="21" customHeight="1">
      <c r="A355" s="299" t="str">
        <f>IF(C355="","",SUBTOTAL(103,$C$13:C355)-1)</f>
        <v/>
      </c>
      <c r="B355" s="104"/>
      <c r="C355" s="297"/>
      <c r="D355" s="105"/>
      <c r="E355" s="106"/>
      <c r="F355" s="107" t="str">
        <f>IF(E355="","",IFERROR(DATEDIF(E355,'請求書（幼稚園保育料・代理）'!$A$1,"Y"),""))</f>
        <v/>
      </c>
      <c r="G355" s="108"/>
      <c r="H355" s="105"/>
      <c r="I355" s="333" t="str">
        <f t="shared" si="46"/>
        <v/>
      </c>
      <c r="J355" s="110" t="s">
        <v>32</v>
      </c>
      <c r="K355" s="334" t="str">
        <f t="shared" si="47"/>
        <v/>
      </c>
      <c r="L355" s="112"/>
      <c r="M355" s="110" t="s">
        <v>32</v>
      </c>
      <c r="N355" s="113"/>
      <c r="O355" s="114"/>
      <c r="P355" s="306"/>
      <c r="Q355" s="105"/>
      <c r="R355" s="114"/>
      <c r="S355" s="115"/>
      <c r="T355" s="116">
        <f t="shared" si="48"/>
        <v>0</v>
      </c>
      <c r="U355" s="117">
        <f t="shared" si="49"/>
        <v>0</v>
      </c>
      <c r="V355" s="117">
        <f t="shared" si="45"/>
        <v>0</v>
      </c>
      <c r="W355" s="118">
        <f t="shared" si="50"/>
        <v>0</v>
      </c>
      <c r="X355" s="119">
        <f t="shared" si="51"/>
        <v>0</v>
      </c>
      <c r="Y355" s="119">
        <f t="shared" si="52"/>
        <v>0</v>
      </c>
      <c r="AA355" s="120" t="str">
        <f t="shared" si="53"/>
        <v>202604</v>
      </c>
    </row>
    <row r="356" spans="1:27" ht="21" customHeight="1">
      <c r="A356" s="299" t="str">
        <f>IF(C356="","",SUBTOTAL(103,$C$13:C356)-1)</f>
        <v/>
      </c>
      <c r="B356" s="104"/>
      <c r="C356" s="297"/>
      <c r="D356" s="105"/>
      <c r="E356" s="106"/>
      <c r="F356" s="107" t="str">
        <f>IF(E356="","",IFERROR(DATEDIF(E356,'請求書（幼稚園保育料・代理）'!$A$1,"Y"),""))</f>
        <v/>
      </c>
      <c r="G356" s="108"/>
      <c r="H356" s="105"/>
      <c r="I356" s="333" t="str">
        <f t="shared" si="46"/>
        <v/>
      </c>
      <c r="J356" s="110" t="s">
        <v>32</v>
      </c>
      <c r="K356" s="334" t="str">
        <f t="shared" si="47"/>
        <v/>
      </c>
      <c r="L356" s="112"/>
      <c r="M356" s="110" t="s">
        <v>32</v>
      </c>
      <c r="N356" s="113"/>
      <c r="O356" s="114"/>
      <c r="P356" s="306"/>
      <c r="Q356" s="105"/>
      <c r="R356" s="114"/>
      <c r="S356" s="115"/>
      <c r="T356" s="116">
        <f t="shared" si="48"/>
        <v>0</v>
      </c>
      <c r="U356" s="117">
        <f t="shared" si="49"/>
        <v>0</v>
      </c>
      <c r="V356" s="117">
        <f t="shared" si="45"/>
        <v>0</v>
      </c>
      <c r="W356" s="118">
        <f t="shared" si="50"/>
        <v>0</v>
      </c>
      <c r="X356" s="119">
        <f t="shared" si="51"/>
        <v>0</v>
      </c>
      <c r="Y356" s="119">
        <f t="shared" si="52"/>
        <v>0</v>
      </c>
      <c r="AA356" s="120" t="str">
        <f t="shared" si="53"/>
        <v>202604</v>
      </c>
    </row>
    <row r="357" spans="1:27" ht="21" customHeight="1">
      <c r="A357" s="299" t="str">
        <f>IF(C357="","",SUBTOTAL(103,$C$13:C357)-1)</f>
        <v/>
      </c>
      <c r="B357" s="104"/>
      <c r="C357" s="297"/>
      <c r="D357" s="105"/>
      <c r="E357" s="106"/>
      <c r="F357" s="107" t="str">
        <f>IF(E357="","",IFERROR(DATEDIF(E357,'請求書（幼稚園保育料・代理）'!$A$1,"Y"),""))</f>
        <v/>
      </c>
      <c r="G357" s="108"/>
      <c r="H357" s="105"/>
      <c r="I357" s="333" t="str">
        <f t="shared" si="46"/>
        <v/>
      </c>
      <c r="J357" s="110" t="s">
        <v>32</v>
      </c>
      <c r="K357" s="334" t="str">
        <f t="shared" si="47"/>
        <v/>
      </c>
      <c r="L357" s="112"/>
      <c r="M357" s="110" t="s">
        <v>32</v>
      </c>
      <c r="N357" s="113"/>
      <c r="O357" s="114"/>
      <c r="P357" s="306"/>
      <c r="Q357" s="105"/>
      <c r="R357" s="114"/>
      <c r="S357" s="115"/>
      <c r="T357" s="116">
        <f t="shared" si="48"/>
        <v>0</v>
      </c>
      <c r="U357" s="117">
        <f t="shared" si="49"/>
        <v>0</v>
      </c>
      <c r="V357" s="117">
        <f t="shared" si="45"/>
        <v>0</v>
      </c>
      <c r="W357" s="118">
        <f t="shared" si="50"/>
        <v>0</v>
      </c>
      <c r="X357" s="119">
        <f t="shared" si="51"/>
        <v>0</v>
      </c>
      <c r="Y357" s="119">
        <f t="shared" si="52"/>
        <v>0</v>
      </c>
      <c r="AA357" s="120" t="str">
        <f t="shared" si="53"/>
        <v>202604</v>
      </c>
    </row>
    <row r="358" spans="1:27" ht="21" customHeight="1">
      <c r="A358" s="299" t="str">
        <f>IF(C358="","",SUBTOTAL(103,$C$13:C358)-1)</f>
        <v/>
      </c>
      <c r="B358" s="104"/>
      <c r="C358" s="297"/>
      <c r="D358" s="105"/>
      <c r="E358" s="106"/>
      <c r="F358" s="107" t="str">
        <f>IF(E358="","",IFERROR(DATEDIF(E358,'請求書（幼稚園保育料・代理）'!$A$1,"Y"),""))</f>
        <v/>
      </c>
      <c r="G358" s="108"/>
      <c r="H358" s="105"/>
      <c r="I358" s="333" t="str">
        <f t="shared" si="46"/>
        <v/>
      </c>
      <c r="J358" s="110" t="s">
        <v>32</v>
      </c>
      <c r="K358" s="334" t="str">
        <f t="shared" si="47"/>
        <v/>
      </c>
      <c r="L358" s="112"/>
      <c r="M358" s="110" t="s">
        <v>32</v>
      </c>
      <c r="N358" s="113"/>
      <c r="O358" s="114"/>
      <c r="P358" s="306"/>
      <c r="Q358" s="105"/>
      <c r="R358" s="114"/>
      <c r="S358" s="115"/>
      <c r="T358" s="116">
        <f t="shared" si="48"/>
        <v>0</v>
      </c>
      <c r="U358" s="117">
        <f t="shared" si="49"/>
        <v>0</v>
      </c>
      <c r="V358" s="117">
        <f t="shared" si="45"/>
        <v>0</v>
      </c>
      <c r="W358" s="118">
        <f t="shared" si="50"/>
        <v>0</v>
      </c>
      <c r="X358" s="119">
        <f t="shared" si="51"/>
        <v>0</v>
      </c>
      <c r="Y358" s="119">
        <f t="shared" si="52"/>
        <v>0</v>
      </c>
      <c r="AA358" s="120" t="str">
        <f t="shared" si="53"/>
        <v>202604</v>
      </c>
    </row>
    <row r="359" spans="1:27" ht="21" customHeight="1">
      <c r="A359" s="299" t="str">
        <f>IF(C359="","",SUBTOTAL(103,$C$13:C359)-1)</f>
        <v/>
      </c>
      <c r="B359" s="104"/>
      <c r="C359" s="297"/>
      <c r="D359" s="105"/>
      <c r="E359" s="106"/>
      <c r="F359" s="107" t="str">
        <f>IF(E359="","",IFERROR(DATEDIF(E359,'請求書（幼稚園保育料・代理）'!$A$1,"Y"),""))</f>
        <v/>
      </c>
      <c r="G359" s="108"/>
      <c r="H359" s="105"/>
      <c r="I359" s="333" t="str">
        <f t="shared" si="46"/>
        <v/>
      </c>
      <c r="J359" s="110" t="s">
        <v>32</v>
      </c>
      <c r="K359" s="334" t="str">
        <f t="shared" si="47"/>
        <v/>
      </c>
      <c r="L359" s="112"/>
      <c r="M359" s="110" t="s">
        <v>32</v>
      </c>
      <c r="N359" s="113"/>
      <c r="O359" s="114"/>
      <c r="P359" s="306"/>
      <c r="Q359" s="105"/>
      <c r="R359" s="114"/>
      <c r="S359" s="115"/>
      <c r="T359" s="116">
        <f t="shared" si="48"/>
        <v>0</v>
      </c>
      <c r="U359" s="117">
        <f t="shared" si="49"/>
        <v>0</v>
      </c>
      <c r="V359" s="117">
        <f t="shared" si="45"/>
        <v>0</v>
      </c>
      <c r="W359" s="118">
        <f t="shared" si="50"/>
        <v>0</v>
      </c>
      <c r="X359" s="119">
        <f t="shared" si="51"/>
        <v>0</v>
      </c>
      <c r="Y359" s="119">
        <f t="shared" si="52"/>
        <v>0</v>
      </c>
      <c r="AA359" s="120" t="str">
        <f t="shared" si="53"/>
        <v>202604</v>
      </c>
    </row>
    <row r="360" spans="1:27" ht="21" customHeight="1">
      <c r="A360" s="299" t="str">
        <f>IF(C360="","",SUBTOTAL(103,$C$13:C360)-1)</f>
        <v/>
      </c>
      <c r="B360" s="104"/>
      <c r="C360" s="297"/>
      <c r="D360" s="105"/>
      <c r="E360" s="106"/>
      <c r="F360" s="107" t="str">
        <f>IF(E360="","",IFERROR(DATEDIF(E360,'請求書（幼稚園保育料・代理）'!$A$1,"Y"),""))</f>
        <v/>
      </c>
      <c r="G360" s="108"/>
      <c r="H360" s="105"/>
      <c r="I360" s="333" t="str">
        <f t="shared" si="46"/>
        <v/>
      </c>
      <c r="J360" s="110" t="s">
        <v>32</v>
      </c>
      <c r="K360" s="334" t="str">
        <f t="shared" si="47"/>
        <v/>
      </c>
      <c r="L360" s="112"/>
      <c r="M360" s="110" t="s">
        <v>32</v>
      </c>
      <c r="N360" s="113"/>
      <c r="O360" s="114"/>
      <c r="P360" s="306"/>
      <c r="Q360" s="105"/>
      <c r="R360" s="114"/>
      <c r="S360" s="115"/>
      <c r="T360" s="116">
        <f t="shared" si="48"/>
        <v>0</v>
      </c>
      <c r="U360" s="117">
        <f t="shared" si="49"/>
        <v>0</v>
      </c>
      <c r="V360" s="117">
        <f t="shared" si="45"/>
        <v>0</v>
      </c>
      <c r="W360" s="118">
        <f t="shared" si="50"/>
        <v>0</v>
      </c>
      <c r="X360" s="119">
        <f t="shared" si="51"/>
        <v>0</v>
      </c>
      <c r="Y360" s="119">
        <f t="shared" si="52"/>
        <v>0</v>
      </c>
      <c r="AA360" s="120" t="str">
        <f t="shared" si="53"/>
        <v>202604</v>
      </c>
    </row>
    <row r="361" spans="1:27" ht="21" customHeight="1">
      <c r="A361" s="299" t="str">
        <f>IF(C361="","",SUBTOTAL(103,$C$13:C361)-1)</f>
        <v/>
      </c>
      <c r="B361" s="104"/>
      <c r="C361" s="297"/>
      <c r="D361" s="105"/>
      <c r="E361" s="106"/>
      <c r="F361" s="107" t="str">
        <f>IF(E361="","",IFERROR(DATEDIF(E361,'請求書（幼稚園保育料・代理）'!$A$1,"Y"),""))</f>
        <v/>
      </c>
      <c r="G361" s="108"/>
      <c r="H361" s="105"/>
      <c r="I361" s="333" t="str">
        <f t="shared" si="46"/>
        <v/>
      </c>
      <c r="J361" s="110" t="s">
        <v>32</v>
      </c>
      <c r="K361" s="334" t="str">
        <f t="shared" si="47"/>
        <v/>
      </c>
      <c r="L361" s="112"/>
      <c r="M361" s="110" t="s">
        <v>32</v>
      </c>
      <c r="N361" s="113"/>
      <c r="O361" s="114"/>
      <c r="P361" s="306"/>
      <c r="Q361" s="105"/>
      <c r="R361" s="114"/>
      <c r="S361" s="115"/>
      <c r="T361" s="116">
        <f t="shared" si="48"/>
        <v>0</v>
      </c>
      <c r="U361" s="117">
        <f t="shared" si="49"/>
        <v>0</v>
      </c>
      <c r="V361" s="117">
        <f t="shared" si="45"/>
        <v>0</v>
      </c>
      <c r="W361" s="118">
        <f t="shared" si="50"/>
        <v>0</v>
      </c>
      <c r="X361" s="119">
        <f t="shared" si="51"/>
        <v>0</v>
      </c>
      <c r="Y361" s="119">
        <f t="shared" si="52"/>
        <v>0</v>
      </c>
      <c r="AA361" s="120" t="str">
        <f t="shared" si="53"/>
        <v>202604</v>
      </c>
    </row>
    <row r="362" spans="1:27" ht="21" customHeight="1">
      <c r="A362" s="299" t="str">
        <f>IF(C362="","",SUBTOTAL(103,$C$13:C362)-1)</f>
        <v/>
      </c>
      <c r="B362" s="104"/>
      <c r="C362" s="297"/>
      <c r="D362" s="105"/>
      <c r="E362" s="106"/>
      <c r="F362" s="107" t="str">
        <f>IF(E362="","",IFERROR(DATEDIF(E362,'請求書（幼稚園保育料・代理）'!$A$1,"Y"),""))</f>
        <v/>
      </c>
      <c r="G362" s="108"/>
      <c r="H362" s="105"/>
      <c r="I362" s="333" t="str">
        <f t="shared" si="46"/>
        <v/>
      </c>
      <c r="J362" s="110" t="s">
        <v>32</v>
      </c>
      <c r="K362" s="334" t="str">
        <f t="shared" si="47"/>
        <v/>
      </c>
      <c r="L362" s="112"/>
      <c r="M362" s="110" t="s">
        <v>32</v>
      </c>
      <c r="N362" s="113"/>
      <c r="O362" s="114"/>
      <c r="P362" s="306"/>
      <c r="Q362" s="105"/>
      <c r="R362" s="114"/>
      <c r="S362" s="115"/>
      <c r="T362" s="116">
        <f t="shared" si="48"/>
        <v>0</v>
      </c>
      <c r="U362" s="117">
        <f t="shared" si="49"/>
        <v>0</v>
      </c>
      <c r="V362" s="117">
        <f t="shared" si="45"/>
        <v>0</v>
      </c>
      <c r="W362" s="118">
        <f t="shared" si="50"/>
        <v>0</v>
      </c>
      <c r="X362" s="119">
        <f t="shared" si="51"/>
        <v>0</v>
      </c>
      <c r="Y362" s="119">
        <f t="shared" si="52"/>
        <v>0</v>
      </c>
      <c r="AA362" s="120" t="str">
        <f t="shared" si="53"/>
        <v>202604</v>
      </c>
    </row>
    <row r="363" spans="1:27" ht="21" customHeight="1">
      <c r="A363" s="299" t="str">
        <f>IF(C363="","",SUBTOTAL(103,$C$13:C363)-1)</f>
        <v/>
      </c>
      <c r="B363" s="104"/>
      <c r="C363" s="297"/>
      <c r="D363" s="105"/>
      <c r="E363" s="106"/>
      <c r="F363" s="107" t="str">
        <f>IF(E363="","",IFERROR(DATEDIF(E363,'請求書（幼稚園保育料・代理）'!$A$1,"Y"),""))</f>
        <v/>
      </c>
      <c r="G363" s="108"/>
      <c r="H363" s="105"/>
      <c r="I363" s="333" t="str">
        <f t="shared" si="46"/>
        <v/>
      </c>
      <c r="J363" s="110" t="s">
        <v>32</v>
      </c>
      <c r="K363" s="334" t="str">
        <f t="shared" si="47"/>
        <v/>
      </c>
      <c r="L363" s="112"/>
      <c r="M363" s="110" t="s">
        <v>32</v>
      </c>
      <c r="N363" s="113"/>
      <c r="O363" s="114"/>
      <c r="P363" s="306"/>
      <c r="Q363" s="105"/>
      <c r="R363" s="114"/>
      <c r="S363" s="115"/>
      <c r="T363" s="116">
        <f t="shared" si="48"/>
        <v>0</v>
      </c>
      <c r="U363" s="117">
        <f t="shared" si="49"/>
        <v>0</v>
      </c>
      <c r="V363" s="117">
        <f t="shared" si="45"/>
        <v>0</v>
      </c>
      <c r="W363" s="118">
        <f t="shared" si="50"/>
        <v>0</v>
      </c>
      <c r="X363" s="119">
        <f t="shared" si="51"/>
        <v>0</v>
      </c>
      <c r="Y363" s="119">
        <f t="shared" si="52"/>
        <v>0</v>
      </c>
      <c r="AA363" s="120" t="str">
        <f t="shared" si="53"/>
        <v>202604</v>
      </c>
    </row>
    <row r="364" spans="1:27" ht="21" customHeight="1">
      <c r="A364" s="299" t="str">
        <f>IF(C364="","",SUBTOTAL(103,$C$13:C364)-1)</f>
        <v/>
      </c>
      <c r="B364" s="104"/>
      <c r="C364" s="297"/>
      <c r="D364" s="105"/>
      <c r="E364" s="106"/>
      <c r="F364" s="107" t="str">
        <f>IF(E364="","",IFERROR(DATEDIF(E364,'請求書（幼稚園保育料・代理）'!$A$1,"Y"),""))</f>
        <v/>
      </c>
      <c r="G364" s="108"/>
      <c r="H364" s="105"/>
      <c r="I364" s="333" t="str">
        <f t="shared" si="46"/>
        <v/>
      </c>
      <c r="J364" s="110" t="s">
        <v>32</v>
      </c>
      <c r="K364" s="334" t="str">
        <f t="shared" si="47"/>
        <v/>
      </c>
      <c r="L364" s="112"/>
      <c r="M364" s="110" t="s">
        <v>32</v>
      </c>
      <c r="N364" s="113"/>
      <c r="O364" s="114"/>
      <c r="P364" s="306"/>
      <c r="Q364" s="105"/>
      <c r="R364" s="114"/>
      <c r="S364" s="115"/>
      <c r="T364" s="116">
        <f t="shared" si="48"/>
        <v>0</v>
      </c>
      <c r="U364" s="117">
        <f t="shared" si="49"/>
        <v>0</v>
      </c>
      <c r="V364" s="117">
        <f t="shared" si="45"/>
        <v>0</v>
      </c>
      <c r="W364" s="118">
        <f t="shared" si="50"/>
        <v>0</v>
      </c>
      <c r="X364" s="119">
        <f t="shared" si="51"/>
        <v>0</v>
      </c>
      <c r="Y364" s="119">
        <f t="shared" si="52"/>
        <v>0</v>
      </c>
      <c r="AA364" s="120" t="str">
        <f t="shared" si="53"/>
        <v>202604</v>
      </c>
    </row>
    <row r="365" spans="1:27" ht="21" customHeight="1">
      <c r="A365" s="299" t="str">
        <f>IF(C365="","",SUBTOTAL(103,$C$13:C365)-1)</f>
        <v/>
      </c>
      <c r="B365" s="104"/>
      <c r="C365" s="297"/>
      <c r="D365" s="105"/>
      <c r="E365" s="106"/>
      <c r="F365" s="107" t="str">
        <f>IF(E365="","",IFERROR(DATEDIF(E365,'請求書（幼稚園保育料・代理）'!$A$1,"Y"),""))</f>
        <v/>
      </c>
      <c r="G365" s="108"/>
      <c r="H365" s="105"/>
      <c r="I365" s="333" t="str">
        <f t="shared" si="46"/>
        <v/>
      </c>
      <c r="J365" s="110" t="s">
        <v>32</v>
      </c>
      <c r="K365" s="334" t="str">
        <f t="shared" si="47"/>
        <v/>
      </c>
      <c r="L365" s="112"/>
      <c r="M365" s="110" t="s">
        <v>32</v>
      </c>
      <c r="N365" s="113"/>
      <c r="O365" s="114"/>
      <c r="P365" s="306"/>
      <c r="Q365" s="105"/>
      <c r="R365" s="114"/>
      <c r="S365" s="115"/>
      <c r="T365" s="116">
        <f t="shared" si="48"/>
        <v>0</v>
      </c>
      <c r="U365" s="117">
        <f t="shared" si="49"/>
        <v>0</v>
      </c>
      <c r="V365" s="117">
        <f t="shared" si="45"/>
        <v>0</v>
      </c>
      <c r="W365" s="118">
        <f t="shared" si="50"/>
        <v>0</v>
      </c>
      <c r="X365" s="119">
        <f t="shared" si="51"/>
        <v>0</v>
      </c>
      <c r="Y365" s="119">
        <f t="shared" si="52"/>
        <v>0</v>
      </c>
      <c r="AA365" s="120" t="str">
        <f t="shared" si="53"/>
        <v>202604</v>
      </c>
    </row>
    <row r="366" spans="1:27" ht="21" customHeight="1">
      <c r="A366" s="299" t="str">
        <f>IF(C366="","",SUBTOTAL(103,$C$13:C366)-1)</f>
        <v/>
      </c>
      <c r="B366" s="104"/>
      <c r="C366" s="297"/>
      <c r="D366" s="105"/>
      <c r="E366" s="106"/>
      <c r="F366" s="107" t="str">
        <f>IF(E366="","",IFERROR(DATEDIF(E366,'請求書（幼稚園保育料・代理）'!$A$1,"Y"),""))</f>
        <v/>
      </c>
      <c r="G366" s="108"/>
      <c r="H366" s="105"/>
      <c r="I366" s="333" t="str">
        <f t="shared" si="46"/>
        <v/>
      </c>
      <c r="J366" s="110" t="s">
        <v>32</v>
      </c>
      <c r="K366" s="334" t="str">
        <f t="shared" si="47"/>
        <v/>
      </c>
      <c r="L366" s="112"/>
      <c r="M366" s="110" t="s">
        <v>32</v>
      </c>
      <c r="N366" s="113"/>
      <c r="O366" s="114"/>
      <c r="P366" s="306"/>
      <c r="Q366" s="105"/>
      <c r="R366" s="114"/>
      <c r="S366" s="115"/>
      <c r="T366" s="116">
        <f t="shared" si="48"/>
        <v>0</v>
      </c>
      <c r="U366" s="117">
        <f t="shared" si="49"/>
        <v>0</v>
      </c>
      <c r="V366" s="117">
        <f t="shared" si="45"/>
        <v>0</v>
      </c>
      <c r="W366" s="118">
        <f t="shared" si="50"/>
        <v>0</v>
      </c>
      <c r="X366" s="119">
        <f t="shared" si="51"/>
        <v>0</v>
      </c>
      <c r="Y366" s="119">
        <f t="shared" si="52"/>
        <v>0</v>
      </c>
      <c r="AA366" s="120" t="str">
        <f t="shared" si="53"/>
        <v>202604</v>
      </c>
    </row>
    <row r="367" spans="1:27" ht="21" customHeight="1">
      <c r="A367" s="299" t="str">
        <f>IF(C367="","",SUBTOTAL(103,$C$13:C367)-1)</f>
        <v/>
      </c>
      <c r="B367" s="104"/>
      <c r="C367" s="297"/>
      <c r="D367" s="105"/>
      <c r="E367" s="106"/>
      <c r="F367" s="107" t="str">
        <f>IF(E367="","",IFERROR(DATEDIF(E367,'請求書（幼稚園保育料・代理）'!$A$1,"Y"),""))</f>
        <v/>
      </c>
      <c r="G367" s="108"/>
      <c r="H367" s="105"/>
      <c r="I367" s="333" t="str">
        <f t="shared" si="46"/>
        <v/>
      </c>
      <c r="J367" s="110" t="s">
        <v>32</v>
      </c>
      <c r="K367" s="334" t="str">
        <f t="shared" si="47"/>
        <v/>
      </c>
      <c r="L367" s="112"/>
      <c r="M367" s="110" t="s">
        <v>32</v>
      </c>
      <c r="N367" s="113"/>
      <c r="O367" s="114"/>
      <c r="P367" s="306"/>
      <c r="Q367" s="105"/>
      <c r="R367" s="114"/>
      <c r="S367" s="115"/>
      <c r="T367" s="116">
        <f t="shared" si="48"/>
        <v>0</v>
      </c>
      <c r="U367" s="117">
        <f t="shared" si="49"/>
        <v>0</v>
      </c>
      <c r="V367" s="117">
        <f t="shared" si="45"/>
        <v>0</v>
      </c>
      <c r="W367" s="118">
        <f t="shared" si="50"/>
        <v>0</v>
      </c>
      <c r="X367" s="119">
        <f t="shared" si="51"/>
        <v>0</v>
      </c>
      <c r="Y367" s="119">
        <f t="shared" si="52"/>
        <v>0</v>
      </c>
      <c r="AA367" s="120" t="str">
        <f t="shared" si="53"/>
        <v>202604</v>
      </c>
    </row>
    <row r="368" spans="1:27" ht="21" customHeight="1">
      <c r="A368" s="299" t="str">
        <f>IF(C368="","",SUBTOTAL(103,$C$13:C368)-1)</f>
        <v/>
      </c>
      <c r="B368" s="104"/>
      <c r="C368" s="297"/>
      <c r="D368" s="105"/>
      <c r="E368" s="106"/>
      <c r="F368" s="107" t="str">
        <f>IF(E368="","",IFERROR(DATEDIF(E368,'請求書（幼稚園保育料・代理）'!$A$1,"Y"),""))</f>
        <v/>
      </c>
      <c r="G368" s="108"/>
      <c r="H368" s="105"/>
      <c r="I368" s="333" t="str">
        <f t="shared" si="46"/>
        <v/>
      </c>
      <c r="J368" s="110" t="s">
        <v>32</v>
      </c>
      <c r="K368" s="334" t="str">
        <f t="shared" si="47"/>
        <v/>
      </c>
      <c r="L368" s="112"/>
      <c r="M368" s="110" t="s">
        <v>32</v>
      </c>
      <c r="N368" s="113"/>
      <c r="O368" s="114"/>
      <c r="P368" s="306"/>
      <c r="Q368" s="105"/>
      <c r="R368" s="114"/>
      <c r="S368" s="115"/>
      <c r="T368" s="116">
        <f t="shared" si="48"/>
        <v>0</v>
      </c>
      <c r="U368" s="117">
        <f t="shared" si="49"/>
        <v>0</v>
      </c>
      <c r="V368" s="117">
        <f t="shared" si="45"/>
        <v>0</v>
      </c>
      <c r="W368" s="118">
        <f t="shared" si="50"/>
        <v>0</v>
      </c>
      <c r="X368" s="119">
        <f t="shared" si="51"/>
        <v>0</v>
      </c>
      <c r="Y368" s="119">
        <f t="shared" si="52"/>
        <v>0</v>
      </c>
      <c r="AA368" s="120" t="str">
        <f t="shared" si="53"/>
        <v>202604</v>
      </c>
    </row>
    <row r="369" spans="1:27" ht="21" customHeight="1">
      <c r="A369" s="299" t="str">
        <f>IF(C369="","",SUBTOTAL(103,$C$13:C369)-1)</f>
        <v/>
      </c>
      <c r="B369" s="104"/>
      <c r="C369" s="297"/>
      <c r="D369" s="105"/>
      <c r="E369" s="106"/>
      <c r="F369" s="107" t="str">
        <f>IF(E369="","",IFERROR(DATEDIF(E369,'請求書（幼稚園保育料・代理）'!$A$1,"Y"),""))</f>
        <v/>
      </c>
      <c r="G369" s="108"/>
      <c r="H369" s="105"/>
      <c r="I369" s="333" t="str">
        <f t="shared" si="46"/>
        <v/>
      </c>
      <c r="J369" s="110" t="s">
        <v>32</v>
      </c>
      <c r="K369" s="334" t="str">
        <f t="shared" si="47"/>
        <v/>
      </c>
      <c r="L369" s="112"/>
      <c r="M369" s="110" t="s">
        <v>32</v>
      </c>
      <c r="N369" s="113"/>
      <c r="O369" s="114"/>
      <c r="P369" s="306"/>
      <c r="Q369" s="105"/>
      <c r="R369" s="114"/>
      <c r="S369" s="115"/>
      <c r="T369" s="116">
        <f t="shared" si="48"/>
        <v>0</v>
      </c>
      <c r="U369" s="117">
        <f t="shared" si="49"/>
        <v>0</v>
      </c>
      <c r="V369" s="117">
        <f t="shared" si="45"/>
        <v>0</v>
      </c>
      <c r="W369" s="118">
        <f t="shared" si="50"/>
        <v>0</v>
      </c>
      <c r="X369" s="119">
        <f t="shared" si="51"/>
        <v>0</v>
      </c>
      <c r="Y369" s="119">
        <f t="shared" si="52"/>
        <v>0</v>
      </c>
      <c r="AA369" s="120" t="str">
        <f t="shared" si="53"/>
        <v>202604</v>
      </c>
    </row>
    <row r="370" spans="1:27" ht="21" customHeight="1">
      <c r="A370" s="299" t="str">
        <f>IF(C370="","",SUBTOTAL(103,$C$13:C370)-1)</f>
        <v/>
      </c>
      <c r="B370" s="104"/>
      <c r="C370" s="297"/>
      <c r="D370" s="105"/>
      <c r="E370" s="106"/>
      <c r="F370" s="107" t="str">
        <f>IF(E370="","",IFERROR(DATEDIF(E370,'請求書（幼稚園保育料・代理）'!$A$1,"Y"),""))</f>
        <v/>
      </c>
      <c r="G370" s="108"/>
      <c r="H370" s="105"/>
      <c r="I370" s="333" t="str">
        <f t="shared" si="46"/>
        <v/>
      </c>
      <c r="J370" s="110" t="s">
        <v>32</v>
      </c>
      <c r="K370" s="334" t="str">
        <f t="shared" si="47"/>
        <v/>
      </c>
      <c r="L370" s="112"/>
      <c r="M370" s="110" t="s">
        <v>32</v>
      </c>
      <c r="N370" s="113"/>
      <c r="O370" s="114"/>
      <c r="P370" s="306"/>
      <c r="Q370" s="105"/>
      <c r="R370" s="114"/>
      <c r="S370" s="115"/>
      <c r="T370" s="116">
        <f t="shared" si="48"/>
        <v>0</v>
      </c>
      <c r="U370" s="117">
        <f t="shared" si="49"/>
        <v>0</v>
      </c>
      <c r="V370" s="117">
        <f t="shared" si="45"/>
        <v>0</v>
      </c>
      <c r="W370" s="118">
        <f t="shared" si="50"/>
        <v>0</v>
      </c>
      <c r="X370" s="119">
        <f t="shared" si="51"/>
        <v>0</v>
      </c>
      <c r="Y370" s="119">
        <f t="shared" si="52"/>
        <v>0</v>
      </c>
      <c r="AA370" s="120" t="str">
        <f t="shared" si="53"/>
        <v>202604</v>
      </c>
    </row>
    <row r="371" spans="1:27" ht="21" customHeight="1">
      <c r="A371" s="299" t="str">
        <f>IF(C371="","",SUBTOTAL(103,$C$13:C371)-1)</f>
        <v/>
      </c>
      <c r="B371" s="104"/>
      <c r="C371" s="297"/>
      <c r="D371" s="105"/>
      <c r="E371" s="106"/>
      <c r="F371" s="107" t="str">
        <f>IF(E371="","",IFERROR(DATEDIF(E371,'請求書（幼稚園保育料・代理）'!$A$1,"Y"),""))</f>
        <v/>
      </c>
      <c r="G371" s="108"/>
      <c r="H371" s="105"/>
      <c r="I371" s="333" t="str">
        <f t="shared" si="46"/>
        <v/>
      </c>
      <c r="J371" s="110" t="s">
        <v>32</v>
      </c>
      <c r="K371" s="334" t="str">
        <f t="shared" si="47"/>
        <v/>
      </c>
      <c r="L371" s="112"/>
      <c r="M371" s="110" t="s">
        <v>32</v>
      </c>
      <c r="N371" s="113"/>
      <c r="O371" s="114"/>
      <c r="P371" s="306"/>
      <c r="Q371" s="105"/>
      <c r="R371" s="114"/>
      <c r="S371" s="115"/>
      <c r="T371" s="116">
        <f t="shared" si="48"/>
        <v>0</v>
      </c>
      <c r="U371" s="117">
        <f t="shared" si="49"/>
        <v>0</v>
      </c>
      <c r="V371" s="117">
        <f t="shared" si="45"/>
        <v>0</v>
      </c>
      <c r="W371" s="118">
        <f t="shared" si="50"/>
        <v>0</v>
      </c>
      <c r="X371" s="119">
        <f t="shared" si="51"/>
        <v>0</v>
      </c>
      <c r="Y371" s="119">
        <f t="shared" si="52"/>
        <v>0</v>
      </c>
      <c r="AA371" s="120" t="str">
        <f t="shared" si="53"/>
        <v>202604</v>
      </c>
    </row>
    <row r="372" spans="1:27" ht="21" customHeight="1">
      <c r="A372" s="299" t="str">
        <f>IF(C372="","",SUBTOTAL(103,$C$13:C372)-1)</f>
        <v/>
      </c>
      <c r="B372" s="104"/>
      <c r="C372" s="297"/>
      <c r="D372" s="105"/>
      <c r="E372" s="106"/>
      <c r="F372" s="107" t="str">
        <f>IF(E372="","",IFERROR(DATEDIF(E372,'請求書（幼稚園保育料・代理）'!$A$1,"Y"),""))</f>
        <v/>
      </c>
      <c r="G372" s="108"/>
      <c r="H372" s="105"/>
      <c r="I372" s="333" t="str">
        <f t="shared" si="46"/>
        <v/>
      </c>
      <c r="J372" s="110" t="s">
        <v>32</v>
      </c>
      <c r="K372" s="334" t="str">
        <f t="shared" si="47"/>
        <v/>
      </c>
      <c r="L372" s="112"/>
      <c r="M372" s="110" t="s">
        <v>32</v>
      </c>
      <c r="N372" s="113"/>
      <c r="O372" s="114"/>
      <c r="P372" s="306"/>
      <c r="Q372" s="105"/>
      <c r="R372" s="114"/>
      <c r="S372" s="115"/>
      <c r="T372" s="116">
        <f t="shared" si="48"/>
        <v>0</v>
      </c>
      <c r="U372" s="117">
        <f t="shared" si="49"/>
        <v>0</v>
      </c>
      <c r="V372" s="117">
        <f t="shared" si="45"/>
        <v>0</v>
      </c>
      <c r="W372" s="118">
        <f t="shared" si="50"/>
        <v>0</v>
      </c>
      <c r="X372" s="119">
        <f t="shared" si="51"/>
        <v>0</v>
      </c>
      <c r="Y372" s="119">
        <f t="shared" si="52"/>
        <v>0</v>
      </c>
      <c r="AA372" s="120" t="str">
        <f t="shared" si="53"/>
        <v>202604</v>
      </c>
    </row>
    <row r="373" spans="1:27" ht="21" customHeight="1">
      <c r="A373" s="299" t="str">
        <f>IF(C373="","",SUBTOTAL(103,$C$13:C373)-1)</f>
        <v/>
      </c>
      <c r="B373" s="104"/>
      <c r="C373" s="297"/>
      <c r="D373" s="105"/>
      <c r="E373" s="106"/>
      <c r="F373" s="107" t="str">
        <f>IF(E373="","",IFERROR(DATEDIF(E373,'請求書（幼稚園保育料・代理）'!$A$1,"Y"),""))</f>
        <v/>
      </c>
      <c r="G373" s="108"/>
      <c r="H373" s="105"/>
      <c r="I373" s="333" t="str">
        <f t="shared" si="46"/>
        <v/>
      </c>
      <c r="J373" s="110" t="s">
        <v>32</v>
      </c>
      <c r="K373" s="334" t="str">
        <f t="shared" si="47"/>
        <v/>
      </c>
      <c r="L373" s="112"/>
      <c r="M373" s="110" t="s">
        <v>32</v>
      </c>
      <c r="N373" s="113"/>
      <c r="O373" s="114"/>
      <c r="P373" s="306"/>
      <c r="Q373" s="105"/>
      <c r="R373" s="114"/>
      <c r="S373" s="115"/>
      <c r="T373" s="116">
        <f t="shared" si="48"/>
        <v>0</v>
      </c>
      <c r="U373" s="117">
        <f t="shared" si="49"/>
        <v>0</v>
      </c>
      <c r="V373" s="117">
        <f t="shared" si="45"/>
        <v>0</v>
      </c>
      <c r="W373" s="118">
        <f t="shared" si="50"/>
        <v>0</v>
      </c>
      <c r="X373" s="119">
        <f t="shared" si="51"/>
        <v>0</v>
      </c>
      <c r="Y373" s="119">
        <f t="shared" si="52"/>
        <v>0</v>
      </c>
      <c r="AA373" s="120" t="str">
        <f t="shared" si="53"/>
        <v>202604</v>
      </c>
    </row>
    <row r="374" spans="1:27" ht="21" customHeight="1">
      <c r="A374" s="299" t="str">
        <f>IF(C374="","",SUBTOTAL(103,$C$13:C374)-1)</f>
        <v/>
      </c>
      <c r="B374" s="104"/>
      <c r="C374" s="297"/>
      <c r="D374" s="105"/>
      <c r="E374" s="106"/>
      <c r="F374" s="107" t="str">
        <f>IF(E374="","",IFERROR(DATEDIF(E374,'請求書（幼稚園保育料・代理）'!$A$1,"Y"),""))</f>
        <v/>
      </c>
      <c r="G374" s="108"/>
      <c r="H374" s="105"/>
      <c r="I374" s="333" t="str">
        <f t="shared" si="46"/>
        <v/>
      </c>
      <c r="J374" s="110" t="s">
        <v>32</v>
      </c>
      <c r="K374" s="334" t="str">
        <f t="shared" si="47"/>
        <v/>
      </c>
      <c r="L374" s="112"/>
      <c r="M374" s="110" t="s">
        <v>32</v>
      </c>
      <c r="N374" s="113"/>
      <c r="O374" s="114"/>
      <c r="P374" s="306"/>
      <c r="Q374" s="105"/>
      <c r="R374" s="114"/>
      <c r="S374" s="115"/>
      <c r="T374" s="116">
        <f t="shared" si="48"/>
        <v>0</v>
      </c>
      <c r="U374" s="117">
        <f t="shared" si="49"/>
        <v>0</v>
      </c>
      <c r="V374" s="117">
        <f t="shared" si="45"/>
        <v>0</v>
      </c>
      <c r="W374" s="118">
        <f t="shared" si="50"/>
        <v>0</v>
      </c>
      <c r="X374" s="119">
        <f t="shared" si="51"/>
        <v>0</v>
      </c>
      <c r="Y374" s="119">
        <f t="shared" si="52"/>
        <v>0</v>
      </c>
      <c r="AA374" s="120" t="str">
        <f t="shared" si="53"/>
        <v>202604</v>
      </c>
    </row>
    <row r="375" spans="1:27" ht="21" customHeight="1">
      <c r="A375" s="299" t="str">
        <f>IF(C375="","",SUBTOTAL(103,$C$13:C375)-1)</f>
        <v/>
      </c>
      <c r="B375" s="104"/>
      <c r="C375" s="297"/>
      <c r="D375" s="105"/>
      <c r="E375" s="106"/>
      <c r="F375" s="107" t="str">
        <f>IF(E375="","",IFERROR(DATEDIF(E375,'請求書（幼稚園保育料・代理）'!$A$1,"Y"),""))</f>
        <v/>
      </c>
      <c r="G375" s="108"/>
      <c r="H375" s="105"/>
      <c r="I375" s="333" t="str">
        <f t="shared" si="46"/>
        <v/>
      </c>
      <c r="J375" s="110" t="s">
        <v>32</v>
      </c>
      <c r="K375" s="334" t="str">
        <f t="shared" si="47"/>
        <v/>
      </c>
      <c r="L375" s="112"/>
      <c r="M375" s="110" t="s">
        <v>32</v>
      </c>
      <c r="N375" s="113"/>
      <c r="O375" s="114"/>
      <c r="P375" s="306"/>
      <c r="Q375" s="105"/>
      <c r="R375" s="114"/>
      <c r="S375" s="115"/>
      <c r="T375" s="116">
        <f t="shared" si="48"/>
        <v>0</v>
      </c>
      <c r="U375" s="117">
        <f t="shared" si="49"/>
        <v>0</v>
      </c>
      <c r="V375" s="117">
        <f t="shared" si="45"/>
        <v>0</v>
      </c>
      <c r="W375" s="118">
        <f t="shared" si="50"/>
        <v>0</v>
      </c>
      <c r="X375" s="119">
        <f t="shared" si="51"/>
        <v>0</v>
      </c>
      <c r="Y375" s="119">
        <f t="shared" si="52"/>
        <v>0</v>
      </c>
      <c r="AA375" s="120" t="str">
        <f t="shared" si="53"/>
        <v>202604</v>
      </c>
    </row>
    <row r="376" spans="1:27" ht="21" customHeight="1">
      <c r="A376" s="299" t="str">
        <f>IF(C376="","",SUBTOTAL(103,$C$13:C376)-1)</f>
        <v/>
      </c>
      <c r="B376" s="104"/>
      <c r="C376" s="297"/>
      <c r="D376" s="105"/>
      <c r="E376" s="106"/>
      <c r="F376" s="107" t="str">
        <f>IF(E376="","",IFERROR(DATEDIF(E376,'請求書（幼稚園保育料・代理）'!$A$1,"Y"),""))</f>
        <v/>
      </c>
      <c r="G376" s="108"/>
      <c r="H376" s="105"/>
      <c r="I376" s="333" t="str">
        <f t="shared" si="46"/>
        <v/>
      </c>
      <c r="J376" s="110" t="s">
        <v>32</v>
      </c>
      <c r="K376" s="334" t="str">
        <f t="shared" si="47"/>
        <v/>
      </c>
      <c r="L376" s="112"/>
      <c r="M376" s="110" t="s">
        <v>32</v>
      </c>
      <c r="N376" s="113"/>
      <c r="O376" s="114"/>
      <c r="P376" s="306"/>
      <c r="Q376" s="105"/>
      <c r="R376" s="114"/>
      <c r="S376" s="115"/>
      <c r="T376" s="116">
        <f t="shared" si="48"/>
        <v>0</v>
      </c>
      <c r="U376" s="117">
        <f t="shared" si="49"/>
        <v>0</v>
      </c>
      <c r="V376" s="117">
        <f t="shared" si="45"/>
        <v>0</v>
      </c>
      <c r="W376" s="118">
        <f t="shared" si="50"/>
        <v>0</v>
      </c>
      <c r="X376" s="119">
        <f t="shared" si="51"/>
        <v>0</v>
      </c>
      <c r="Y376" s="119">
        <f t="shared" si="52"/>
        <v>0</v>
      </c>
      <c r="AA376" s="120" t="str">
        <f t="shared" si="53"/>
        <v>202604</v>
      </c>
    </row>
    <row r="377" spans="1:27" ht="21" customHeight="1">
      <c r="A377" s="299" t="str">
        <f>IF(C377="","",SUBTOTAL(103,$C$13:C377)-1)</f>
        <v/>
      </c>
      <c r="B377" s="104"/>
      <c r="C377" s="297"/>
      <c r="D377" s="105"/>
      <c r="E377" s="106"/>
      <c r="F377" s="107" t="str">
        <f>IF(E377="","",IFERROR(DATEDIF(E377,'請求書（幼稚園保育料・代理）'!$A$1,"Y"),""))</f>
        <v/>
      </c>
      <c r="G377" s="108"/>
      <c r="H377" s="105"/>
      <c r="I377" s="333" t="str">
        <f t="shared" si="46"/>
        <v/>
      </c>
      <c r="J377" s="110" t="s">
        <v>32</v>
      </c>
      <c r="K377" s="334" t="str">
        <f t="shared" si="47"/>
        <v/>
      </c>
      <c r="L377" s="112"/>
      <c r="M377" s="110" t="s">
        <v>32</v>
      </c>
      <c r="N377" s="113"/>
      <c r="O377" s="114"/>
      <c r="P377" s="306"/>
      <c r="Q377" s="105"/>
      <c r="R377" s="114"/>
      <c r="S377" s="115"/>
      <c r="T377" s="116">
        <f t="shared" si="48"/>
        <v>0</v>
      </c>
      <c r="U377" s="117">
        <f t="shared" si="49"/>
        <v>0</v>
      </c>
      <c r="V377" s="117">
        <f t="shared" si="45"/>
        <v>0</v>
      </c>
      <c r="W377" s="118">
        <f t="shared" si="50"/>
        <v>0</v>
      </c>
      <c r="X377" s="119">
        <f t="shared" si="51"/>
        <v>0</v>
      </c>
      <c r="Y377" s="119">
        <f t="shared" si="52"/>
        <v>0</v>
      </c>
      <c r="AA377" s="120" t="str">
        <f t="shared" si="53"/>
        <v>202604</v>
      </c>
    </row>
    <row r="378" spans="1:27" ht="21" customHeight="1">
      <c r="A378" s="299" t="str">
        <f>IF(C378="","",SUBTOTAL(103,$C$13:C378)-1)</f>
        <v/>
      </c>
      <c r="B378" s="104"/>
      <c r="C378" s="297"/>
      <c r="D378" s="105"/>
      <c r="E378" s="106"/>
      <c r="F378" s="107" t="str">
        <f>IF(E378="","",IFERROR(DATEDIF(E378,'請求書（幼稚園保育料・代理）'!$A$1,"Y"),""))</f>
        <v/>
      </c>
      <c r="G378" s="108"/>
      <c r="H378" s="105"/>
      <c r="I378" s="333" t="str">
        <f t="shared" si="46"/>
        <v/>
      </c>
      <c r="J378" s="110" t="s">
        <v>32</v>
      </c>
      <c r="K378" s="334" t="str">
        <f t="shared" si="47"/>
        <v/>
      </c>
      <c r="L378" s="112"/>
      <c r="M378" s="110" t="s">
        <v>32</v>
      </c>
      <c r="N378" s="113"/>
      <c r="O378" s="114"/>
      <c r="P378" s="306"/>
      <c r="Q378" s="105"/>
      <c r="R378" s="114"/>
      <c r="S378" s="115"/>
      <c r="T378" s="116">
        <f t="shared" si="48"/>
        <v>0</v>
      </c>
      <c r="U378" s="117">
        <f t="shared" si="49"/>
        <v>0</v>
      </c>
      <c r="V378" s="117">
        <f t="shared" si="45"/>
        <v>0</v>
      </c>
      <c r="W378" s="118">
        <f t="shared" si="50"/>
        <v>0</v>
      </c>
      <c r="X378" s="119">
        <f t="shared" si="51"/>
        <v>0</v>
      </c>
      <c r="Y378" s="119">
        <f t="shared" si="52"/>
        <v>0</v>
      </c>
      <c r="AA378" s="120" t="str">
        <f t="shared" si="53"/>
        <v>202604</v>
      </c>
    </row>
    <row r="379" spans="1:27" ht="21" customHeight="1">
      <c r="A379" s="299" t="str">
        <f>IF(C379="","",SUBTOTAL(103,$C$13:C379)-1)</f>
        <v/>
      </c>
      <c r="B379" s="104"/>
      <c r="C379" s="297"/>
      <c r="D379" s="105"/>
      <c r="E379" s="106"/>
      <c r="F379" s="107" t="str">
        <f>IF(E379="","",IFERROR(DATEDIF(E379,'請求書（幼稚園保育料・代理）'!$A$1,"Y"),""))</f>
        <v/>
      </c>
      <c r="G379" s="108"/>
      <c r="H379" s="105"/>
      <c r="I379" s="333" t="str">
        <f t="shared" si="46"/>
        <v/>
      </c>
      <c r="J379" s="110" t="s">
        <v>32</v>
      </c>
      <c r="K379" s="334" t="str">
        <f t="shared" si="47"/>
        <v/>
      </c>
      <c r="L379" s="112"/>
      <c r="M379" s="110" t="s">
        <v>32</v>
      </c>
      <c r="N379" s="113"/>
      <c r="O379" s="114"/>
      <c r="P379" s="306"/>
      <c r="Q379" s="105"/>
      <c r="R379" s="114"/>
      <c r="S379" s="115"/>
      <c r="T379" s="116">
        <f t="shared" si="48"/>
        <v>0</v>
      </c>
      <c r="U379" s="117">
        <f t="shared" si="49"/>
        <v>0</v>
      </c>
      <c r="V379" s="117">
        <f t="shared" si="45"/>
        <v>0</v>
      </c>
      <c r="W379" s="118">
        <f t="shared" si="50"/>
        <v>0</v>
      </c>
      <c r="X379" s="119">
        <f t="shared" si="51"/>
        <v>0</v>
      </c>
      <c r="Y379" s="119">
        <f t="shared" si="52"/>
        <v>0</v>
      </c>
      <c r="AA379" s="120" t="str">
        <f t="shared" si="53"/>
        <v>202604</v>
      </c>
    </row>
    <row r="380" spans="1:27" ht="21" customHeight="1">
      <c r="A380" s="299" t="str">
        <f>IF(C380="","",SUBTOTAL(103,$C$13:C380)-1)</f>
        <v/>
      </c>
      <c r="B380" s="104"/>
      <c r="C380" s="297"/>
      <c r="D380" s="105"/>
      <c r="E380" s="106"/>
      <c r="F380" s="107" t="str">
        <f>IF(E380="","",IFERROR(DATEDIF(E380,'請求書（幼稚園保育料・代理）'!$A$1,"Y"),""))</f>
        <v/>
      </c>
      <c r="G380" s="108"/>
      <c r="H380" s="105"/>
      <c r="I380" s="333" t="str">
        <f t="shared" si="46"/>
        <v/>
      </c>
      <c r="J380" s="110" t="s">
        <v>32</v>
      </c>
      <c r="K380" s="334" t="str">
        <f t="shared" si="47"/>
        <v/>
      </c>
      <c r="L380" s="112"/>
      <c r="M380" s="110" t="s">
        <v>32</v>
      </c>
      <c r="N380" s="113"/>
      <c r="O380" s="114"/>
      <c r="P380" s="306"/>
      <c r="Q380" s="105"/>
      <c r="R380" s="114"/>
      <c r="S380" s="115"/>
      <c r="T380" s="116">
        <f t="shared" si="48"/>
        <v>0</v>
      </c>
      <c r="U380" s="117">
        <f t="shared" si="49"/>
        <v>0</v>
      </c>
      <c r="V380" s="117">
        <f t="shared" si="45"/>
        <v>0</v>
      </c>
      <c r="W380" s="118">
        <f t="shared" si="50"/>
        <v>0</v>
      </c>
      <c r="X380" s="119">
        <f t="shared" si="51"/>
        <v>0</v>
      </c>
      <c r="Y380" s="119">
        <f t="shared" si="52"/>
        <v>0</v>
      </c>
      <c r="AA380" s="120" t="str">
        <f t="shared" si="53"/>
        <v>202604</v>
      </c>
    </row>
    <row r="381" spans="1:27" ht="21" customHeight="1">
      <c r="A381" s="299" t="str">
        <f>IF(C381="","",SUBTOTAL(103,$C$13:C381)-1)</f>
        <v/>
      </c>
      <c r="B381" s="104"/>
      <c r="C381" s="297"/>
      <c r="D381" s="105"/>
      <c r="E381" s="106"/>
      <c r="F381" s="107" t="str">
        <f>IF(E381="","",IFERROR(DATEDIF(E381,'請求書（幼稚園保育料・代理）'!$A$1,"Y"),""))</f>
        <v/>
      </c>
      <c r="G381" s="108"/>
      <c r="H381" s="105"/>
      <c r="I381" s="333" t="str">
        <f t="shared" si="46"/>
        <v/>
      </c>
      <c r="J381" s="110" t="s">
        <v>32</v>
      </c>
      <c r="K381" s="334" t="str">
        <f t="shared" si="47"/>
        <v/>
      </c>
      <c r="L381" s="112"/>
      <c r="M381" s="110" t="s">
        <v>32</v>
      </c>
      <c r="N381" s="113"/>
      <c r="O381" s="114"/>
      <c r="P381" s="306"/>
      <c r="Q381" s="105"/>
      <c r="R381" s="114"/>
      <c r="S381" s="115"/>
      <c r="T381" s="116">
        <f t="shared" si="48"/>
        <v>0</v>
      </c>
      <c r="U381" s="117">
        <f t="shared" si="49"/>
        <v>0</v>
      </c>
      <c r="V381" s="117">
        <f t="shared" si="45"/>
        <v>0</v>
      </c>
      <c r="W381" s="118">
        <f t="shared" si="50"/>
        <v>0</v>
      </c>
      <c r="X381" s="119">
        <f t="shared" si="51"/>
        <v>0</v>
      </c>
      <c r="Y381" s="119">
        <f t="shared" si="52"/>
        <v>0</v>
      </c>
      <c r="AA381" s="120" t="str">
        <f t="shared" si="53"/>
        <v>202604</v>
      </c>
    </row>
    <row r="382" spans="1:27" ht="21" customHeight="1">
      <c r="A382" s="299" t="str">
        <f>IF(C382="","",SUBTOTAL(103,$C$13:C382)-1)</f>
        <v/>
      </c>
      <c r="B382" s="104"/>
      <c r="C382" s="297"/>
      <c r="D382" s="105"/>
      <c r="E382" s="106"/>
      <c r="F382" s="107" t="str">
        <f>IF(E382="","",IFERROR(DATEDIF(E382,'請求書（幼稚園保育料・代理）'!$A$1,"Y"),""))</f>
        <v/>
      </c>
      <c r="G382" s="108"/>
      <c r="H382" s="105"/>
      <c r="I382" s="333" t="str">
        <f t="shared" si="46"/>
        <v/>
      </c>
      <c r="J382" s="110" t="s">
        <v>32</v>
      </c>
      <c r="K382" s="334" t="str">
        <f t="shared" si="47"/>
        <v/>
      </c>
      <c r="L382" s="112"/>
      <c r="M382" s="110" t="s">
        <v>32</v>
      </c>
      <c r="N382" s="113"/>
      <c r="O382" s="114"/>
      <c r="P382" s="306"/>
      <c r="Q382" s="105"/>
      <c r="R382" s="114"/>
      <c r="S382" s="115"/>
      <c r="T382" s="116">
        <f t="shared" si="48"/>
        <v>0</v>
      </c>
      <c r="U382" s="117">
        <f t="shared" si="49"/>
        <v>0</v>
      </c>
      <c r="V382" s="117">
        <f t="shared" si="45"/>
        <v>0</v>
      </c>
      <c r="W382" s="118">
        <f t="shared" si="50"/>
        <v>0</v>
      </c>
      <c r="X382" s="119">
        <f t="shared" si="51"/>
        <v>0</v>
      </c>
      <c r="Y382" s="119">
        <f t="shared" si="52"/>
        <v>0</v>
      </c>
      <c r="AA382" s="120" t="str">
        <f t="shared" si="53"/>
        <v>202604</v>
      </c>
    </row>
    <row r="383" spans="1:27" ht="21" customHeight="1">
      <c r="A383" s="299" t="str">
        <f>IF(C383="","",SUBTOTAL(103,$C$13:C383)-1)</f>
        <v/>
      </c>
      <c r="B383" s="104"/>
      <c r="C383" s="297"/>
      <c r="D383" s="105"/>
      <c r="E383" s="106"/>
      <c r="F383" s="107" t="str">
        <f>IF(E383="","",IFERROR(DATEDIF(E383,'請求書（幼稚園保育料・代理）'!$A$1,"Y"),""))</f>
        <v/>
      </c>
      <c r="G383" s="108"/>
      <c r="H383" s="105"/>
      <c r="I383" s="333" t="str">
        <f t="shared" si="46"/>
        <v/>
      </c>
      <c r="J383" s="110" t="s">
        <v>32</v>
      </c>
      <c r="K383" s="334" t="str">
        <f t="shared" si="47"/>
        <v/>
      </c>
      <c r="L383" s="112"/>
      <c r="M383" s="110" t="s">
        <v>32</v>
      </c>
      <c r="N383" s="113"/>
      <c r="O383" s="114"/>
      <c r="P383" s="306"/>
      <c r="Q383" s="105"/>
      <c r="R383" s="114"/>
      <c r="S383" s="115"/>
      <c r="T383" s="116">
        <f t="shared" si="48"/>
        <v>0</v>
      </c>
      <c r="U383" s="117">
        <f t="shared" si="49"/>
        <v>0</v>
      </c>
      <c r="V383" s="117">
        <f t="shared" si="45"/>
        <v>0</v>
      </c>
      <c r="W383" s="118">
        <f t="shared" si="50"/>
        <v>0</v>
      </c>
      <c r="X383" s="119">
        <f t="shared" si="51"/>
        <v>0</v>
      </c>
      <c r="Y383" s="119">
        <f t="shared" si="52"/>
        <v>0</v>
      </c>
      <c r="AA383" s="120" t="str">
        <f t="shared" si="53"/>
        <v>202604</v>
      </c>
    </row>
    <row r="384" spans="1:27" ht="21" customHeight="1">
      <c r="A384" s="299" t="str">
        <f>IF(C384="","",SUBTOTAL(103,$C$13:C384)-1)</f>
        <v/>
      </c>
      <c r="B384" s="104"/>
      <c r="C384" s="297"/>
      <c r="D384" s="105"/>
      <c r="E384" s="106"/>
      <c r="F384" s="107" t="str">
        <f>IF(E384="","",IFERROR(DATEDIF(E384,'請求書（幼稚園保育料・代理）'!$A$1,"Y"),""))</f>
        <v/>
      </c>
      <c r="G384" s="108"/>
      <c r="H384" s="105"/>
      <c r="I384" s="333" t="str">
        <f t="shared" si="46"/>
        <v/>
      </c>
      <c r="J384" s="110" t="s">
        <v>32</v>
      </c>
      <c r="K384" s="334" t="str">
        <f t="shared" si="47"/>
        <v/>
      </c>
      <c r="L384" s="112"/>
      <c r="M384" s="110" t="s">
        <v>32</v>
      </c>
      <c r="N384" s="113"/>
      <c r="O384" s="114"/>
      <c r="P384" s="306"/>
      <c r="Q384" s="105"/>
      <c r="R384" s="114"/>
      <c r="S384" s="115"/>
      <c r="T384" s="116">
        <f t="shared" si="48"/>
        <v>0</v>
      </c>
      <c r="U384" s="117">
        <f t="shared" si="49"/>
        <v>0</v>
      </c>
      <c r="V384" s="117">
        <f t="shared" si="45"/>
        <v>0</v>
      </c>
      <c r="W384" s="118">
        <f t="shared" si="50"/>
        <v>0</v>
      </c>
      <c r="X384" s="119">
        <f t="shared" si="51"/>
        <v>0</v>
      </c>
      <c r="Y384" s="119">
        <f t="shared" si="52"/>
        <v>0</v>
      </c>
      <c r="AA384" s="120" t="str">
        <f t="shared" si="53"/>
        <v>202604</v>
      </c>
    </row>
    <row r="385" spans="1:27" ht="21" customHeight="1">
      <c r="A385" s="299" t="str">
        <f>IF(C385="","",SUBTOTAL(103,$C$13:C385)-1)</f>
        <v/>
      </c>
      <c r="B385" s="104"/>
      <c r="C385" s="297"/>
      <c r="D385" s="105"/>
      <c r="E385" s="106"/>
      <c r="F385" s="107" t="str">
        <f>IF(E385="","",IFERROR(DATEDIF(E385,'請求書（幼稚園保育料・代理）'!$A$1,"Y"),""))</f>
        <v/>
      </c>
      <c r="G385" s="108"/>
      <c r="H385" s="105"/>
      <c r="I385" s="333" t="str">
        <f t="shared" si="46"/>
        <v/>
      </c>
      <c r="J385" s="110" t="s">
        <v>32</v>
      </c>
      <c r="K385" s="334" t="str">
        <f t="shared" si="47"/>
        <v/>
      </c>
      <c r="L385" s="112"/>
      <c r="M385" s="110" t="s">
        <v>32</v>
      </c>
      <c r="N385" s="113"/>
      <c r="O385" s="114"/>
      <c r="P385" s="306"/>
      <c r="Q385" s="105"/>
      <c r="R385" s="114"/>
      <c r="S385" s="115"/>
      <c r="T385" s="116">
        <f t="shared" si="48"/>
        <v>0</v>
      </c>
      <c r="U385" s="117">
        <f t="shared" si="49"/>
        <v>0</v>
      </c>
      <c r="V385" s="117">
        <f t="shared" si="45"/>
        <v>0</v>
      </c>
      <c r="W385" s="118">
        <f t="shared" si="50"/>
        <v>0</v>
      </c>
      <c r="X385" s="119">
        <f t="shared" si="51"/>
        <v>0</v>
      </c>
      <c r="Y385" s="119">
        <f t="shared" si="52"/>
        <v>0</v>
      </c>
      <c r="AA385" s="120" t="str">
        <f t="shared" si="53"/>
        <v>202604</v>
      </c>
    </row>
    <row r="386" spans="1:27" ht="21" customHeight="1">
      <c r="A386" s="299" t="str">
        <f>IF(C386="","",SUBTOTAL(103,$C$13:C386)-1)</f>
        <v/>
      </c>
      <c r="B386" s="104"/>
      <c r="C386" s="297"/>
      <c r="D386" s="105"/>
      <c r="E386" s="106"/>
      <c r="F386" s="107" t="str">
        <f>IF(E386="","",IFERROR(DATEDIF(E386,'請求書（幼稚園保育料・代理）'!$A$1,"Y"),""))</f>
        <v/>
      </c>
      <c r="G386" s="108"/>
      <c r="H386" s="105"/>
      <c r="I386" s="333" t="str">
        <f t="shared" si="46"/>
        <v/>
      </c>
      <c r="J386" s="110" t="s">
        <v>32</v>
      </c>
      <c r="K386" s="334" t="str">
        <f t="shared" si="47"/>
        <v/>
      </c>
      <c r="L386" s="112"/>
      <c r="M386" s="110" t="s">
        <v>32</v>
      </c>
      <c r="N386" s="113"/>
      <c r="O386" s="114"/>
      <c r="P386" s="306"/>
      <c r="Q386" s="105"/>
      <c r="R386" s="114"/>
      <c r="S386" s="115"/>
      <c r="T386" s="116">
        <f t="shared" si="48"/>
        <v>0</v>
      </c>
      <c r="U386" s="117">
        <f t="shared" si="49"/>
        <v>0</v>
      </c>
      <c r="V386" s="117">
        <f t="shared" si="45"/>
        <v>0</v>
      </c>
      <c r="W386" s="118">
        <f t="shared" si="50"/>
        <v>0</v>
      </c>
      <c r="X386" s="119">
        <f t="shared" si="51"/>
        <v>0</v>
      </c>
      <c r="Y386" s="119">
        <f t="shared" si="52"/>
        <v>0</v>
      </c>
      <c r="AA386" s="120" t="str">
        <f t="shared" si="53"/>
        <v>202604</v>
      </c>
    </row>
    <row r="387" spans="1:27" ht="21" customHeight="1">
      <c r="A387" s="299" t="str">
        <f>IF(C387="","",SUBTOTAL(103,$C$13:C387)-1)</f>
        <v/>
      </c>
      <c r="B387" s="104"/>
      <c r="C387" s="297"/>
      <c r="D387" s="105"/>
      <c r="E387" s="106"/>
      <c r="F387" s="107" t="str">
        <f>IF(E387="","",IFERROR(DATEDIF(E387,'請求書（幼稚園保育料・代理）'!$A$1,"Y"),""))</f>
        <v/>
      </c>
      <c r="G387" s="108"/>
      <c r="H387" s="105"/>
      <c r="I387" s="333" t="str">
        <f t="shared" si="46"/>
        <v/>
      </c>
      <c r="J387" s="110" t="s">
        <v>32</v>
      </c>
      <c r="K387" s="334" t="str">
        <f t="shared" si="47"/>
        <v/>
      </c>
      <c r="L387" s="112"/>
      <c r="M387" s="110" t="s">
        <v>32</v>
      </c>
      <c r="N387" s="113"/>
      <c r="O387" s="114"/>
      <c r="P387" s="306"/>
      <c r="Q387" s="105"/>
      <c r="R387" s="114"/>
      <c r="S387" s="115"/>
      <c r="T387" s="116">
        <f t="shared" si="48"/>
        <v>0</v>
      </c>
      <c r="U387" s="117">
        <f t="shared" si="49"/>
        <v>0</v>
      </c>
      <c r="V387" s="117">
        <f t="shared" si="45"/>
        <v>0</v>
      </c>
      <c r="W387" s="118">
        <f t="shared" si="50"/>
        <v>0</v>
      </c>
      <c r="X387" s="119">
        <f t="shared" si="51"/>
        <v>0</v>
      </c>
      <c r="Y387" s="119">
        <f t="shared" si="52"/>
        <v>0</v>
      </c>
      <c r="AA387" s="120" t="str">
        <f t="shared" si="53"/>
        <v>202604</v>
      </c>
    </row>
    <row r="388" spans="1:27" ht="21" customHeight="1">
      <c r="A388" s="299" t="str">
        <f>IF(C388="","",SUBTOTAL(103,$C$13:C388)-1)</f>
        <v/>
      </c>
      <c r="B388" s="104"/>
      <c r="C388" s="297"/>
      <c r="D388" s="105"/>
      <c r="E388" s="106"/>
      <c r="F388" s="107" t="str">
        <f>IF(E388="","",IFERROR(DATEDIF(E388,'請求書（幼稚園保育料・代理）'!$A$1,"Y"),""))</f>
        <v/>
      </c>
      <c r="G388" s="108"/>
      <c r="H388" s="105"/>
      <c r="I388" s="333" t="str">
        <f t="shared" si="46"/>
        <v/>
      </c>
      <c r="J388" s="110" t="s">
        <v>32</v>
      </c>
      <c r="K388" s="334" t="str">
        <f t="shared" si="47"/>
        <v/>
      </c>
      <c r="L388" s="112"/>
      <c r="M388" s="110" t="s">
        <v>32</v>
      </c>
      <c r="N388" s="113"/>
      <c r="O388" s="114"/>
      <c r="P388" s="306"/>
      <c r="Q388" s="105"/>
      <c r="R388" s="114"/>
      <c r="S388" s="115"/>
      <c r="T388" s="116">
        <f t="shared" si="48"/>
        <v>0</v>
      </c>
      <c r="U388" s="117">
        <f t="shared" si="49"/>
        <v>0</v>
      </c>
      <c r="V388" s="117">
        <f t="shared" si="45"/>
        <v>0</v>
      </c>
      <c r="W388" s="118">
        <f t="shared" si="50"/>
        <v>0</v>
      </c>
      <c r="X388" s="119">
        <f t="shared" si="51"/>
        <v>0</v>
      </c>
      <c r="Y388" s="119">
        <f t="shared" si="52"/>
        <v>0</v>
      </c>
      <c r="AA388" s="120" t="str">
        <f t="shared" si="53"/>
        <v>202604</v>
      </c>
    </row>
    <row r="389" spans="1:27" ht="21" customHeight="1">
      <c r="A389" s="299" t="str">
        <f>IF(C389="","",SUBTOTAL(103,$C$13:C389)-1)</f>
        <v/>
      </c>
      <c r="B389" s="104"/>
      <c r="C389" s="297"/>
      <c r="D389" s="105"/>
      <c r="E389" s="106"/>
      <c r="F389" s="107" t="str">
        <f>IF(E389="","",IFERROR(DATEDIF(E389,'請求書（幼稚園保育料・代理）'!$A$1,"Y"),""))</f>
        <v/>
      </c>
      <c r="G389" s="108"/>
      <c r="H389" s="105"/>
      <c r="I389" s="333" t="str">
        <f t="shared" si="46"/>
        <v/>
      </c>
      <c r="J389" s="110" t="s">
        <v>32</v>
      </c>
      <c r="K389" s="334" t="str">
        <f t="shared" si="47"/>
        <v/>
      </c>
      <c r="L389" s="112"/>
      <c r="M389" s="110" t="s">
        <v>32</v>
      </c>
      <c r="N389" s="113"/>
      <c r="O389" s="114"/>
      <c r="P389" s="306"/>
      <c r="Q389" s="105"/>
      <c r="R389" s="114"/>
      <c r="S389" s="115"/>
      <c r="T389" s="116">
        <f t="shared" si="48"/>
        <v>0</v>
      </c>
      <c r="U389" s="117">
        <f t="shared" si="49"/>
        <v>0</v>
      </c>
      <c r="V389" s="117">
        <f t="shared" si="45"/>
        <v>0</v>
      </c>
      <c r="W389" s="118">
        <f t="shared" si="50"/>
        <v>0</v>
      </c>
      <c r="X389" s="119">
        <f t="shared" si="51"/>
        <v>0</v>
      </c>
      <c r="Y389" s="119">
        <f t="shared" si="52"/>
        <v>0</v>
      </c>
      <c r="AA389" s="120" t="str">
        <f t="shared" si="53"/>
        <v>202604</v>
      </c>
    </row>
    <row r="390" spans="1:27" ht="21" customHeight="1">
      <c r="A390" s="299" t="str">
        <f>IF(C390="","",SUBTOTAL(103,$C$13:C390)-1)</f>
        <v/>
      </c>
      <c r="B390" s="104"/>
      <c r="C390" s="297"/>
      <c r="D390" s="105"/>
      <c r="E390" s="106"/>
      <c r="F390" s="107" t="str">
        <f>IF(E390="","",IFERROR(DATEDIF(E390,'請求書（幼稚園保育料・代理）'!$A$1,"Y"),""))</f>
        <v/>
      </c>
      <c r="G390" s="108"/>
      <c r="H390" s="105"/>
      <c r="I390" s="333" t="str">
        <f t="shared" si="46"/>
        <v/>
      </c>
      <c r="J390" s="110" t="s">
        <v>32</v>
      </c>
      <c r="K390" s="334" t="str">
        <f t="shared" si="47"/>
        <v/>
      </c>
      <c r="L390" s="112"/>
      <c r="M390" s="110" t="s">
        <v>32</v>
      </c>
      <c r="N390" s="113"/>
      <c r="O390" s="114"/>
      <c r="P390" s="306"/>
      <c r="Q390" s="105"/>
      <c r="R390" s="114"/>
      <c r="S390" s="115"/>
      <c r="T390" s="116">
        <f t="shared" si="48"/>
        <v>0</v>
      </c>
      <c r="U390" s="117">
        <f t="shared" si="49"/>
        <v>0</v>
      </c>
      <c r="V390" s="117">
        <f t="shared" si="45"/>
        <v>0</v>
      </c>
      <c r="W390" s="118">
        <f t="shared" si="50"/>
        <v>0</v>
      </c>
      <c r="X390" s="119">
        <f t="shared" si="51"/>
        <v>0</v>
      </c>
      <c r="Y390" s="119">
        <f t="shared" si="52"/>
        <v>0</v>
      </c>
      <c r="AA390" s="120" t="str">
        <f t="shared" si="53"/>
        <v>202604</v>
      </c>
    </row>
    <row r="391" spans="1:27" ht="21" customHeight="1">
      <c r="A391" s="299" t="str">
        <f>IF(C391="","",SUBTOTAL(103,$C$13:C391)-1)</f>
        <v/>
      </c>
      <c r="B391" s="104"/>
      <c r="C391" s="297"/>
      <c r="D391" s="105"/>
      <c r="E391" s="106"/>
      <c r="F391" s="107" t="str">
        <f>IF(E391="","",IFERROR(DATEDIF(E391,'請求書（幼稚園保育料・代理）'!$A$1,"Y"),""))</f>
        <v/>
      </c>
      <c r="G391" s="108"/>
      <c r="H391" s="105"/>
      <c r="I391" s="333" t="str">
        <f t="shared" si="46"/>
        <v/>
      </c>
      <c r="J391" s="110" t="s">
        <v>32</v>
      </c>
      <c r="K391" s="334" t="str">
        <f t="shared" si="47"/>
        <v/>
      </c>
      <c r="L391" s="112"/>
      <c r="M391" s="110" t="s">
        <v>32</v>
      </c>
      <c r="N391" s="113"/>
      <c r="O391" s="114"/>
      <c r="P391" s="306"/>
      <c r="Q391" s="105"/>
      <c r="R391" s="114"/>
      <c r="S391" s="115"/>
      <c r="T391" s="116">
        <f t="shared" si="48"/>
        <v>0</v>
      </c>
      <c r="U391" s="117">
        <f t="shared" si="49"/>
        <v>0</v>
      </c>
      <c r="V391" s="117">
        <f t="shared" si="45"/>
        <v>0</v>
      </c>
      <c r="W391" s="118">
        <f t="shared" si="50"/>
        <v>0</v>
      </c>
      <c r="X391" s="119">
        <f t="shared" si="51"/>
        <v>0</v>
      </c>
      <c r="Y391" s="119">
        <f t="shared" si="52"/>
        <v>0</v>
      </c>
      <c r="AA391" s="120" t="str">
        <f t="shared" si="53"/>
        <v>202604</v>
      </c>
    </row>
    <row r="392" spans="1:27" ht="21" customHeight="1">
      <c r="A392" s="299" t="str">
        <f>IF(C392="","",SUBTOTAL(103,$C$13:C392)-1)</f>
        <v/>
      </c>
      <c r="B392" s="104"/>
      <c r="C392" s="297"/>
      <c r="D392" s="105"/>
      <c r="E392" s="106"/>
      <c r="F392" s="107" t="str">
        <f>IF(E392="","",IFERROR(DATEDIF(E392,'請求書（幼稚園保育料・代理）'!$A$1,"Y"),""))</f>
        <v/>
      </c>
      <c r="G392" s="108"/>
      <c r="H392" s="105"/>
      <c r="I392" s="333" t="str">
        <f t="shared" si="46"/>
        <v/>
      </c>
      <c r="J392" s="110" t="s">
        <v>32</v>
      </c>
      <c r="K392" s="334" t="str">
        <f t="shared" si="47"/>
        <v/>
      </c>
      <c r="L392" s="112"/>
      <c r="M392" s="110" t="s">
        <v>32</v>
      </c>
      <c r="N392" s="113"/>
      <c r="O392" s="114"/>
      <c r="P392" s="306"/>
      <c r="Q392" s="105"/>
      <c r="R392" s="114"/>
      <c r="S392" s="115"/>
      <c r="T392" s="116">
        <f t="shared" si="48"/>
        <v>0</v>
      </c>
      <c r="U392" s="117">
        <f t="shared" si="49"/>
        <v>0</v>
      </c>
      <c r="V392" s="117">
        <f t="shared" si="45"/>
        <v>0</v>
      </c>
      <c r="W392" s="118">
        <f t="shared" si="50"/>
        <v>0</v>
      </c>
      <c r="X392" s="119">
        <f t="shared" si="51"/>
        <v>0</v>
      </c>
      <c r="Y392" s="119">
        <f t="shared" si="52"/>
        <v>0</v>
      </c>
      <c r="AA392" s="120" t="str">
        <f t="shared" si="53"/>
        <v>202604</v>
      </c>
    </row>
    <row r="393" spans="1:27" ht="21" customHeight="1">
      <c r="A393" s="299" t="str">
        <f>IF(C393="","",SUBTOTAL(103,$C$13:C393)-1)</f>
        <v/>
      </c>
      <c r="B393" s="104"/>
      <c r="C393" s="297"/>
      <c r="D393" s="105"/>
      <c r="E393" s="106"/>
      <c r="F393" s="107" t="str">
        <f>IF(E393="","",IFERROR(DATEDIF(E393,'請求書（幼稚園保育料・代理）'!$A$1,"Y"),""))</f>
        <v/>
      </c>
      <c r="G393" s="108"/>
      <c r="H393" s="105"/>
      <c r="I393" s="333" t="str">
        <f t="shared" si="46"/>
        <v/>
      </c>
      <c r="J393" s="110" t="s">
        <v>32</v>
      </c>
      <c r="K393" s="334" t="str">
        <f t="shared" si="47"/>
        <v/>
      </c>
      <c r="L393" s="112"/>
      <c r="M393" s="110" t="s">
        <v>32</v>
      </c>
      <c r="N393" s="113"/>
      <c r="O393" s="114"/>
      <c r="P393" s="306"/>
      <c r="Q393" s="105"/>
      <c r="R393" s="114"/>
      <c r="S393" s="115"/>
      <c r="T393" s="116">
        <f t="shared" si="48"/>
        <v>0</v>
      </c>
      <c r="U393" s="117">
        <f t="shared" si="49"/>
        <v>0</v>
      </c>
      <c r="V393" s="117">
        <f t="shared" si="45"/>
        <v>0</v>
      </c>
      <c r="W393" s="118">
        <f t="shared" si="50"/>
        <v>0</v>
      </c>
      <c r="X393" s="119">
        <f t="shared" si="51"/>
        <v>0</v>
      </c>
      <c r="Y393" s="119">
        <f t="shared" si="52"/>
        <v>0</v>
      </c>
      <c r="AA393" s="120" t="str">
        <f t="shared" si="53"/>
        <v>202604</v>
      </c>
    </row>
    <row r="394" spans="1:27" ht="21" customHeight="1">
      <c r="A394" s="299" t="str">
        <f>IF(C394="","",SUBTOTAL(103,$C$13:C394)-1)</f>
        <v/>
      </c>
      <c r="B394" s="104"/>
      <c r="C394" s="297"/>
      <c r="D394" s="105"/>
      <c r="E394" s="106"/>
      <c r="F394" s="107" t="str">
        <f>IF(E394="","",IFERROR(DATEDIF(E394,'請求書（幼稚園保育料・代理）'!$A$1,"Y"),""))</f>
        <v/>
      </c>
      <c r="G394" s="108"/>
      <c r="H394" s="105"/>
      <c r="I394" s="333" t="str">
        <f t="shared" si="46"/>
        <v/>
      </c>
      <c r="J394" s="110" t="s">
        <v>32</v>
      </c>
      <c r="K394" s="334" t="str">
        <f t="shared" si="47"/>
        <v/>
      </c>
      <c r="L394" s="112"/>
      <c r="M394" s="110" t="s">
        <v>32</v>
      </c>
      <c r="N394" s="113"/>
      <c r="O394" s="114"/>
      <c r="P394" s="306"/>
      <c r="Q394" s="105"/>
      <c r="R394" s="114"/>
      <c r="S394" s="115"/>
      <c r="T394" s="116">
        <f t="shared" si="48"/>
        <v>0</v>
      </c>
      <c r="U394" s="117">
        <f t="shared" si="49"/>
        <v>0</v>
      </c>
      <c r="V394" s="117">
        <f t="shared" si="45"/>
        <v>0</v>
      </c>
      <c r="W394" s="118">
        <f t="shared" si="50"/>
        <v>0</v>
      </c>
      <c r="X394" s="119">
        <f t="shared" si="51"/>
        <v>0</v>
      </c>
      <c r="Y394" s="119">
        <f t="shared" si="52"/>
        <v>0</v>
      </c>
      <c r="AA394" s="120" t="str">
        <f t="shared" si="53"/>
        <v>202604</v>
      </c>
    </row>
    <row r="395" spans="1:27" ht="21" customHeight="1">
      <c r="A395" s="299" t="str">
        <f>IF(C395="","",SUBTOTAL(103,$C$13:C395)-1)</f>
        <v/>
      </c>
      <c r="B395" s="104"/>
      <c r="C395" s="297"/>
      <c r="D395" s="105"/>
      <c r="E395" s="106"/>
      <c r="F395" s="107" t="str">
        <f>IF(E395="","",IFERROR(DATEDIF(E395,'請求書（幼稚園保育料・代理）'!$A$1,"Y"),""))</f>
        <v/>
      </c>
      <c r="G395" s="108"/>
      <c r="H395" s="105"/>
      <c r="I395" s="333" t="str">
        <f t="shared" si="46"/>
        <v/>
      </c>
      <c r="J395" s="110" t="s">
        <v>32</v>
      </c>
      <c r="K395" s="334" t="str">
        <f t="shared" si="47"/>
        <v/>
      </c>
      <c r="L395" s="112"/>
      <c r="M395" s="110" t="s">
        <v>32</v>
      </c>
      <c r="N395" s="113"/>
      <c r="O395" s="114"/>
      <c r="P395" s="306"/>
      <c r="Q395" s="105"/>
      <c r="R395" s="114"/>
      <c r="S395" s="115"/>
      <c r="T395" s="116">
        <f t="shared" si="48"/>
        <v>0</v>
      </c>
      <c r="U395" s="117">
        <f t="shared" si="49"/>
        <v>0</v>
      </c>
      <c r="V395" s="117">
        <f t="shared" si="45"/>
        <v>0</v>
      </c>
      <c r="W395" s="118">
        <f t="shared" si="50"/>
        <v>0</v>
      </c>
      <c r="X395" s="119">
        <f t="shared" si="51"/>
        <v>0</v>
      </c>
      <c r="Y395" s="119">
        <f t="shared" si="52"/>
        <v>0</v>
      </c>
      <c r="AA395" s="120" t="str">
        <f t="shared" si="53"/>
        <v>202604</v>
      </c>
    </row>
    <row r="396" spans="1:27" ht="21" customHeight="1">
      <c r="A396" s="299" t="str">
        <f>IF(C396="","",SUBTOTAL(103,$C$13:C396)-1)</f>
        <v/>
      </c>
      <c r="B396" s="104"/>
      <c r="C396" s="297"/>
      <c r="D396" s="105"/>
      <c r="E396" s="106"/>
      <c r="F396" s="107" t="str">
        <f>IF(E396="","",IFERROR(DATEDIF(E396,'請求書（幼稚園保育料・代理）'!$A$1,"Y"),""))</f>
        <v/>
      </c>
      <c r="G396" s="108"/>
      <c r="H396" s="105"/>
      <c r="I396" s="333" t="str">
        <f t="shared" si="46"/>
        <v/>
      </c>
      <c r="J396" s="110" t="s">
        <v>32</v>
      </c>
      <c r="K396" s="334" t="str">
        <f t="shared" si="47"/>
        <v/>
      </c>
      <c r="L396" s="112"/>
      <c r="M396" s="110" t="s">
        <v>32</v>
      </c>
      <c r="N396" s="113"/>
      <c r="O396" s="114"/>
      <c r="P396" s="306"/>
      <c r="Q396" s="105"/>
      <c r="R396" s="114"/>
      <c r="S396" s="115"/>
      <c r="T396" s="116">
        <f t="shared" si="48"/>
        <v>0</v>
      </c>
      <c r="U396" s="117">
        <f t="shared" si="49"/>
        <v>0</v>
      </c>
      <c r="V396" s="117">
        <f t="shared" si="45"/>
        <v>0</v>
      </c>
      <c r="W396" s="118">
        <f t="shared" si="50"/>
        <v>0</v>
      </c>
      <c r="X396" s="119">
        <f t="shared" si="51"/>
        <v>0</v>
      </c>
      <c r="Y396" s="119">
        <f t="shared" si="52"/>
        <v>0</v>
      </c>
      <c r="AA396" s="120" t="str">
        <f t="shared" si="53"/>
        <v>202604</v>
      </c>
    </row>
    <row r="397" spans="1:27" ht="21" customHeight="1">
      <c r="A397" s="299" t="str">
        <f>IF(C397="","",SUBTOTAL(103,$C$13:C397)-1)</f>
        <v/>
      </c>
      <c r="B397" s="104"/>
      <c r="C397" s="297"/>
      <c r="D397" s="105"/>
      <c r="E397" s="106"/>
      <c r="F397" s="107" t="str">
        <f>IF(E397="","",IFERROR(DATEDIF(E397,'請求書（幼稚園保育料・代理）'!$A$1,"Y"),""))</f>
        <v/>
      </c>
      <c r="G397" s="108"/>
      <c r="H397" s="105"/>
      <c r="I397" s="333" t="str">
        <f t="shared" si="46"/>
        <v/>
      </c>
      <c r="J397" s="110" t="s">
        <v>32</v>
      </c>
      <c r="K397" s="334" t="str">
        <f t="shared" si="47"/>
        <v/>
      </c>
      <c r="L397" s="112"/>
      <c r="M397" s="110" t="s">
        <v>32</v>
      </c>
      <c r="N397" s="113"/>
      <c r="O397" s="114"/>
      <c r="P397" s="306"/>
      <c r="Q397" s="105"/>
      <c r="R397" s="114"/>
      <c r="S397" s="115"/>
      <c r="T397" s="116">
        <f t="shared" si="48"/>
        <v>0</v>
      </c>
      <c r="U397" s="117">
        <f t="shared" si="49"/>
        <v>0</v>
      </c>
      <c r="V397" s="117">
        <f t="shared" si="45"/>
        <v>0</v>
      </c>
      <c r="W397" s="118">
        <f t="shared" si="50"/>
        <v>0</v>
      </c>
      <c r="X397" s="119">
        <f t="shared" si="51"/>
        <v>0</v>
      </c>
      <c r="Y397" s="119">
        <f t="shared" si="52"/>
        <v>0</v>
      </c>
      <c r="AA397" s="120" t="str">
        <f t="shared" si="53"/>
        <v>202604</v>
      </c>
    </row>
    <row r="398" spans="1:27" ht="21" customHeight="1">
      <c r="A398" s="299" t="str">
        <f>IF(C398="","",SUBTOTAL(103,$C$13:C398)-1)</f>
        <v/>
      </c>
      <c r="B398" s="104"/>
      <c r="C398" s="297"/>
      <c r="D398" s="105"/>
      <c r="E398" s="106"/>
      <c r="F398" s="107" t="str">
        <f>IF(E398="","",IFERROR(DATEDIF(E398,'請求書（幼稚園保育料・代理）'!$A$1,"Y"),""))</f>
        <v/>
      </c>
      <c r="G398" s="108"/>
      <c r="H398" s="105"/>
      <c r="I398" s="333" t="str">
        <f t="shared" si="46"/>
        <v/>
      </c>
      <c r="J398" s="110" t="s">
        <v>32</v>
      </c>
      <c r="K398" s="334" t="str">
        <f t="shared" si="47"/>
        <v/>
      </c>
      <c r="L398" s="112"/>
      <c r="M398" s="110" t="s">
        <v>32</v>
      </c>
      <c r="N398" s="113"/>
      <c r="O398" s="114"/>
      <c r="P398" s="306"/>
      <c r="Q398" s="105"/>
      <c r="R398" s="114"/>
      <c r="S398" s="115"/>
      <c r="T398" s="116">
        <f t="shared" si="48"/>
        <v>0</v>
      </c>
      <c r="U398" s="117">
        <f t="shared" si="49"/>
        <v>0</v>
      </c>
      <c r="V398" s="117">
        <f t="shared" ref="V398:V461" si="54">IF(C398&lt;&gt;0,$V$13,0)</f>
        <v>0</v>
      </c>
      <c r="W398" s="118">
        <f t="shared" si="50"/>
        <v>0</v>
      </c>
      <c r="X398" s="119">
        <f t="shared" si="51"/>
        <v>0</v>
      </c>
      <c r="Y398" s="119">
        <f t="shared" si="52"/>
        <v>0</v>
      </c>
      <c r="AA398" s="120" t="str">
        <f t="shared" si="53"/>
        <v>202604</v>
      </c>
    </row>
    <row r="399" spans="1:27" ht="21" customHeight="1">
      <c r="A399" s="299" t="str">
        <f>IF(C399="","",SUBTOTAL(103,$C$13:C399)-1)</f>
        <v/>
      </c>
      <c r="B399" s="104"/>
      <c r="C399" s="297"/>
      <c r="D399" s="105"/>
      <c r="E399" s="106"/>
      <c r="F399" s="107" t="str">
        <f>IF(E399="","",IFERROR(DATEDIF(E399,'請求書（幼稚園保育料・代理）'!$A$1,"Y"),""))</f>
        <v/>
      </c>
      <c r="G399" s="108"/>
      <c r="H399" s="105"/>
      <c r="I399" s="333" t="str">
        <f t="shared" ref="I399:I462" si="55">IF(C399&lt;&gt;"","1日","")</f>
        <v/>
      </c>
      <c r="J399" s="110" t="s">
        <v>32</v>
      </c>
      <c r="K399" s="334" t="str">
        <f t="shared" ref="K399:K462" si="56">IF(C399&lt;&gt;"","末日","")</f>
        <v/>
      </c>
      <c r="L399" s="112"/>
      <c r="M399" s="110" t="s">
        <v>32</v>
      </c>
      <c r="N399" s="113"/>
      <c r="O399" s="114"/>
      <c r="P399" s="306"/>
      <c r="Q399" s="105"/>
      <c r="R399" s="114"/>
      <c r="S399" s="115"/>
      <c r="T399" s="116">
        <f t="shared" ref="T399:T462" si="57">IF(Q399="有",ROUNDDOWN(R399/S399,0),0)</f>
        <v>0</v>
      </c>
      <c r="U399" s="117">
        <f t="shared" ref="U399:U462" si="58">O399+T399</f>
        <v>0</v>
      </c>
      <c r="V399" s="117">
        <f t="shared" si="54"/>
        <v>0</v>
      </c>
      <c r="W399" s="118">
        <f t="shared" ref="W399:W462" si="59">MIN(U399,V399)</f>
        <v>0</v>
      </c>
      <c r="X399" s="119">
        <f t="shared" ref="X399:X462" si="60">IF(O399-W399&lt;0,0,O399-W399)</f>
        <v>0</v>
      </c>
      <c r="Y399" s="119">
        <f t="shared" ref="Y399:Y462" si="61">IF(W399-O399&gt;0,W399-O399,0)</f>
        <v>0</v>
      </c>
      <c r="AA399" s="120" t="str">
        <f t="shared" si="53"/>
        <v>202604</v>
      </c>
    </row>
    <row r="400" spans="1:27" ht="21" customHeight="1">
      <c r="A400" s="299" t="str">
        <f>IF(C400="","",SUBTOTAL(103,$C$13:C400)-1)</f>
        <v/>
      </c>
      <c r="B400" s="104"/>
      <c r="C400" s="297"/>
      <c r="D400" s="105"/>
      <c r="E400" s="106"/>
      <c r="F400" s="107" t="str">
        <f>IF(E400="","",IFERROR(DATEDIF(E400,'請求書（幼稚園保育料・代理）'!$A$1,"Y"),""))</f>
        <v/>
      </c>
      <c r="G400" s="108"/>
      <c r="H400" s="105"/>
      <c r="I400" s="333" t="str">
        <f t="shared" si="55"/>
        <v/>
      </c>
      <c r="J400" s="110" t="s">
        <v>32</v>
      </c>
      <c r="K400" s="334" t="str">
        <f t="shared" si="56"/>
        <v/>
      </c>
      <c r="L400" s="112"/>
      <c r="M400" s="110" t="s">
        <v>32</v>
      </c>
      <c r="N400" s="113"/>
      <c r="O400" s="114"/>
      <c r="P400" s="306"/>
      <c r="Q400" s="105"/>
      <c r="R400" s="114"/>
      <c r="S400" s="115"/>
      <c r="T400" s="116">
        <f t="shared" si="57"/>
        <v>0</v>
      </c>
      <c r="U400" s="117">
        <f t="shared" si="58"/>
        <v>0</v>
      </c>
      <c r="V400" s="117">
        <f t="shared" si="54"/>
        <v>0</v>
      </c>
      <c r="W400" s="118">
        <f t="shared" si="59"/>
        <v>0</v>
      </c>
      <c r="X400" s="119">
        <f t="shared" si="60"/>
        <v>0</v>
      </c>
      <c r="Y400" s="119">
        <f t="shared" si="61"/>
        <v>0</v>
      </c>
      <c r="AA400" s="120" t="str">
        <f t="shared" ref="AA400:AA463" si="62">2018+$I$4&amp;0&amp;$K$4</f>
        <v>202604</v>
      </c>
    </row>
    <row r="401" spans="1:27" ht="21" customHeight="1">
      <c r="A401" s="299" t="str">
        <f>IF(C401="","",SUBTOTAL(103,$C$13:C401)-1)</f>
        <v/>
      </c>
      <c r="B401" s="104"/>
      <c r="C401" s="297"/>
      <c r="D401" s="105"/>
      <c r="E401" s="106"/>
      <c r="F401" s="107" t="str">
        <f>IF(E401="","",IFERROR(DATEDIF(E401,'請求書（幼稚園保育料・代理）'!$A$1,"Y"),""))</f>
        <v/>
      </c>
      <c r="G401" s="108"/>
      <c r="H401" s="105"/>
      <c r="I401" s="333" t="str">
        <f t="shared" si="55"/>
        <v/>
      </c>
      <c r="J401" s="110" t="s">
        <v>32</v>
      </c>
      <c r="K401" s="334" t="str">
        <f t="shared" si="56"/>
        <v/>
      </c>
      <c r="L401" s="112"/>
      <c r="M401" s="110" t="s">
        <v>32</v>
      </c>
      <c r="N401" s="113"/>
      <c r="O401" s="114"/>
      <c r="P401" s="306"/>
      <c r="Q401" s="105"/>
      <c r="R401" s="114"/>
      <c r="S401" s="115"/>
      <c r="T401" s="116">
        <f t="shared" si="57"/>
        <v>0</v>
      </c>
      <c r="U401" s="117">
        <f t="shared" si="58"/>
        <v>0</v>
      </c>
      <c r="V401" s="117">
        <f t="shared" si="54"/>
        <v>0</v>
      </c>
      <c r="W401" s="118">
        <f t="shared" si="59"/>
        <v>0</v>
      </c>
      <c r="X401" s="119">
        <f t="shared" si="60"/>
        <v>0</v>
      </c>
      <c r="Y401" s="119">
        <f t="shared" si="61"/>
        <v>0</v>
      </c>
      <c r="AA401" s="120" t="str">
        <f t="shared" si="62"/>
        <v>202604</v>
      </c>
    </row>
    <row r="402" spans="1:27" ht="21" customHeight="1">
      <c r="A402" s="299" t="str">
        <f>IF(C402="","",SUBTOTAL(103,$C$13:C402)-1)</f>
        <v/>
      </c>
      <c r="B402" s="104"/>
      <c r="C402" s="297"/>
      <c r="D402" s="105"/>
      <c r="E402" s="106"/>
      <c r="F402" s="107" t="str">
        <f>IF(E402="","",IFERROR(DATEDIF(E402,'請求書（幼稚園保育料・代理）'!$A$1,"Y"),""))</f>
        <v/>
      </c>
      <c r="G402" s="108"/>
      <c r="H402" s="105"/>
      <c r="I402" s="333" t="str">
        <f t="shared" si="55"/>
        <v/>
      </c>
      <c r="J402" s="110" t="s">
        <v>32</v>
      </c>
      <c r="K402" s="334" t="str">
        <f t="shared" si="56"/>
        <v/>
      </c>
      <c r="L402" s="112"/>
      <c r="M402" s="110" t="s">
        <v>32</v>
      </c>
      <c r="N402" s="113"/>
      <c r="O402" s="114"/>
      <c r="P402" s="306"/>
      <c r="Q402" s="105"/>
      <c r="R402" s="114"/>
      <c r="S402" s="115"/>
      <c r="T402" s="116">
        <f t="shared" si="57"/>
        <v>0</v>
      </c>
      <c r="U402" s="117">
        <f t="shared" si="58"/>
        <v>0</v>
      </c>
      <c r="V402" s="117">
        <f t="shared" si="54"/>
        <v>0</v>
      </c>
      <c r="W402" s="118">
        <f t="shared" si="59"/>
        <v>0</v>
      </c>
      <c r="X402" s="119">
        <f t="shared" si="60"/>
        <v>0</v>
      </c>
      <c r="Y402" s="119">
        <f t="shared" si="61"/>
        <v>0</v>
      </c>
      <c r="AA402" s="120" t="str">
        <f t="shared" si="62"/>
        <v>202604</v>
      </c>
    </row>
    <row r="403" spans="1:27" ht="21" customHeight="1">
      <c r="A403" s="299" t="str">
        <f>IF(C403="","",SUBTOTAL(103,$C$13:C403)-1)</f>
        <v/>
      </c>
      <c r="B403" s="104"/>
      <c r="C403" s="297"/>
      <c r="D403" s="105"/>
      <c r="E403" s="106"/>
      <c r="F403" s="107" t="str">
        <f>IF(E403="","",IFERROR(DATEDIF(E403,'請求書（幼稚園保育料・代理）'!$A$1,"Y"),""))</f>
        <v/>
      </c>
      <c r="G403" s="108"/>
      <c r="H403" s="105"/>
      <c r="I403" s="333" t="str">
        <f t="shared" si="55"/>
        <v/>
      </c>
      <c r="J403" s="110" t="s">
        <v>32</v>
      </c>
      <c r="K403" s="334" t="str">
        <f t="shared" si="56"/>
        <v/>
      </c>
      <c r="L403" s="112"/>
      <c r="M403" s="110" t="s">
        <v>32</v>
      </c>
      <c r="N403" s="113"/>
      <c r="O403" s="114"/>
      <c r="P403" s="306"/>
      <c r="Q403" s="105"/>
      <c r="R403" s="114"/>
      <c r="S403" s="115"/>
      <c r="T403" s="116">
        <f t="shared" si="57"/>
        <v>0</v>
      </c>
      <c r="U403" s="117">
        <f t="shared" si="58"/>
        <v>0</v>
      </c>
      <c r="V403" s="117">
        <f t="shared" si="54"/>
        <v>0</v>
      </c>
      <c r="W403" s="118">
        <f t="shared" si="59"/>
        <v>0</v>
      </c>
      <c r="X403" s="119">
        <f t="shared" si="60"/>
        <v>0</v>
      </c>
      <c r="Y403" s="119">
        <f t="shared" si="61"/>
        <v>0</v>
      </c>
      <c r="AA403" s="120" t="str">
        <f t="shared" si="62"/>
        <v>202604</v>
      </c>
    </row>
    <row r="404" spans="1:27" ht="21" customHeight="1">
      <c r="A404" s="299" t="str">
        <f>IF(C404="","",SUBTOTAL(103,$C$13:C404)-1)</f>
        <v/>
      </c>
      <c r="B404" s="104"/>
      <c r="C404" s="297"/>
      <c r="D404" s="105"/>
      <c r="E404" s="106"/>
      <c r="F404" s="107" t="str">
        <f>IF(E404="","",IFERROR(DATEDIF(E404,'請求書（幼稚園保育料・代理）'!$A$1,"Y"),""))</f>
        <v/>
      </c>
      <c r="G404" s="108"/>
      <c r="H404" s="105"/>
      <c r="I404" s="333" t="str">
        <f t="shared" si="55"/>
        <v/>
      </c>
      <c r="J404" s="110" t="s">
        <v>32</v>
      </c>
      <c r="K404" s="334" t="str">
        <f t="shared" si="56"/>
        <v/>
      </c>
      <c r="L404" s="112"/>
      <c r="M404" s="110" t="s">
        <v>32</v>
      </c>
      <c r="N404" s="113"/>
      <c r="O404" s="114"/>
      <c r="P404" s="306"/>
      <c r="Q404" s="105"/>
      <c r="R404" s="114"/>
      <c r="S404" s="115"/>
      <c r="T404" s="116">
        <f t="shared" si="57"/>
        <v>0</v>
      </c>
      <c r="U404" s="117">
        <f t="shared" si="58"/>
        <v>0</v>
      </c>
      <c r="V404" s="117">
        <f t="shared" si="54"/>
        <v>0</v>
      </c>
      <c r="W404" s="118">
        <f t="shared" si="59"/>
        <v>0</v>
      </c>
      <c r="X404" s="119">
        <f t="shared" si="60"/>
        <v>0</v>
      </c>
      <c r="Y404" s="119">
        <f t="shared" si="61"/>
        <v>0</v>
      </c>
      <c r="AA404" s="120" t="str">
        <f t="shared" si="62"/>
        <v>202604</v>
      </c>
    </row>
    <row r="405" spans="1:27" ht="21" customHeight="1">
      <c r="A405" s="299" t="str">
        <f>IF(C405="","",SUBTOTAL(103,$C$13:C405)-1)</f>
        <v/>
      </c>
      <c r="B405" s="104"/>
      <c r="C405" s="297"/>
      <c r="D405" s="105"/>
      <c r="E405" s="106"/>
      <c r="F405" s="107" t="str">
        <f>IF(E405="","",IFERROR(DATEDIF(E405,'請求書（幼稚園保育料・代理）'!$A$1,"Y"),""))</f>
        <v/>
      </c>
      <c r="G405" s="108"/>
      <c r="H405" s="105"/>
      <c r="I405" s="333" t="str">
        <f t="shared" si="55"/>
        <v/>
      </c>
      <c r="J405" s="110" t="s">
        <v>32</v>
      </c>
      <c r="K405" s="334" t="str">
        <f t="shared" si="56"/>
        <v/>
      </c>
      <c r="L405" s="112"/>
      <c r="M405" s="110" t="s">
        <v>32</v>
      </c>
      <c r="N405" s="113"/>
      <c r="O405" s="114"/>
      <c r="P405" s="306"/>
      <c r="Q405" s="105"/>
      <c r="R405" s="114"/>
      <c r="S405" s="115"/>
      <c r="T405" s="116">
        <f t="shared" si="57"/>
        <v>0</v>
      </c>
      <c r="U405" s="117">
        <f t="shared" si="58"/>
        <v>0</v>
      </c>
      <c r="V405" s="117">
        <f t="shared" si="54"/>
        <v>0</v>
      </c>
      <c r="W405" s="118">
        <f t="shared" si="59"/>
        <v>0</v>
      </c>
      <c r="X405" s="119">
        <f t="shared" si="60"/>
        <v>0</v>
      </c>
      <c r="Y405" s="119">
        <f t="shared" si="61"/>
        <v>0</v>
      </c>
      <c r="AA405" s="120" t="str">
        <f t="shared" si="62"/>
        <v>202604</v>
      </c>
    </row>
    <row r="406" spans="1:27" ht="21" customHeight="1">
      <c r="A406" s="299" t="str">
        <f>IF(C406="","",SUBTOTAL(103,$C$13:C406)-1)</f>
        <v/>
      </c>
      <c r="B406" s="104"/>
      <c r="C406" s="297"/>
      <c r="D406" s="105"/>
      <c r="E406" s="106"/>
      <c r="F406" s="107" t="str">
        <f>IF(E406="","",IFERROR(DATEDIF(E406,'請求書（幼稚園保育料・代理）'!$A$1,"Y"),""))</f>
        <v/>
      </c>
      <c r="G406" s="108"/>
      <c r="H406" s="105"/>
      <c r="I406" s="333" t="str">
        <f t="shared" si="55"/>
        <v/>
      </c>
      <c r="J406" s="110" t="s">
        <v>32</v>
      </c>
      <c r="K406" s="334" t="str">
        <f t="shared" si="56"/>
        <v/>
      </c>
      <c r="L406" s="112"/>
      <c r="M406" s="110" t="s">
        <v>32</v>
      </c>
      <c r="N406" s="113"/>
      <c r="O406" s="114"/>
      <c r="P406" s="306"/>
      <c r="Q406" s="105"/>
      <c r="R406" s="114"/>
      <c r="S406" s="115"/>
      <c r="T406" s="116">
        <f t="shared" si="57"/>
        <v>0</v>
      </c>
      <c r="U406" s="117">
        <f t="shared" si="58"/>
        <v>0</v>
      </c>
      <c r="V406" s="117">
        <f t="shared" si="54"/>
        <v>0</v>
      </c>
      <c r="W406" s="118">
        <f t="shared" si="59"/>
        <v>0</v>
      </c>
      <c r="X406" s="119">
        <f t="shared" si="60"/>
        <v>0</v>
      </c>
      <c r="Y406" s="119">
        <f t="shared" si="61"/>
        <v>0</v>
      </c>
      <c r="AA406" s="120" t="str">
        <f t="shared" si="62"/>
        <v>202604</v>
      </c>
    </row>
    <row r="407" spans="1:27" ht="21" customHeight="1">
      <c r="A407" s="299" t="str">
        <f>IF(C407="","",SUBTOTAL(103,$C$13:C407)-1)</f>
        <v/>
      </c>
      <c r="B407" s="104"/>
      <c r="C407" s="297"/>
      <c r="D407" s="105"/>
      <c r="E407" s="106"/>
      <c r="F407" s="107" t="str">
        <f>IF(E407="","",IFERROR(DATEDIF(E407,'請求書（幼稚園保育料・代理）'!$A$1,"Y"),""))</f>
        <v/>
      </c>
      <c r="G407" s="108"/>
      <c r="H407" s="105"/>
      <c r="I407" s="333" t="str">
        <f t="shared" si="55"/>
        <v/>
      </c>
      <c r="J407" s="110" t="s">
        <v>32</v>
      </c>
      <c r="K407" s="334" t="str">
        <f t="shared" si="56"/>
        <v/>
      </c>
      <c r="L407" s="112"/>
      <c r="M407" s="110" t="s">
        <v>32</v>
      </c>
      <c r="N407" s="113"/>
      <c r="O407" s="114"/>
      <c r="P407" s="306"/>
      <c r="Q407" s="105"/>
      <c r="R407" s="114"/>
      <c r="S407" s="115"/>
      <c r="T407" s="116">
        <f t="shared" si="57"/>
        <v>0</v>
      </c>
      <c r="U407" s="117">
        <f t="shared" si="58"/>
        <v>0</v>
      </c>
      <c r="V407" s="117">
        <f t="shared" si="54"/>
        <v>0</v>
      </c>
      <c r="W407" s="118">
        <f t="shared" si="59"/>
        <v>0</v>
      </c>
      <c r="X407" s="119">
        <f t="shared" si="60"/>
        <v>0</v>
      </c>
      <c r="Y407" s="119">
        <f t="shared" si="61"/>
        <v>0</v>
      </c>
      <c r="AA407" s="120" t="str">
        <f t="shared" si="62"/>
        <v>202604</v>
      </c>
    </row>
    <row r="408" spans="1:27" ht="21" customHeight="1">
      <c r="A408" s="299" t="str">
        <f>IF(C408="","",SUBTOTAL(103,$C$13:C408)-1)</f>
        <v/>
      </c>
      <c r="B408" s="104"/>
      <c r="C408" s="297"/>
      <c r="D408" s="105"/>
      <c r="E408" s="106"/>
      <c r="F408" s="107" t="str">
        <f>IF(E408="","",IFERROR(DATEDIF(E408,'請求書（幼稚園保育料・代理）'!$A$1,"Y"),""))</f>
        <v/>
      </c>
      <c r="G408" s="108"/>
      <c r="H408" s="105"/>
      <c r="I408" s="333" t="str">
        <f t="shared" si="55"/>
        <v/>
      </c>
      <c r="J408" s="110" t="s">
        <v>32</v>
      </c>
      <c r="K408" s="334" t="str">
        <f t="shared" si="56"/>
        <v/>
      </c>
      <c r="L408" s="112"/>
      <c r="M408" s="110" t="s">
        <v>32</v>
      </c>
      <c r="N408" s="113"/>
      <c r="O408" s="114"/>
      <c r="P408" s="306"/>
      <c r="Q408" s="105"/>
      <c r="R408" s="114"/>
      <c r="S408" s="115"/>
      <c r="T408" s="116">
        <f t="shared" si="57"/>
        <v>0</v>
      </c>
      <c r="U408" s="117">
        <f t="shared" si="58"/>
        <v>0</v>
      </c>
      <c r="V408" s="117">
        <f t="shared" si="54"/>
        <v>0</v>
      </c>
      <c r="W408" s="118">
        <f t="shared" si="59"/>
        <v>0</v>
      </c>
      <c r="X408" s="119">
        <f t="shared" si="60"/>
        <v>0</v>
      </c>
      <c r="Y408" s="119">
        <f t="shared" si="61"/>
        <v>0</v>
      </c>
      <c r="AA408" s="120" t="str">
        <f t="shared" si="62"/>
        <v>202604</v>
      </c>
    </row>
    <row r="409" spans="1:27" ht="21" customHeight="1">
      <c r="A409" s="299" t="str">
        <f>IF(C409="","",SUBTOTAL(103,$C$13:C409)-1)</f>
        <v/>
      </c>
      <c r="B409" s="104"/>
      <c r="C409" s="297"/>
      <c r="D409" s="105"/>
      <c r="E409" s="106"/>
      <c r="F409" s="107" t="str">
        <f>IF(E409="","",IFERROR(DATEDIF(E409,'請求書（幼稚園保育料・代理）'!$A$1,"Y"),""))</f>
        <v/>
      </c>
      <c r="G409" s="108"/>
      <c r="H409" s="105"/>
      <c r="I409" s="333" t="str">
        <f t="shared" si="55"/>
        <v/>
      </c>
      <c r="J409" s="110" t="s">
        <v>32</v>
      </c>
      <c r="K409" s="334" t="str">
        <f t="shared" si="56"/>
        <v/>
      </c>
      <c r="L409" s="112"/>
      <c r="M409" s="110" t="s">
        <v>32</v>
      </c>
      <c r="N409" s="113"/>
      <c r="O409" s="114"/>
      <c r="P409" s="306"/>
      <c r="Q409" s="105"/>
      <c r="R409" s="114"/>
      <c r="S409" s="115"/>
      <c r="T409" s="116">
        <f t="shared" si="57"/>
        <v>0</v>
      </c>
      <c r="U409" s="117">
        <f t="shared" si="58"/>
        <v>0</v>
      </c>
      <c r="V409" s="117">
        <f t="shared" si="54"/>
        <v>0</v>
      </c>
      <c r="W409" s="118">
        <f t="shared" si="59"/>
        <v>0</v>
      </c>
      <c r="X409" s="119">
        <f t="shared" si="60"/>
        <v>0</v>
      </c>
      <c r="Y409" s="119">
        <f t="shared" si="61"/>
        <v>0</v>
      </c>
      <c r="AA409" s="120" t="str">
        <f t="shared" si="62"/>
        <v>202604</v>
      </c>
    </row>
    <row r="410" spans="1:27" ht="21" customHeight="1">
      <c r="A410" s="299" t="str">
        <f>IF(C410="","",SUBTOTAL(103,$C$13:C410)-1)</f>
        <v/>
      </c>
      <c r="B410" s="104"/>
      <c r="C410" s="297"/>
      <c r="D410" s="105"/>
      <c r="E410" s="106"/>
      <c r="F410" s="107" t="str">
        <f>IF(E410="","",IFERROR(DATEDIF(E410,'請求書（幼稚園保育料・代理）'!$A$1,"Y"),""))</f>
        <v/>
      </c>
      <c r="G410" s="108"/>
      <c r="H410" s="105"/>
      <c r="I410" s="333" t="str">
        <f t="shared" si="55"/>
        <v/>
      </c>
      <c r="J410" s="110" t="s">
        <v>32</v>
      </c>
      <c r="K410" s="334" t="str">
        <f t="shared" si="56"/>
        <v/>
      </c>
      <c r="L410" s="112"/>
      <c r="M410" s="110" t="s">
        <v>32</v>
      </c>
      <c r="N410" s="113"/>
      <c r="O410" s="114"/>
      <c r="P410" s="306"/>
      <c r="Q410" s="105"/>
      <c r="R410" s="114"/>
      <c r="S410" s="115"/>
      <c r="T410" s="116">
        <f t="shared" si="57"/>
        <v>0</v>
      </c>
      <c r="U410" s="117">
        <f t="shared" si="58"/>
        <v>0</v>
      </c>
      <c r="V410" s="117">
        <f t="shared" si="54"/>
        <v>0</v>
      </c>
      <c r="W410" s="118">
        <f t="shared" si="59"/>
        <v>0</v>
      </c>
      <c r="X410" s="119">
        <f t="shared" si="60"/>
        <v>0</v>
      </c>
      <c r="Y410" s="119">
        <f t="shared" si="61"/>
        <v>0</v>
      </c>
      <c r="AA410" s="120" t="str">
        <f t="shared" si="62"/>
        <v>202604</v>
      </c>
    </row>
    <row r="411" spans="1:27" ht="21" customHeight="1">
      <c r="A411" s="299" t="str">
        <f>IF(C411="","",SUBTOTAL(103,$C$13:C411)-1)</f>
        <v/>
      </c>
      <c r="B411" s="104"/>
      <c r="C411" s="297"/>
      <c r="D411" s="105"/>
      <c r="E411" s="106"/>
      <c r="F411" s="107" t="str">
        <f>IF(E411="","",IFERROR(DATEDIF(E411,'請求書（幼稚園保育料・代理）'!$A$1,"Y"),""))</f>
        <v/>
      </c>
      <c r="G411" s="108"/>
      <c r="H411" s="105"/>
      <c r="I411" s="333" t="str">
        <f t="shared" si="55"/>
        <v/>
      </c>
      <c r="J411" s="110" t="s">
        <v>32</v>
      </c>
      <c r="K411" s="334" t="str">
        <f t="shared" si="56"/>
        <v/>
      </c>
      <c r="L411" s="112"/>
      <c r="M411" s="110" t="s">
        <v>32</v>
      </c>
      <c r="N411" s="113"/>
      <c r="O411" s="114"/>
      <c r="P411" s="306"/>
      <c r="Q411" s="105"/>
      <c r="R411" s="114"/>
      <c r="S411" s="115"/>
      <c r="T411" s="116">
        <f t="shared" si="57"/>
        <v>0</v>
      </c>
      <c r="U411" s="117">
        <f t="shared" si="58"/>
        <v>0</v>
      </c>
      <c r="V411" s="117">
        <f t="shared" si="54"/>
        <v>0</v>
      </c>
      <c r="W411" s="118">
        <f t="shared" si="59"/>
        <v>0</v>
      </c>
      <c r="X411" s="119">
        <f t="shared" si="60"/>
        <v>0</v>
      </c>
      <c r="Y411" s="119">
        <f t="shared" si="61"/>
        <v>0</v>
      </c>
      <c r="AA411" s="120" t="str">
        <f t="shared" si="62"/>
        <v>202604</v>
      </c>
    </row>
    <row r="412" spans="1:27" ht="21" customHeight="1">
      <c r="A412" s="299" t="str">
        <f>IF(C412="","",SUBTOTAL(103,$C$13:C412)-1)</f>
        <v/>
      </c>
      <c r="B412" s="104"/>
      <c r="C412" s="297"/>
      <c r="D412" s="105"/>
      <c r="E412" s="106"/>
      <c r="F412" s="107" t="str">
        <f>IF(E412="","",IFERROR(DATEDIF(E412,'請求書（幼稚園保育料・代理）'!$A$1,"Y"),""))</f>
        <v/>
      </c>
      <c r="G412" s="108"/>
      <c r="H412" s="105"/>
      <c r="I412" s="333" t="str">
        <f t="shared" si="55"/>
        <v/>
      </c>
      <c r="J412" s="110" t="s">
        <v>32</v>
      </c>
      <c r="K412" s="334" t="str">
        <f t="shared" si="56"/>
        <v/>
      </c>
      <c r="L412" s="112"/>
      <c r="M412" s="110" t="s">
        <v>32</v>
      </c>
      <c r="N412" s="113"/>
      <c r="O412" s="114"/>
      <c r="P412" s="306"/>
      <c r="Q412" s="105"/>
      <c r="R412" s="114"/>
      <c r="S412" s="115"/>
      <c r="T412" s="116">
        <f t="shared" si="57"/>
        <v>0</v>
      </c>
      <c r="U412" s="117">
        <f t="shared" si="58"/>
        <v>0</v>
      </c>
      <c r="V412" s="117">
        <f t="shared" si="54"/>
        <v>0</v>
      </c>
      <c r="W412" s="118">
        <f t="shared" si="59"/>
        <v>0</v>
      </c>
      <c r="X412" s="119">
        <f t="shared" si="60"/>
        <v>0</v>
      </c>
      <c r="Y412" s="119">
        <f t="shared" si="61"/>
        <v>0</v>
      </c>
      <c r="AA412" s="120" t="str">
        <f t="shared" si="62"/>
        <v>202604</v>
      </c>
    </row>
    <row r="413" spans="1:27" ht="21" customHeight="1">
      <c r="A413" s="299" t="str">
        <f>IF(C413="","",SUBTOTAL(103,$C$13:C413)-1)</f>
        <v/>
      </c>
      <c r="B413" s="104"/>
      <c r="C413" s="297"/>
      <c r="D413" s="105"/>
      <c r="E413" s="106"/>
      <c r="F413" s="107" t="str">
        <f>IF(E413="","",IFERROR(DATEDIF(E413,'請求書（幼稚園保育料・代理）'!$A$1,"Y"),""))</f>
        <v/>
      </c>
      <c r="G413" s="108"/>
      <c r="H413" s="105"/>
      <c r="I413" s="333" t="str">
        <f t="shared" si="55"/>
        <v/>
      </c>
      <c r="J413" s="110" t="s">
        <v>32</v>
      </c>
      <c r="K413" s="334" t="str">
        <f t="shared" si="56"/>
        <v/>
      </c>
      <c r="L413" s="112"/>
      <c r="M413" s="110" t="s">
        <v>32</v>
      </c>
      <c r="N413" s="113"/>
      <c r="O413" s="114"/>
      <c r="P413" s="306"/>
      <c r="Q413" s="105"/>
      <c r="R413" s="114"/>
      <c r="S413" s="115"/>
      <c r="T413" s="116">
        <f t="shared" si="57"/>
        <v>0</v>
      </c>
      <c r="U413" s="117">
        <f t="shared" si="58"/>
        <v>0</v>
      </c>
      <c r="V413" s="117">
        <f t="shared" si="54"/>
        <v>0</v>
      </c>
      <c r="W413" s="118">
        <f t="shared" si="59"/>
        <v>0</v>
      </c>
      <c r="X413" s="119">
        <f t="shared" si="60"/>
        <v>0</v>
      </c>
      <c r="Y413" s="119">
        <f t="shared" si="61"/>
        <v>0</v>
      </c>
      <c r="AA413" s="120" t="str">
        <f t="shared" si="62"/>
        <v>202604</v>
      </c>
    </row>
    <row r="414" spans="1:27" ht="21" customHeight="1">
      <c r="A414" s="299" t="str">
        <f>IF(C414="","",SUBTOTAL(103,$C$13:C414)-1)</f>
        <v/>
      </c>
      <c r="B414" s="104"/>
      <c r="C414" s="297"/>
      <c r="D414" s="105"/>
      <c r="E414" s="106"/>
      <c r="F414" s="107" t="str">
        <f>IF(E414="","",IFERROR(DATEDIF(E414,'請求書（幼稚園保育料・代理）'!$A$1,"Y"),""))</f>
        <v/>
      </c>
      <c r="G414" s="108"/>
      <c r="H414" s="105"/>
      <c r="I414" s="333" t="str">
        <f t="shared" si="55"/>
        <v/>
      </c>
      <c r="J414" s="110" t="s">
        <v>32</v>
      </c>
      <c r="K414" s="334" t="str">
        <f t="shared" si="56"/>
        <v/>
      </c>
      <c r="L414" s="112"/>
      <c r="M414" s="110" t="s">
        <v>32</v>
      </c>
      <c r="N414" s="113"/>
      <c r="O414" s="114"/>
      <c r="P414" s="306"/>
      <c r="Q414" s="105"/>
      <c r="R414" s="114"/>
      <c r="S414" s="115"/>
      <c r="T414" s="116">
        <f t="shared" si="57"/>
        <v>0</v>
      </c>
      <c r="U414" s="117">
        <f t="shared" si="58"/>
        <v>0</v>
      </c>
      <c r="V414" s="117">
        <f t="shared" si="54"/>
        <v>0</v>
      </c>
      <c r="W414" s="118">
        <f t="shared" si="59"/>
        <v>0</v>
      </c>
      <c r="X414" s="119">
        <f t="shared" si="60"/>
        <v>0</v>
      </c>
      <c r="Y414" s="119">
        <f t="shared" si="61"/>
        <v>0</v>
      </c>
      <c r="AA414" s="120" t="str">
        <f t="shared" si="62"/>
        <v>202604</v>
      </c>
    </row>
    <row r="415" spans="1:27" ht="21" customHeight="1">
      <c r="A415" s="299" t="str">
        <f>IF(C415="","",SUBTOTAL(103,$C$13:C415)-1)</f>
        <v/>
      </c>
      <c r="B415" s="104"/>
      <c r="C415" s="297"/>
      <c r="D415" s="105"/>
      <c r="E415" s="106"/>
      <c r="F415" s="107" t="str">
        <f>IF(E415="","",IFERROR(DATEDIF(E415,'請求書（幼稚園保育料・代理）'!$A$1,"Y"),""))</f>
        <v/>
      </c>
      <c r="G415" s="108"/>
      <c r="H415" s="105"/>
      <c r="I415" s="333" t="str">
        <f t="shared" si="55"/>
        <v/>
      </c>
      <c r="J415" s="110" t="s">
        <v>32</v>
      </c>
      <c r="K415" s="334" t="str">
        <f t="shared" si="56"/>
        <v/>
      </c>
      <c r="L415" s="112"/>
      <c r="M415" s="110" t="s">
        <v>32</v>
      </c>
      <c r="N415" s="113"/>
      <c r="O415" s="114"/>
      <c r="P415" s="306"/>
      <c r="Q415" s="105"/>
      <c r="R415" s="114"/>
      <c r="S415" s="115"/>
      <c r="T415" s="116">
        <f t="shared" si="57"/>
        <v>0</v>
      </c>
      <c r="U415" s="117">
        <f t="shared" si="58"/>
        <v>0</v>
      </c>
      <c r="V415" s="117">
        <f t="shared" si="54"/>
        <v>0</v>
      </c>
      <c r="W415" s="118">
        <f t="shared" si="59"/>
        <v>0</v>
      </c>
      <c r="X415" s="119">
        <f t="shared" si="60"/>
        <v>0</v>
      </c>
      <c r="Y415" s="119">
        <f t="shared" si="61"/>
        <v>0</v>
      </c>
      <c r="AA415" s="120" t="str">
        <f t="shared" si="62"/>
        <v>202604</v>
      </c>
    </row>
    <row r="416" spans="1:27" ht="21" customHeight="1">
      <c r="A416" s="299" t="str">
        <f>IF(C416="","",SUBTOTAL(103,$C$13:C416)-1)</f>
        <v/>
      </c>
      <c r="B416" s="104"/>
      <c r="C416" s="297"/>
      <c r="D416" s="105"/>
      <c r="E416" s="106"/>
      <c r="F416" s="107" t="str">
        <f>IF(E416="","",IFERROR(DATEDIF(E416,'請求書（幼稚園保育料・代理）'!$A$1,"Y"),""))</f>
        <v/>
      </c>
      <c r="G416" s="108"/>
      <c r="H416" s="105"/>
      <c r="I416" s="333" t="str">
        <f t="shared" si="55"/>
        <v/>
      </c>
      <c r="J416" s="110" t="s">
        <v>32</v>
      </c>
      <c r="K416" s="334" t="str">
        <f t="shared" si="56"/>
        <v/>
      </c>
      <c r="L416" s="112"/>
      <c r="M416" s="110" t="s">
        <v>32</v>
      </c>
      <c r="N416" s="113"/>
      <c r="O416" s="114"/>
      <c r="P416" s="306"/>
      <c r="Q416" s="105"/>
      <c r="R416" s="114"/>
      <c r="S416" s="115"/>
      <c r="T416" s="116">
        <f t="shared" si="57"/>
        <v>0</v>
      </c>
      <c r="U416" s="117">
        <f t="shared" si="58"/>
        <v>0</v>
      </c>
      <c r="V416" s="117">
        <f t="shared" si="54"/>
        <v>0</v>
      </c>
      <c r="W416" s="118">
        <f t="shared" si="59"/>
        <v>0</v>
      </c>
      <c r="X416" s="119">
        <f t="shared" si="60"/>
        <v>0</v>
      </c>
      <c r="Y416" s="119">
        <f t="shared" si="61"/>
        <v>0</v>
      </c>
      <c r="AA416" s="120" t="str">
        <f t="shared" si="62"/>
        <v>202604</v>
      </c>
    </row>
    <row r="417" spans="1:27" ht="21" customHeight="1">
      <c r="A417" s="299" t="str">
        <f>IF(C417="","",SUBTOTAL(103,$C$13:C417)-1)</f>
        <v/>
      </c>
      <c r="B417" s="104"/>
      <c r="C417" s="297"/>
      <c r="D417" s="105"/>
      <c r="E417" s="106"/>
      <c r="F417" s="107" t="str">
        <f>IF(E417="","",IFERROR(DATEDIF(E417,'請求書（幼稚園保育料・代理）'!$A$1,"Y"),""))</f>
        <v/>
      </c>
      <c r="G417" s="108"/>
      <c r="H417" s="105"/>
      <c r="I417" s="333" t="str">
        <f t="shared" si="55"/>
        <v/>
      </c>
      <c r="J417" s="110" t="s">
        <v>32</v>
      </c>
      <c r="K417" s="334" t="str">
        <f t="shared" si="56"/>
        <v/>
      </c>
      <c r="L417" s="112"/>
      <c r="M417" s="110" t="s">
        <v>32</v>
      </c>
      <c r="N417" s="113"/>
      <c r="O417" s="114"/>
      <c r="P417" s="306"/>
      <c r="Q417" s="105"/>
      <c r="R417" s="114"/>
      <c r="S417" s="115"/>
      <c r="T417" s="116">
        <f t="shared" si="57"/>
        <v>0</v>
      </c>
      <c r="U417" s="117">
        <f t="shared" si="58"/>
        <v>0</v>
      </c>
      <c r="V417" s="117">
        <f t="shared" si="54"/>
        <v>0</v>
      </c>
      <c r="W417" s="118">
        <f t="shared" si="59"/>
        <v>0</v>
      </c>
      <c r="X417" s="119">
        <f t="shared" si="60"/>
        <v>0</v>
      </c>
      <c r="Y417" s="119">
        <f t="shared" si="61"/>
        <v>0</v>
      </c>
      <c r="AA417" s="120" t="str">
        <f t="shared" si="62"/>
        <v>202604</v>
      </c>
    </row>
    <row r="418" spans="1:27" ht="21" customHeight="1">
      <c r="A418" s="299" t="str">
        <f>IF(C418="","",SUBTOTAL(103,$C$13:C418)-1)</f>
        <v/>
      </c>
      <c r="B418" s="104"/>
      <c r="C418" s="297"/>
      <c r="D418" s="105"/>
      <c r="E418" s="106"/>
      <c r="F418" s="107" t="str">
        <f>IF(E418="","",IFERROR(DATEDIF(E418,'請求書（幼稚園保育料・代理）'!$A$1,"Y"),""))</f>
        <v/>
      </c>
      <c r="G418" s="108"/>
      <c r="H418" s="105"/>
      <c r="I418" s="333" t="str">
        <f t="shared" si="55"/>
        <v/>
      </c>
      <c r="J418" s="110" t="s">
        <v>32</v>
      </c>
      <c r="K418" s="334" t="str">
        <f t="shared" si="56"/>
        <v/>
      </c>
      <c r="L418" s="112"/>
      <c r="M418" s="110" t="s">
        <v>32</v>
      </c>
      <c r="N418" s="113"/>
      <c r="O418" s="114"/>
      <c r="P418" s="306"/>
      <c r="Q418" s="105"/>
      <c r="R418" s="114"/>
      <c r="S418" s="115"/>
      <c r="T418" s="116">
        <f t="shared" si="57"/>
        <v>0</v>
      </c>
      <c r="U418" s="117">
        <f t="shared" si="58"/>
        <v>0</v>
      </c>
      <c r="V418" s="117">
        <f t="shared" si="54"/>
        <v>0</v>
      </c>
      <c r="W418" s="118">
        <f t="shared" si="59"/>
        <v>0</v>
      </c>
      <c r="X418" s="119">
        <f t="shared" si="60"/>
        <v>0</v>
      </c>
      <c r="Y418" s="119">
        <f t="shared" si="61"/>
        <v>0</v>
      </c>
      <c r="AA418" s="120" t="str">
        <f t="shared" si="62"/>
        <v>202604</v>
      </c>
    </row>
    <row r="419" spans="1:27" ht="21" customHeight="1">
      <c r="A419" s="299" t="str">
        <f>IF(C419="","",SUBTOTAL(103,$C$13:C419)-1)</f>
        <v/>
      </c>
      <c r="B419" s="104"/>
      <c r="C419" s="297"/>
      <c r="D419" s="105"/>
      <c r="E419" s="106"/>
      <c r="F419" s="107" t="str">
        <f>IF(E419="","",IFERROR(DATEDIF(E419,'請求書（幼稚園保育料・代理）'!$A$1,"Y"),""))</f>
        <v/>
      </c>
      <c r="G419" s="108"/>
      <c r="H419" s="105"/>
      <c r="I419" s="333" t="str">
        <f t="shared" si="55"/>
        <v/>
      </c>
      <c r="J419" s="110" t="s">
        <v>32</v>
      </c>
      <c r="K419" s="334" t="str">
        <f t="shared" si="56"/>
        <v/>
      </c>
      <c r="L419" s="112"/>
      <c r="M419" s="110" t="s">
        <v>32</v>
      </c>
      <c r="N419" s="113"/>
      <c r="O419" s="114"/>
      <c r="P419" s="306"/>
      <c r="Q419" s="105"/>
      <c r="R419" s="114"/>
      <c r="S419" s="115"/>
      <c r="T419" s="116">
        <f t="shared" si="57"/>
        <v>0</v>
      </c>
      <c r="U419" s="117">
        <f t="shared" si="58"/>
        <v>0</v>
      </c>
      <c r="V419" s="117">
        <f t="shared" si="54"/>
        <v>0</v>
      </c>
      <c r="W419" s="118">
        <f t="shared" si="59"/>
        <v>0</v>
      </c>
      <c r="X419" s="119">
        <f t="shared" si="60"/>
        <v>0</v>
      </c>
      <c r="Y419" s="119">
        <f t="shared" si="61"/>
        <v>0</v>
      </c>
      <c r="AA419" s="120" t="str">
        <f t="shared" si="62"/>
        <v>202604</v>
      </c>
    </row>
    <row r="420" spans="1:27" ht="21" customHeight="1">
      <c r="A420" s="299" t="str">
        <f>IF(C420="","",SUBTOTAL(103,$C$13:C420)-1)</f>
        <v/>
      </c>
      <c r="B420" s="104"/>
      <c r="C420" s="297"/>
      <c r="D420" s="105"/>
      <c r="E420" s="106"/>
      <c r="F420" s="107" t="str">
        <f>IF(E420="","",IFERROR(DATEDIF(E420,'請求書（幼稚園保育料・代理）'!$A$1,"Y"),""))</f>
        <v/>
      </c>
      <c r="G420" s="108"/>
      <c r="H420" s="105"/>
      <c r="I420" s="333" t="str">
        <f t="shared" si="55"/>
        <v/>
      </c>
      <c r="J420" s="110" t="s">
        <v>32</v>
      </c>
      <c r="K420" s="334" t="str">
        <f t="shared" si="56"/>
        <v/>
      </c>
      <c r="L420" s="112"/>
      <c r="M420" s="110" t="s">
        <v>32</v>
      </c>
      <c r="N420" s="113"/>
      <c r="O420" s="114"/>
      <c r="P420" s="306"/>
      <c r="Q420" s="105"/>
      <c r="R420" s="114"/>
      <c r="S420" s="115"/>
      <c r="T420" s="116">
        <f t="shared" si="57"/>
        <v>0</v>
      </c>
      <c r="U420" s="117">
        <f t="shared" si="58"/>
        <v>0</v>
      </c>
      <c r="V420" s="117">
        <f t="shared" si="54"/>
        <v>0</v>
      </c>
      <c r="W420" s="118">
        <f t="shared" si="59"/>
        <v>0</v>
      </c>
      <c r="X420" s="119">
        <f t="shared" si="60"/>
        <v>0</v>
      </c>
      <c r="Y420" s="119">
        <f t="shared" si="61"/>
        <v>0</v>
      </c>
      <c r="AA420" s="120" t="str">
        <f t="shared" si="62"/>
        <v>202604</v>
      </c>
    </row>
    <row r="421" spans="1:27" ht="21" customHeight="1">
      <c r="A421" s="299" t="str">
        <f>IF(C421="","",SUBTOTAL(103,$C$13:C421)-1)</f>
        <v/>
      </c>
      <c r="B421" s="104"/>
      <c r="C421" s="297"/>
      <c r="D421" s="105"/>
      <c r="E421" s="106"/>
      <c r="F421" s="107" t="str">
        <f>IF(E421="","",IFERROR(DATEDIF(E421,'請求書（幼稚園保育料・代理）'!$A$1,"Y"),""))</f>
        <v/>
      </c>
      <c r="G421" s="108"/>
      <c r="H421" s="105"/>
      <c r="I421" s="333" t="str">
        <f t="shared" si="55"/>
        <v/>
      </c>
      <c r="J421" s="110" t="s">
        <v>32</v>
      </c>
      <c r="K421" s="334" t="str">
        <f t="shared" si="56"/>
        <v/>
      </c>
      <c r="L421" s="112"/>
      <c r="M421" s="110" t="s">
        <v>32</v>
      </c>
      <c r="N421" s="113"/>
      <c r="O421" s="114"/>
      <c r="P421" s="306"/>
      <c r="Q421" s="105"/>
      <c r="R421" s="114"/>
      <c r="S421" s="115"/>
      <c r="T421" s="116">
        <f t="shared" si="57"/>
        <v>0</v>
      </c>
      <c r="U421" s="117">
        <f t="shared" si="58"/>
        <v>0</v>
      </c>
      <c r="V421" s="117">
        <f t="shared" si="54"/>
        <v>0</v>
      </c>
      <c r="W421" s="118">
        <f t="shared" si="59"/>
        <v>0</v>
      </c>
      <c r="X421" s="119">
        <f t="shared" si="60"/>
        <v>0</v>
      </c>
      <c r="Y421" s="119">
        <f t="shared" si="61"/>
        <v>0</v>
      </c>
      <c r="AA421" s="120" t="str">
        <f t="shared" si="62"/>
        <v>202604</v>
      </c>
    </row>
    <row r="422" spans="1:27" ht="21" customHeight="1">
      <c r="A422" s="299" t="str">
        <f>IF(C422="","",SUBTOTAL(103,$C$13:C422)-1)</f>
        <v/>
      </c>
      <c r="B422" s="104"/>
      <c r="C422" s="297"/>
      <c r="D422" s="105"/>
      <c r="E422" s="106"/>
      <c r="F422" s="107" t="str">
        <f>IF(E422="","",IFERROR(DATEDIF(E422,'請求書（幼稚園保育料・代理）'!$A$1,"Y"),""))</f>
        <v/>
      </c>
      <c r="G422" s="108"/>
      <c r="H422" s="105"/>
      <c r="I422" s="333" t="str">
        <f t="shared" si="55"/>
        <v/>
      </c>
      <c r="J422" s="110" t="s">
        <v>32</v>
      </c>
      <c r="K422" s="334" t="str">
        <f t="shared" si="56"/>
        <v/>
      </c>
      <c r="L422" s="112"/>
      <c r="M422" s="110" t="s">
        <v>32</v>
      </c>
      <c r="N422" s="113"/>
      <c r="O422" s="114"/>
      <c r="P422" s="306"/>
      <c r="Q422" s="105"/>
      <c r="R422" s="114"/>
      <c r="S422" s="115"/>
      <c r="T422" s="116">
        <f t="shared" si="57"/>
        <v>0</v>
      </c>
      <c r="U422" s="117">
        <f t="shared" si="58"/>
        <v>0</v>
      </c>
      <c r="V422" s="117">
        <f t="shared" si="54"/>
        <v>0</v>
      </c>
      <c r="W422" s="118">
        <f t="shared" si="59"/>
        <v>0</v>
      </c>
      <c r="X422" s="119">
        <f t="shared" si="60"/>
        <v>0</v>
      </c>
      <c r="Y422" s="119">
        <f t="shared" si="61"/>
        <v>0</v>
      </c>
      <c r="AA422" s="120" t="str">
        <f t="shared" si="62"/>
        <v>202604</v>
      </c>
    </row>
    <row r="423" spans="1:27" ht="21" customHeight="1">
      <c r="A423" s="299" t="str">
        <f>IF(C423="","",SUBTOTAL(103,$C$13:C423)-1)</f>
        <v/>
      </c>
      <c r="B423" s="104"/>
      <c r="C423" s="297"/>
      <c r="D423" s="105"/>
      <c r="E423" s="106"/>
      <c r="F423" s="107" t="str">
        <f>IF(E423="","",IFERROR(DATEDIF(E423,'請求書（幼稚園保育料・代理）'!$A$1,"Y"),""))</f>
        <v/>
      </c>
      <c r="G423" s="108"/>
      <c r="H423" s="105"/>
      <c r="I423" s="333" t="str">
        <f t="shared" si="55"/>
        <v/>
      </c>
      <c r="J423" s="110" t="s">
        <v>32</v>
      </c>
      <c r="K423" s="334" t="str">
        <f t="shared" si="56"/>
        <v/>
      </c>
      <c r="L423" s="112"/>
      <c r="M423" s="110" t="s">
        <v>32</v>
      </c>
      <c r="N423" s="113"/>
      <c r="O423" s="114"/>
      <c r="P423" s="306"/>
      <c r="Q423" s="105"/>
      <c r="R423" s="114"/>
      <c r="S423" s="115"/>
      <c r="T423" s="116">
        <f t="shared" si="57"/>
        <v>0</v>
      </c>
      <c r="U423" s="117">
        <f t="shared" si="58"/>
        <v>0</v>
      </c>
      <c r="V423" s="117">
        <f t="shared" si="54"/>
        <v>0</v>
      </c>
      <c r="W423" s="118">
        <f t="shared" si="59"/>
        <v>0</v>
      </c>
      <c r="X423" s="119">
        <f t="shared" si="60"/>
        <v>0</v>
      </c>
      <c r="Y423" s="119">
        <f t="shared" si="61"/>
        <v>0</v>
      </c>
      <c r="AA423" s="120" t="str">
        <f t="shared" si="62"/>
        <v>202604</v>
      </c>
    </row>
    <row r="424" spans="1:27" ht="21" customHeight="1">
      <c r="A424" s="299" t="str">
        <f>IF(C424="","",SUBTOTAL(103,$C$13:C424)-1)</f>
        <v/>
      </c>
      <c r="B424" s="104"/>
      <c r="C424" s="297"/>
      <c r="D424" s="105"/>
      <c r="E424" s="106"/>
      <c r="F424" s="107" t="str">
        <f>IF(E424="","",IFERROR(DATEDIF(E424,'請求書（幼稚園保育料・代理）'!$A$1,"Y"),""))</f>
        <v/>
      </c>
      <c r="G424" s="108"/>
      <c r="H424" s="105"/>
      <c r="I424" s="333" t="str">
        <f t="shared" si="55"/>
        <v/>
      </c>
      <c r="J424" s="110" t="s">
        <v>32</v>
      </c>
      <c r="K424" s="334" t="str">
        <f t="shared" si="56"/>
        <v/>
      </c>
      <c r="L424" s="112"/>
      <c r="M424" s="110" t="s">
        <v>32</v>
      </c>
      <c r="N424" s="113"/>
      <c r="O424" s="114"/>
      <c r="P424" s="306"/>
      <c r="Q424" s="105"/>
      <c r="R424" s="114"/>
      <c r="S424" s="115"/>
      <c r="T424" s="116">
        <f t="shared" si="57"/>
        <v>0</v>
      </c>
      <c r="U424" s="117">
        <f t="shared" si="58"/>
        <v>0</v>
      </c>
      <c r="V424" s="117">
        <f t="shared" si="54"/>
        <v>0</v>
      </c>
      <c r="W424" s="118">
        <f t="shared" si="59"/>
        <v>0</v>
      </c>
      <c r="X424" s="119">
        <f t="shared" si="60"/>
        <v>0</v>
      </c>
      <c r="Y424" s="119">
        <f t="shared" si="61"/>
        <v>0</v>
      </c>
      <c r="AA424" s="120" t="str">
        <f t="shared" si="62"/>
        <v>202604</v>
      </c>
    </row>
    <row r="425" spans="1:27" ht="21" customHeight="1">
      <c r="A425" s="299" t="str">
        <f>IF(C425="","",SUBTOTAL(103,$C$13:C425)-1)</f>
        <v/>
      </c>
      <c r="B425" s="104"/>
      <c r="C425" s="297"/>
      <c r="D425" s="105"/>
      <c r="E425" s="106"/>
      <c r="F425" s="107" t="str">
        <f>IF(E425="","",IFERROR(DATEDIF(E425,'請求書（幼稚園保育料・代理）'!$A$1,"Y"),""))</f>
        <v/>
      </c>
      <c r="G425" s="108"/>
      <c r="H425" s="105"/>
      <c r="I425" s="333" t="str">
        <f t="shared" si="55"/>
        <v/>
      </c>
      <c r="J425" s="110" t="s">
        <v>32</v>
      </c>
      <c r="K425" s="334" t="str">
        <f t="shared" si="56"/>
        <v/>
      </c>
      <c r="L425" s="112"/>
      <c r="M425" s="110" t="s">
        <v>32</v>
      </c>
      <c r="N425" s="113"/>
      <c r="O425" s="114"/>
      <c r="P425" s="306"/>
      <c r="Q425" s="105"/>
      <c r="R425" s="114"/>
      <c r="S425" s="115"/>
      <c r="T425" s="116">
        <f t="shared" si="57"/>
        <v>0</v>
      </c>
      <c r="U425" s="117">
        <f t="shared" si="58"/>
        <v>0</v>
      </c>
      <c r="V425" s="117">
        <f t="shared" si="54"/>
        <v>0</v>
      </c>
      <c r="W425" s="118">
        <f t="shared" si="59"/>
        <v>0</v>
      </c>
      <c r="X425" s="119">
        <f t="shared" si="60"/>
        <v>0</v>
      </c>
      <c r="Y425" s="119">
        <f t="shared" si="61"/>
        <v>0</v>
      </c>
      <c r="AA425" s="120" t="str">
        <f t="shared" si="62"/>
        <v>202604</v>
      </c>
    </row>
    <row r="426" spans="1:27" ht="21" customHeight="1">
      <c r="A426" s="299" t="str">
        <f>IF(C426="","",SUBTOTAL(103,$C$13:C426)-1)</f>
        <v/>
      </c>
      <c r="B426" s="104"/>
      <c r="C426" s="297"/>
      <c r="D426" s="105"/>
      <c r="E426" s="106"/>
      <c r="F426" s="107" t="str">
        <f>IF(E426="","",IFERROR(DATEDIF(E426,'請求書（幼稚園保育料・代理）'!$A$1,"Y"),""))</f>
        <v/>
      </c>
      <c r="G426" s="108"/>
      <c r="H426" s="105"/>
      <c r="I426" s="333" t="str">
        <f t="shared" si="55"/>
        <v/>
      </c>
      <c r="J426" s="110" t="s">
        <v>32</v>
      </c>
      <c r="K426" s="334" t="str">
        <f t="shared" si="56"/>
        <v/>
      </c>
      <c r="L426" s="112"/>
      <c r="M426" s="110" t="s">
        <v>32</v>
      </c>
      <c r="N426" s="113"/>
      <c r="O426" s="114"/>
      <c r="P426" s="306"/>
      <c r="Q426" s="105"/>
      <c r="R426" s="114"/>
      <c r="S426" s="115"/>
      <c r="T426" s="116">
        <f t="shared" si="57"/>
        <v>0</v>
      </c>
      <c r="U426" s="117">
        <f t="shared" si="58"/>
        <v>0</v>
      </c>
      <c r="V426" s="117">
        <f t="shared" si="54"/>
        <v>0</v>
      </c>
      <c r="W426" s="118">
        <f t="shared" si="59"/>
        <v>0</v>
      </c>
      <c r="X426" s="119">
        <f t="shared" si="60"/>
        <v>0</v>
      </c>
      <c r="Y426" s="119">
        <f t="shared" si="61"/>
        <v>0</v>
      </c>
      <c r="AA426" s="120" t="str">
        <f t="shared" si="62"/>
        <v>202604</v>
      </c>
    </row>
    <row r="427" spans="1:27" ht="21" customHeight="1">
      <c r="A427" s="299" t="str">
        <f>IF(C427="","",SUBTOTAL(103,$C$13:C427)-1)</f>
        <v/>
      </c>
      <c r="B427" s="104"/>
      <c r="C427" s="297"/>
      <c r="D427" s="105"/>
      <c r="E427" s="106"/>
      <c r="F427" s="107" t="str">
        <f>IF(E427="","",IFERROR(DATEDIF(E427,'請求書（幼稚園保育料・代理）'!$A$1,"Y"),""))</f>
        <v/>
      </c>
      <c r="G427" s="108"/>
      <c r="H427" s="105"/>
      <c r="I427" s="333" t="str">
        <f t="shared" si="55"/>
        <v/>
      </c>
      <c r="J427" s="110" t="s">
        <v>32</v>
      </c>
      <c r="K427" s="334" t="str">
        <f t="shared" si="56"/>
        <v/>
      </c>
      <c r="L427" s="112"/>
      <c r="M427" s="110" t="s">
        <v>32</v>
      </c>
      <c r="N427" s="113"/>
      <c r="O427" s="114"/>
      <c r="P427" s="306"/>
      <c r="Q427" s="105"/>
      <c r="R427" s="114"/>
      <c r="S427" s="115"/>
      <c r="T427" s="116">
        <f t="shared" si="57"/>
        <v>0</v>
      </c>
      <c r="U427" s="117">
        <f t="shared" si="58"/>
        <v>0</v>
      </c>
      <c r="V427" s="117">
        <f t="shared" si="54"/>
        <v>0</v>
      </c>
      <c r="W427" s="118">
        <f t="shared" si="59"/>
        <v>0</v>
      </c>
      <c r="X427" s="119">
        <f t="shared" si="60"/>
        <v>0</v>
      </c>
      <c r="Y427" s="119">
        <f t="shared" si="61"/>
        <v>0</v>
      </c>
      <c r="AA427" s="120" t="str">
        <f t="shared" si="62"/>
        <v>202604</v>
      </c>
    </row>
    <row r="428" spans="1:27" ht="21" customHeight="1">
      <c r="A428" s="299" t="str">
        <f>IF(C428="","",SUBTOTAL(103,$C$13:C428)-1)</f>
        <v/>
      </c>
      <c r="B428" s="104"/>
      <c r="C428" s="297"/>
      <c r="D428" s="105"/>
      <c r="E428" s="106"/>
      <c r="F428" s="107" t="str">
        <f>IF(E428="","",IFERROR(DATEDIF(E428,'請求書（幼稚園保育料・代理）'!$A$1,"Y"),""))</f>
        <v/>
      </c>
      <c r="G428" s="108"/>
      <c r="H428" s="105"/>
      <c r="I428" s="333" t="str">
        <f t="shared" si="55"/>
        <v/>
      </c>
      <c r="J428" s="110" t="s">
        <v>32</v>
      </c>
      <c r="K428" s="334" t="str">
        <f t="shared" si="56"/>
        <v/>
      </c>
      <c r="L428" s="112"/>
      <c r="M428" s="110" t="s">
        <v>32</v>
      </c>
      <c r="N428" s="113"/>
      <c r="O428" s="114"/>
      <c r="P428" s="306"/>
      <c r="Q428" s="105"/>
      <c r="R428" s="114"/>
      <c r="S428" s="115"/>
      <c r="T428" s="116">
        <f t="shared" si="57"/>
        <v>0</v>
      </c>
      <c r="U428" s="117">
        <f t="shared" si="58"/>
        <v>0</v>
      </c>
      <c r="V428" s="117">
        <f t="shared" si="54"/>
        <v>0</v>
      </c>
      <c r="W428" s="118">
        <f t="shared" si="59"/>
        <v>0</v>
      </c>
      <c r="X428" s="119">
        <f t="shared" si="60"/>
        <v>0</v>
      </c>
      <c r="Y428" s="119">
        <f t="shared" si="61"/>
        <v>0</v>
      </c>
      <c r="AA428" s="120" t="str">
        <f t="shared" si="62"/>
        <v>202604</v>
      </c>
    </row>
    <row r="429" spans="1:27" ht="21" customHeight="1">
      <c r="A429" s="299" t="str">
        <f>IF(C429="","",SUBTOTAL(103,$C$13:C429)-1)</f>
        <v/>
      </c>
      <c r="B429" s="104"/>
      <c r="C429" s="297"/>
      <c r="D429" s="105"/>
      <c r="E429" s="106"/>
      <c r="F429" s="107" t="str">
        <f>IF(E429="","",IFERROR(DATEDIF(E429,'請求書（幼稚園保育料・代理）'!$A$1,"Y"),""))</f>
        <v/>
      </c>
      <c r="G429" s="108"/>
      <c r="H429" s="105"/>
      <c r="I429" s="333" t="str">
        <f t="shared" si="55"/>
        <v/>
      </c>
      <c r="J429" s="110" t="s">
        <v>32</v>
      </c>
      <c r="K429" s="334" t="str">
        <f t="shared" si="56"/>
        <v/>
      </c>
      <c r="L429" s="112"/>
      <c r="M429" s="110" t="s">
        <v>32</v>
      </c>
      <c r="N429" s="113"/>
      <c r="O429" s="114"/>
      <c r="P429" s="306"/>
      <c r="Q429" s="105"/>
      <c r="R429" s="114"/>
      <c r="S429" s="115"/>
      <c r="T429" s="116">
        <f t="shared" si="57"/>
        <v>0</v>
      </c>
      <c r="U429" s="117">
        <f t="shared" si="58"/>
        <v>0</v>
      </c>
      <c r="V429" s="117">
        <f t="shared" si="54"/>
        <v>0</v>
      </c>
      <c r="W429" s="118">
        <f t="shared" si="59"/>
        <v>0</v>
      </c>
      <c r="X429" s="119">
        <f t="shared" si="60"/>
        <v>0</v>
      </c>
      <c r="Y429" s="119">
        <f t="shared" si="61"/>
        <v>0</v>
      </c>
      <c r="AA429" s="120" t="str">
        <f t="shared" si="62"/>
        <v>202604</v>
      </c>
    </row>
    <row r="430" spans="1:27" ht="21" customHeight="1">
      <c r="A430" s="299" t="str">
        <f>IF(C430="","",SUBTOTAL(103,$C$13:C430)-1)</f>
        <v/>
      </c>
      <c r="B430" s="104"/>
      <c r="C430" s="297"/>
      <c r="D430" s="105"/>
      <c r="E430" s="106"/>
      <c r="F430" s="107" t="str">
        <f>IF(E430="","",IFERROR(DATEDIF(E430,'請求書（幼稚園保育料・代理）'!$A$1,"Y"),""))</f>
        <v/>
      </c>
      <c r="G430" s="108"/>
      <c r="H430" s="105"/>
      <c r="I430" s="333" t="str">
        <f t="shared" si="55"/>
        <v/>
      </c>
      <c r="J430" s="110" t="s">
        <v>32</v>
      </c>
      <c r="K430" s="334" t="str">
        <f t="shared" si="56"/>
        <v/>
      </c>
      <c r="L430" s="112"/>
      <c r="M430" s="110" t="s">
        <v>32</v>
      </c>
      <c r="N430" s="113"/>
      <c r="O430" s="114"/>
      <c r="P430" s="306"/>
      <c r="Q430" s="105"/>
      <c r="R430" s="114"/>
      <c r="S430" s="115"/>
      <c r="T430" s="116">
        <f t="shared" si="57"/>
        <v>0</v>
      </c>
      <c r="U430" s="117">
        <f t="shared" si="58"/>
        <v>0</v>
      </c>
      <c r="V430" s="117">
        <f t="shared" si="54"/>
        <v>0</v>
      </c>
      <c r="W430" s="118">
        <f t="shared" si="59"/>
        <v>0</v>
      </c>
      <c r="X430" s="119">
        <f t="shared" si="60"/>
        <v>0</v>
      </c>
      <c r="Y430" s="119">
        <f t="shared" si="61"/>
        <v>0</v>
      </c>
      <c r="AA430" s="120" t="str">
        <f t="shared" si="62"/>
        <v>202604</v>
      </c>
    </row>
    <row r="431" spans="1:27" ht="21" customHeight="1">
      <c r="A431" s="299" t="str">
        <f>IF(C431="","",SUBTOTAL(103,$C$13:C431)-1)</f>
        <v/>
      </c>
      <c r="B431" s="104"/>
      <c r="C431" s="297"/>
      <c r="D431" s="105"/>
      <c r="E431" s="106"/>
      <c r="F431" s="107" t="str">
        <f>IF(E431="","",IFERROR(DATEDIF(E431,'請求書（幼稚園保育料・代理）'!$A$1,"Y"),""))</f>
        <v/>
      </c>
      <c r="G431" s="108"/>
      <c r="H431" s="105"/>
      <c r="I431" s="333" t="str">
        <f t="shared" si="55"/>
        <v/>
      </c>
      <c r="J431" s="110" t="s">
        <v>32</v>
      </c>
      <c r="K431" s="334" t="str">
        <f t="shared" si="56"/>
        <v/>
      </c>
      <c r="L431" s="112"/>
      <c r="M431" s="110" t="s">
        <v>32</v>
      </c>
      <c r="N431" s="113"/>
      <c r="O431" s="114"/>
      <c r="P431" s="306"/>
      <c r="Q431" s="105"/>
      <c r="R431" s="114"/>
      <c r="S431" s="115"/>
      <c r="T431" s="116">
        <f t="shared" si="57"/>
        <v>0</v>
      </c>
      <c r="U431" s="117">
        <f t="shared" si="58"/>
        <v>0</v>
      </c>
      <c r="V431" s="117">
        <f t="shared" si="54"/>
        <v>0</v>
      </c>
      <c r="W431" s="118">
        <f t="shared" si="59"/>
        <v>0</v>
      </c>
      <c r="X431" s="119">
        <f t="shared" si="60"/>
        <v>0</v>
      </c>
      <c r="Y431" s="119">
        <f t="shared" si="61"/>
        <v>0</v>
      </c>
      <c r="AA431" s="120" t="str">
        <f t="shared" si="62"/>
        <v>202604</v>
      </c>
    </row>
    <row r="432" spans="1:27" ht="21" customHeight="1">
      <c r="A432" s="299" t="str">
        <f>IF(C432="","",SUBTOTAL(103,$C$13:C432)-1)</f>
        <v/>
      </c>
      <c r="B432" s="104"/>
      <c r="C432" s="297"/>
      <c r="D432" s="105"/>
      <c r="E432" s="106"/>
      <c r="F432" s="107" t="str">
        <f>IF(E432="","",IFERROR(DATEDIF(E432,'請求書（幼稚園保育料・代理）'!$A$1,"Y"),""))</f>
        <v/>
      </c>
      <c r="G432" s="108"/>
      <c r="H432" s="105"/>
      <c r="I432" s="333" t="str">
        <f t="shared" si="55"/>
        <v/>
      </c>
      <c r="J432" s="110" t="s">
        <v>32</v>
      </c>
      <c r="K432" s="334" t="str">
        <f t="shared" si="56"/>
        <v/>
      </c>
      <c r="L432" s="112"/>
      <c r="M432" s="110" t="s">
        <v>32</v>
      </c>
      <c r="N432" s="113"/>
      <c r="O432" s="114"/>
      <c r="P432" s="306"/>
      <c r="Q432" s="105"/>
      <c r="R432" s="114"/>
      <c r="S432" s="115"/>
      <c r="T432" s="116">
        <f t="shared" si="57"/>
        <v>0</v>
      </c>
      <c r="U432" s="117">
        <f t="shared" si="58"/>
        <v>0</v>
      </c>
      <c r="V432" s="117">
        <f t="shared" si="54"/>
        <v>0</v>
      </c>
      <c r="W432" s="118">
        <f t="shared" si="59"/>
        <v>0</v>
      </c>
      <c r="X432" s="119">
        <f t="shared" si="60"/>
        <v>0</v>
      </c>
      <c r="Y432" s="119">
        <f t="shared" si="61"/>
        <v>0</v>
      </c>
      <c r="AA432" s="120" t="str">
        <f t="shared" si="62"/>
        <v>202604</v>
      </c>
    </row>
    <row r="433" spans="1:27" ht="21" customHeight="1">
      <c r="A433" s="299" t="str">
        <f>IF(C433="","",SUBTOTAL(103,$C$13:C433)-1)</f>
        <v/>
      </c>
      <c r="B433" s="104"/>
      <c r="C433" s="297"/>
      <c r="D433" s="105"/>
      <c r="E433" s="106"/>
      <c r="F433" s="107" t="str">
        <f>IF(E433="","",IFERROR(DATEDIF(E433,'請求書（幼稚園保育料・代理）'!$A$1,"Y"),""))</f>
        <v/>
      </c>
      <c r="G433" s="108"/>
      <c r="H433" s="105"/>
      <c r="I433" s="333" t="str">
        <f t="shared" si="55"/>
        <v/>
      </c>
      <c r="J433" s="110" t="s">
        <v>32</v>
      </c>
      <c r="K433" s="334" t="str">
        <f t="shared" si="56"/>
        <v/>
      </c>
      <c r="L433" s="112"/>
      <c r="M433" s="110" t="s">
        <v>32</v>
      </c>
      <c r="N433" s="113"/>
      <c r="O433" s="114"/>
      <c r="P433" s="306"/>
      <c r="Q433" s="105"/>
      <c r="R433" s="114"/>
      <c r="S433" s="115"/>
      <c r="T433" s="116">
        <f t="shared" si="57"/>
        <v>0</v>
      </c>
      <c r="U433" s="117">
        <f t="shared" si="58"/>
        <v>0</v>
      </c>
      <c r="V433" s="117">
        <f t="shared" si="54"/>
        <v>0</v>
      </c>
      <c r="W433" s="118">
        <f t="shared" si="59"/>
        <v>0</v>
      </c>
      <c r="X433" s="119">
        <f t="shared" si="60"/>
        <v>0</v>
      </c>
      <c r="Y433" s="119">
        <f t="shared" si="61"/>
        <v>0</v>
      </c>
      <c r="AA433" s="120" t="str">
        <f t="shared" si="62"/>
        <v>202604</v>
      </c>
    </row>
    <row r="434" spans="1:27" ht="21" customHeight="1">
      <c r="A434" s="299" t="str">
        <f>IF(C434="","",SUBTOTAL(103,$C$13:C434)-1)</f>
        <v/>
      </c>
      <c r="B434" s="104"/>
      <c r="C434" s="297"/>
      <c r="D434" s="105"/>
      <c r="E434" s="106"/>
      <c r="F434" s="107" t="str">
        <f>IF(E434="","",IFERROR(DATEDIF(E434,'請求書（幼稚園保育料・代理）'!$A$1,"Y"),""))</f>
        <v/>
      </c>
      <c r="G434" s="108"/>
      <c r="H434" s="105"/>
      <c r="I434" s="333" t="str">
        <f t="shared" si="55"/>
        <v/>
      </c>
      <c r="J434" s="110" t="s">
        <v>32</v>
      </c>
      <c r="K434" s="334" t="str">
        <f t="shared" si="56"/>
        <v/>
      </c>
      <c r="L434" s="112"/>
      <c r="M434" s="110" t="s">
        <v>32</v>
      </c>
      <c r="N434" s="113"/>
      <c r="O434" s="114"/>
      <c r="P434" s="306"/>
      <c r="Q434" s="105"/>
      <c r="R434" s="114"/>
      <c r="S434" s="115"/>
      <c r="T434" s="116">
        <f t="shared" si="57"/>
        <v>0</v>
      </c>
      <c r="U434" s="117">
        <f t="shared" si="58"/>
        <v>0</v>
      </c>
      <c r="V434" s="117">
        <f t="shared" si="54"/>
        <v>0</v>
      </c>
      <c r="W434" s="118">
        <f t="shared" si="59"/>
        <v>0</v>
      </c>
      <c r="X434" s="119">
        <f t="shared" si="60"/>
        <v>0</v>
      </c>
      <c r="Y434" s="119">
        <f t="shared" si="61"/>
        <v>0</v>
      </c>
      <c r="AA434" s="120" t="str">
        <f t="shared" si="62"/>
        <v>202604</v>
      </c>
    </row>
    <row r="435" spans="1:27" ht="21" customHeight="1">
      <c r="A435" s="299" t="str">
        <f>IF(C435="","",SUBTOTAL(103,$C$13:C435)-1)</f>
        <v/>
      </c>
      <c r="B435" s="104"/>
      <c r="C435" s="297"/>
      <c r="D435" s="105"/>
      <c r="E435" s="106"/>
      <c r="F435" s="107" t="str">
        <f>IF(E435="","",IFERROR(DATEDIF(E435,'請求書（幼稚園保育料・代理）'!$A$1,"Y"),""))</f>
        <v/>
      </c>
      <c r="G435" s="108"/>
      <c r="H435" s="105"/>
      <c r="I435" s="333" t="str">
        <f t="shared" si="55"/>
        <v/>
      </c>
      <c r="J435" s="110" t="s">
        <v>32</v>
      </c>
      <c r="K435" s="334" t="str">
        <f t="shared" si="56"/>
        <v/>
      </c>
      <c r="L435" s="112"/>
      <c r="M435" s="110" t="s">
        <v>32</v>
      </c>
      <c r="N435" s="113"/>
      <c r="O435" s="114"/>
      <c r="P435" s="306"/>
      <c r="Q435" s="105"/>
      <c r="R435" s="114"/>
      <c r="S435" s="115"/>
      <c r="T435" s="116">
        <f t="shared" si="57"/>
        <v>0</v>
      </c>
      <c r="U435" s="117">
        <f t="shared" si="58"/>
        <v>0</v>
      </c>
      <c r="V435" s="117">
        <f t="shared" si="54"/>
        <v>0</v>
      </c>
      <c r="W435" s="118">
        <f t="shared" si="59"/>
        <v>0</v>
      </c>
      <c r="X435" s="119">
        <f t="shared" si="60"/>
        <v>0</v>
      </c>
      <c r="Y435" s="119">
        <f t="shared" si="61"/>
        <v>0</v>
      </c>
      <c r="AA435" s="120" t="str">
        <f t="shared" si="62"/>
        <v>202604</v>
      </c>
    </row>
    <row r="436" spans="1:27" ht="21" customHeight="1">
      <c r="A436" s="299" t="str">
        <f>IF(C436="","",SUBTOTAL(103,$C$13:C436)-1)</f>
        <v/>
      </c>
      <c r="B436" s="104"/>
      <c r="C436" s="297"/>
      <c r="D436" s="105"/>
      <c r="E436" s="106"/>
      <c r="F436" s="107" t="str">
        <f>IF(E436="","",IFERROR(DATEDIF(E436,'請求書（幼稚園保育料・代理）'!$A$1,"Y"),""))</f>
        <v/>
      </c>
      <c r="G436" s="108"/>
      <c r="H436" s="105"/>
      <c r="I436" s="333" t="str">
        <f t="shared" si="55"/>
        <v/>
      </c>
      <c r="J436" s="110" t="s">
        <v>32</v>
      </c>
      <c r="K436" s="334" t="str">
        <f t="shared" si="56"/>
        <v/>
      </c>
      <c r="L436" s="112"/>
      <c r="M436" s="110" t="s">
        <v>32</v>
      </c>
      <c r="N436" s="113"/>
      <c r="O436" s="114"/>
      <c r="P436" s="306"/>
      <c r="Q436" s="105"/>
      <c r="R436" s="114"/>
      <c r="S436" s="115"/>
      <c r="T436" s="116">
        <f t="shared" si="57"/>
        <v>0</v>
      </c>
      <c r="U436" s="117">
        <f t="shared" si="58"/>
        <v>0</v>
      </c>
      <c r="V436" s="117">
        <f t="shared" si="54"/>
        <v>0</v>
      </c>
      <c r="W436" s="118">
        <f t="shared" si="59"/>
        <v>0</v>
      </c>
      <c r="X436" s="119">
        <f t="shared" si="60"/>
        <v>0</v>
      </c>
      <c r="Y436" s="119">
        <f t="shared" si="61"/>
        <v>0</v>
      </c>
      <c r="AA436" s="120" t="str">
        <f t="shared" si="62"/>
        <v>202604</v>
      </c>
    </row>
    <row r="437" spans="1:27" ht="21" customHeight="1">
      <c r="A437" s="299" t="str">
        <f>IF(C437="","",SUBTOTAL(103,$C$13:C437)-1)</f>
        <v/>
      </c>
      <c r="B437" s="104"/>
      <c r="C437" s="297"/>
      <c r="D437" s="105"/>
      <c r="E437" s="106"/>
      <c r="F437" s="107" t="str">
        <f>IF(E437="","",IFERROR(DATEDIF(E437,'請求書（幼稚園保育料・代理）'!$A$1,"Y"),""))</f>
        <v/>
      </c>
      <c r="G437" s="108"/>
      <c r="H437" s="105"/>
      <c r="I437" s="333" t="str">
        <f t="shared" si="55"/>
        <v/>
      </c>
      <c r="J437" s="110" t="s">
        <v>32</v>
      </c>
      <c r="K437" s="334" t="str">
        <f t="shared" si="56"/>
        <v/>
      </c>
      <c r="L437" s="112"/>
      <c r="M437" s="110" t="s">
        <v>32</v>
      </c>
      <c r="N437" s="113"/>
      <c r="O437" s="114"/>
      <c r="P437" s="306"/>
      <c r="Q437" s="105"/>
      <c r="R437" s="114"/>
      <c r="S437" s="115"/>
      <c r="T437" s="116">
        <f t="shared" si="57"/>
        <v>0</v>
      </c>
      <c r="U437" s="117">
        <f t="shared" si="58"/>
        <v>0</v>
      </c>
      <c r="V437" s="117">
        <f t="shared" si="54"/>
        <v>0</v>
      </c>
      <c r="W437" s="118">
        <f t="shared" si="59"/>
        <v>0</v>
      </c>
      <c r="X437" s="119">
        <f t="shared" si="60"/>
        <v>0</v>
      </c>
      <c r="Y437" s="119">
        <f t="shared" si="61"/>
        <v>0</v>
      </c>
      <c r="AA437" s="120" t="str">
        <f t="shared" si="62"/>
        <v>202604</v>
      </c>
    </row>
    <row r="438" spans="1:27" ht="21" customHeight="1">
      <c r="A438" s="299" t="str">
        <f>IF(C438="","",SUBTOTAL(103,$C$13:C438)-1)</f>
        <v/>
      </c>
      <c r="B438" s="104"/>
      <c r="C438" s="297"/>
      <c r="D438" s="105"/>
      <c r="E438" s="106"/>
      <c r="F438" s="107" t="str">
        <f>IF(E438="","",IFERROR(DATEDIF(E438,'請求書（幼稚園保育料・代理）'!$A$1,"Y"),""))</f>
        <v/>
      </c>
      <c r="G438" s="108"/>
      <c r="H438" s="105"/>
      <c r="I438" s="333" t="str">
        <f t="shared" si="55"/>
        <v/>
      </c>
      <c r="J438" s="110" t="s">
        <v>32</v>
      </c>
      <c r="K438" s="334" t="str">
        <f t="shared" si="56"/>
        <v/>
      </c>
      <c r="L438" s="112"/>
      <c r="M438" s="110" t="s">
        <v>32</v>
      </c>
      <c r="N438" s="113"/>
      <c r="O438" s="114"/>
      <c r="P438" s="306"/>
      <c r="Q438" s="105"/>
      <c r="R438" s="114"/>
      <c r="S438" s="115"/>
      <c r="T438" s="116">
        <f t="shared" si="57"/>
        <v>0</v>
      </c>
      <c r="U438" s="117">
        <f t="shared" si="58"/>
        <v>0</v>
      </c>
      <c r="V438" s="117">
        <f t="shared" si="54"/>
        <v>0</v>
      </c>
      <c r="W438" s="118">
        <f t="shared" si="59"/>
        <v>0</v>
      </c>
      <c r="X438" s="119">
        <f t="shared" si="60"/>
        <v>0</v>
      </c>
      <c r="Y438" s="119">
        <f t="shared" si="61"/>
        <v>0</v>
      </c>
      <c r="AA438" s="120" t="str">
        <f t="shared" si="62"/>
        <v>202604</v>
      </c>
    </row>
    <row r="439" spans="1:27" ht="21" customHeight="1">
      <c r="A439" s="299" t="str">
        <f>IF(C439="","",SUBTOTAL(103,$C$13:C439)-1)</f>
        <v/>
      </c>
      <c r="B439" s="104"/>
      <c r="C439" s="297"/>
      <c r="D439" s="105"/>
      <c r="E439" s="106"/>
      <c r="F439" s="107" t="str">
        <f>IF(E439="","",IFERROR(DATEDIF(E439,'請求書（幼稚園保育料・代理）'!$A$1,"Y"),""))</f>
        <v/>
      </c>
      <c r="G439" s="108"/>
      <c r="H439" s="105"/>
      <c r="I439" s="333" t="str">
        <f t="shared" si="55"/>
        <v/>
      </c>
      <c r="J439" s="110" t="s">
        <v>32</v>
      </c>
      <c r="K439" s="334" t="str">
        <f t="shared" si="56"/>
        <v/>
      </c>
      <c r="L439" s="112"/>
      <c r="M439" s="110" t="s">
        <v>32</v>
      </c>
      <c r="N439" s="113"/>
      <c r="O439" s="114"/>
      <c r="P439" s="306"/>
      <c r="Q439" s="105"/>
      <c r="R439" s="114"/>
      <c r="S439" s="115"/>
      <c r="T439" s="116">
        <f t="shared" si="57"/>
        <v>0</v>
      </c>
      <c r="U439" s="117">
        <f t="shared" si="58"/>
        <v>0</v>
      </c>
      <c r="V439" s="117">
        <f t="shared" si="54"/>
        <v>0</v>
      </c>
      <c r="W439" s="118">
        <f t="shared" si="59"/>
        <v>0</v>
      </c>
      <c r="X439" s="119">
        <f t="shared" si="60"/>
        <v>0</v>
      </c>
      <c r="Y439" s="119">
        <f t="shared" si="61"/>
        <v>0</v>
      </c>
      <c r="AA439" s="120" t="str">
        <f t="shared" si="62"/>
        <v>202604</v>
      </c>
    </row>
    <row r="440" spans="1:27" ht="21" customHeight="1">
      <c r="A440" s="299" t="str">
        <f>IF(C440="","",SUBTOTAL(103,$C$13:C440)-1)</f>
        <v/>
      </c>
      <c r="B440" s="104"/>
      <c r="C440" s="297"/>
      <c r="D440" s="105"/>
      <c r="E440" s="106"/>
      <c r="F440" s="107" t="str">
        <f>IF(E440="","",IFERROR(DATEDIF(E440,'請求書（幼稚園保育料・代理）'!$A$1,"Y"),""))</f>
        <v/>
      </c>
      <c r="G440" s="108"/>
      <c r="H440" s="105"/>
      <c r="I440" s="333" t="str">
        <f t="shared" si="55"/>
        <v/>
      </c>
      <c r="J440" s="110" t="s">
        <v>32</v>
      </c>
      <c r="K440" s="334" t="str">
        <f t="shared" si="56"/>
        <v/>
      </c>
      <c r="L440" s="112"/>
      <c r="M440" s="110" t="s">
        <v>32</v>
      </c>
      <c r="N440" s="113"/>
      <c r="O440" s="114"/>
      <c r="P440" s="306"/>
      <c r="Q440" s="105"/>
      <c r="R440" s="114"/>
      <c r="S440" s="115"/>
      <c r="T440" s="116">
        <f t="shared" si="57"/>
        <v>0</v>
      </c>
      <c r="U440" s="117">
        <f t="shared" si="58"/>
        <v>0</v>
      </c>
      <c r="V440" s="117">
        <f t="shared" si="54"/>
        <v>0</v>
      </c>
      <c r="W440" s="118">
        <f t="shared" si="59"/>
        <v>0</v>
      </c>
      <c r="X440" s="119">
        <f t="shared" si="60"/>
        <v>0</v>
      </c>
      <c r="Y440" s="119">
        <f t="shared" si="61"/>
        <v>0</v>
      </c>
      <c r="AA440" s="120" t="str">
        <f t="shared" si="62"/>
        <v>202604</v>
      </c>
    </row>
    <row r="441" spans="1:27" ht="21" customHeight="1">
      <c r="A441" s="299" t="str">
        <f>IF(C441="","",SUBTOTAL(103,$C$13:C441)-1)</f>
        <v/>
      </c>
      <c r="B441" s="104"/>
      <c r="C441" s="297"/>
      <c r="D441" s="105"/>
      <c r="E441" s="106"/>
      <c r="F441" s="107" t="str">
        <f>IF(E441="","",IFERROR(DATEDIF(E441,'請求書（幼稚園保育料・代理）'!$A$1,"Y"),""))</f>
        <v/>
      </c>
      <c r="G441" s="108"/>
      <c r="H441" s="105"/>
      <c r="I441" s="333" t="str">
        <f t="shared" si="55"/>
        <v/>
      </c>
      <c r="J441" s="110" t="s">
        <v>32</v>
      </c>
      <c r="K441" s="334" t="str">
        <f t="shared" si="56"/>
        <v/>
      </c>
      <c r="L441" s="112"/>
      <c r="M441" s="110" t="s">
        <v>32</v>
      </c>
      <c r="N441" s="113"/>
      <c r="O441" s="114"/>
      <c r="P441" s="306"/>
      <c r="Q441" s="105"/>
      <c r="R441" s="114"/>
      <c r="S441" s="115"/>
      <c r="T441" s="116">
        <f t="shared" si="57"/>
        <v>0</v>
      </c>
      <c r="U441" s="117">
        <f t="shared" si="58"/>
        <v>0</v>
      </c>
      <c r="V441" s="117">
        <f t="shared" si="54"/>
        <v>0</v>
      </c>
      <c r="W441" s="118">
        <f t="shared" si="59"/>
        <v>0</v>
      </c>
      <c r="X441" s="119">
        <f t="shared" si="60"/>
        <v>0</v>
      </c>
      <c r="Y441" s="119">
        <f t="shared" si="61"/>
        <v>0</v>
      </c>
      <c r="AA441" s="120" t="str">
        <f t="shared" si="62"/>
        <v>202604</v>
      </c>
    </row>
    <row r="442" spans="1:27" ht="21" customHeight="1">
      <c r="A442" s="299" t="str">
        <f>IF(C442="","",SUBTOTAL(103,$C$13:C442)-1)</f>
        <v/>
      </c>
      <c r="B442" s="104"/>
      <c r="C442" s="297"/>
      <c r="D442" s="105"/>
      <c r="E442" s="106"/>
      <c r="F442" s="107" t="str">
        <f>IF(E442="","",IFERROR(DATEDIF(E442,'請求書（幼稚園保育料・代理）'!$A$1,"Y"),""))</f>
        <v/>
      </c>
      <c r="G442" s="108"/>
      <c r="H442" s="105"/>
      <c r="I442" s="333" t="str">
        <f t="shared" si="55"/>
        <v/>
      </c>
      <c r="J442" s="110" t="s">
        <v>32</v>
      </c>
      <c r="K442" s="334" t="str">
        <f t="shared" si="56"/>
        <v/>
      </c>
      <c r="L442" s="112"/>
      <c r="M442" s="110" t="s">
        <v>32</v>
      </c>
      <c r="N442" s="113"/>
      <c r="O442" s="114"/>
      <c r="P442" s="306"/>
      <c r="Q442" s="105"/>
      <c r="R442" s="114"/>
      <c r="S442" s="115"/>
      <c r="T442" s="116">
        <f t="shared" si="57"/>
        <v>0</v>
      </c>
      <c r="U442" s="117">
        <f t="shared" si="58"/>
        <v>0</v>
      </c>
      <c r="V442" s="117">
        <f t="shared" si="54"/>
        <v>0</v>
      </c>
      <c r="W442" s="118">
        <f t="shared" si="59"/>
        <v>0</v>
      </c>
      <c r="X442" s="119">
        <f t="shared" si="60"/>
        <v>0</v>
      </c>
      <c r="Y442" s="119">
        <f t="shared" si="61"/>
        <v>0</v>
      </c>
      <c r="AA442" s="120" t="str">
        <f t="shared" si="62"/>
        <v>202604</v>
      </c>
    </row>
    <row r="443" spans="1:27" ht="21" customHeight="1">
      <c r="A443" s="299" t="str">
        <f>IF(C443="","",SUBTOTAL(103,$C$13:C443)-1)</f>
        <v/>
      </c>
      <c r="B443" s="104"/>
      <c r="C443" s="297"/>
      <c r="D443" s="105"/>
      <c r="E443" s="106"/>
      <c r="F443" s="107" t="str">
        <f>IF(E443="","",IFERROR(DATEDIF(E443,'請求書（幼稚園保育料・代理）'!$A$1,"Y"),""))</f>
        <v/>
      </c>
      <c r="G443" s="108"/>
      <c r="H443" s="105"/>
      <c r="I443" s="333" t="str">
        <f t="shared" si="55"/>
        <v/>
      </c>
      <c r="J443" s="110" t="s">
        <v>32</v>
      </c>
      <c r="K443" s="334" t="str">
        <f t="shared" si="56"/>
        <v/>
      </c>
      <c r="L443" s="112"/>
      <c r="M443" s="110" t="s">
        <v>32</v>
      </c>
      <c r="N443" s="113"/>
      <c r="O443" s="114"/>
      <c r="P443" s="306"/>
      <c r="Q443" s="105"/>
      <c r="R443" s="114"/>
      <c r="S443" s="115"/>
      <c r="T443" s="116">
        <f t="shared" si="57"/>
        <v>0</v>
      </c>
      <c r="U443" s="117">
        <f t="shared" si="58"/>
        <v>0</v>
      </c>
      <c r="V443" s="117">
        <f t="shared" si="54"/>
        <v>0</v>
      </c>
      <c r="W443" s="118">
        <f t="shared" si="59"/>
        <v>0</v>
      </c>
      <c r="X443" s="119">
        <f t="shared" si="60"/>
        <v>0</v>
      </c>
      <c r="Y443" s="119">
        <f t="shared" si="61"/>
        <v>0</v>
      </c>
      <c r="AA443" s="120" t="str">
        <f t="shared" si="62"/>
        <v>202604</v>
      </c>
    </row>
    <row r="444" spans="1:27" ht="21" customHeight="1">
      <c r="A444" s="299" t="str">
        <f>IF(C444="","",SUBTOTAL(103,$C$13:C444)-1)</f>
        <v/>
      </c>
      <c r="B444" s="104"/>
      <c r="C444" s="297"/>
      <c r="D444" s="105"/>
      <c r="E444" s="106"/>
      <c r="F444" s="107" t="str">
        <f>IF(E444="","",IFERROR(DATEDIF(E444,'請求書（幼稚園保育料・代理）'!$A$1,"Y"),""))</f>
        <v/>
      </c>
      <c r="G444" s="108"/>
      <c r="H444" s="105"/>
      <c r="I444" s="333" t="str">
        <f t="shared" si="55"/>
        <v/>
      </c>
      <c r="J444" s="110" t="s">
        <v>32</v>
      </c>
      <c r="K444" s="334" t="str">
        <f t="shared" si="56"/>
        <v/>
      </c>
      <c r="L444" s="112"/>
      <c r="M444" s="110" t="s">
        <v>32</v>
      </c>
      <c r="N444" s="113"/>
      <c r="O444" s="114"/>
      <c r="P444" s="306"/>
      <c r="Q444" s="105"/>
      <c r="R444" s="114"/>
      <c r="S444" s="115"/>
      <c r="T444" s="116">
        <f t="shared" si="57"/>
        <v>0</v>
      </c>
      <c r="U444" s="117">
        <f t="shared" si="58"/>
        <v>0</v>
      </c>
      <c r="V444" s="117">
        <f t="shared" si="54"/>
        <v>0</v>
      </c>
      <c r="W444" s="118">
        <f t="shared" si="59"/>
        <v>0</v>
      </c>
      <c r="X444" s="119">
        <f t="shared" si="60"/>
        <v>0</v>
      </c>
      <c r="Y444" s="119">
        <f t="shared" si="61"/>
        <v>0</v>
      </c>
      <c r="AA444" s="120" t="str">
        <f t="shared" si="62"/>
        <v>202604</v>
      </c>
    </row>
    <row r="445" spans="1:27" ht="21" customHeight="1">
      <c r="A445" s="299" t="str">
        <f>IF(C445="","",SUBTOTAL(103,$C$13:C445)-1)</f>
        <v/>
      </c>
      <c r="B445" s="104"/>
      <c r="C445" s="297"/>
      <c r="D445" s="105"/>
      <c r="E445" s="106"/>
      <c r="F445" s="107" t="str">
        <f>IF(E445="","",IFERROR(DATEDIF(E445,'請求書（幼稚園保育料・代理）'!$A$1,"Y"),""))</f>
        <v/>
      </c>
      <c r="G445" s="108"/>
      <c r="H445" s="105"/>
      <c r="I445" s="333" t="str">
        <f t="shared" si="55"/>
        <v/>
      </c>
      <c r="J445" s="110" t="s">
        <v>32</v>
      </c>
      <c r="K445" s="334" t="str">
        <f t="shared" si="56"/>
        <v/>
      </c>
      <c r="L445" s="112"/>
      <c r="M445" s="110" t="s">
        <v>32</v>
      </c>
      <c r="N445" s="113"/>
      <c r="O445" s="114"/>
      <c r="P445" s="306"/>
      <c r="Q445" s="105"/>
      <c r="R445" s="114"/>
      <c r="S445" s="115"/>
      <c r="T445" s="116">
        <f t="shared" si="57"/>
        <v>0</v>
      </c>
      <c r="U445" s="117">
        <f t="shared" si="58"/>
        <v>0</v>
      </c>
      <c r="V445" s="117">
        <f t="shared" si="54"/>
        <v>0</v>
      </c>
      <c r="W445" s="118">
        <f t="shared" si="59"/>
        <v>0</v>
      </c>
      <c r="X445" s="119">
        <f t="shared" si="60"/>
        <v>0</v>
      </c>
      <c r="Y445" s="119">
        <f t="shared" si="61"/>
        <v>0</v>
      </c>
      <c r="AA445" s="120" t="str">
        <f t="shared" si="62"/>
        <v>202604</v>
      </c>
    </row>
    <row r="446" spans="1:27" ht="21" customHeight="1">
      <c r="A446" s="299" t="str">
        <f>IF(C446="","",SUBTOTAL(103,$C$13:C446)-1)</f>
        <v/>
      </c>
      <c r="B446" s="104"/>
      <c r="C446" s="297"/>
      <c r="D446" s="105"/>
      <c r="E446" s="106"/>
      <c r="F446" s="107" t="str">
        <f>IF(E446="","",IFERROR(DATEDIF(E446,'請求書（幼稚園保育料・代理）'!$A$1,"Y"),""))</f>
        <v/>
      </c>
      <c r="G446" s="108"/>
      <c r="H446" s="105"/>
      <c r="I446" s="333" t="str">
        <f t="shared" si="55"/>
        <v/>
      </c>
      <c r="J446" s="110" t="s">
        <v>32</v>
      </c>
      <c r="K446" s="334" t="str">
        <f t="shared" si="56"/>
        <v/>
      </c>
      <c r="L446" s="112"/>
      <c r="M446" s="110" t="s">
        <v>32</v>
      </c>
      <c r="N446" s="113"/>
      <c r="O446" s="114"/>
      <c r="P446" s="306"/>
      <c r="Q446" s="105"/>
      <c r="R446" s="114"/>
      <c r="S446" s="115"/>
      <c r="T446" s="116">
        <f t="shared" si="57"/>
        <v>0</v>
      </c>
      <c r="U446" s="117">
        <f t="shared" si="58"/>
        <v>0</v>
      </c>
      <c r="V446" s="117">
        <f t="shared" si="54"/>
        <v>0</v>
      </c>
      <c r="W446" s="118">
        <f t="shared" si="59"/>
        <v>0</v>
      </c>
      <c r="X446" s="119">
        <f t="shared" si="60"/>
        <v>0</v>
      </c>
      <c r="Y446" s="119">
        <f t="shared" si="61"/>
        <v>0</v>
      </c>
      <c r="AA446" s="120" t="str">
        <f t="shared" si="62"/>
        <v>202604</v>
      </c>
    </row>
    <row r="447" spans="1:27" ht="21" customHeight="1">
      <c r="A447" s="299" t="str">
        <f>IF(C447="","",SUBTOTAL(103,$C$13:C447)-1)</f>
        <v/>
      </c>
      <c r="B447" s="104"/>
      <c r="C447" s="297"/>
      <c r="D447" s="105"/>
      <c r="E447" s="106"/>
      <c r="F447" s="107" t="str">
        <f>IF(E447="","",IFERROR(DATEDIF(E447,'請求書（幼稚園保育料・代理）'!$A$1,"Y"),""))</f>
        <v/>
      </c>
      <c r="G447" s="108"/>
      <c r="H447" s="105"/>
      <c r="I447" s="333" t="str">
        <f t="shared" si="55"/>
        <v/>
      </c>
      <c r="J447" s="110" t="s">
        <v>32</v>
      </c>
      <c r="K447" s="334" t="str">
        <f t="shared" si="56"/>
        <v/>
      </c>
      <c r="L447" s="112"/>
      <c r="M447" s="110" t="s">
        <v>32</v>
      </c>
      <c r="N447" s="113"/>
      <c r="O447" s="114"/>
      <c r="P447" s="306"/>
      <c r="Q447" s="105"/>
      <c r="R447" s="114"/>
      <c r="S447" s="115"/>
      <c r="T447" s="116">
        <f t="shared" si="57"/>
        <v>0</v>
      </c>
      <c r="U447" s="117">
        <f t="shared" si="58"/>
        <v>0</v>
      </c>
      <c r="V447" s="117">
        <f t="shared" si="54"/>
        <v>0</v>
      </c>
      <c r="W447" s="118">
        <f t="shared" si="59"/>
        <v>0</v>
      </c>
      <c r="X447" s="119">
        <f t="shared" si="60"/>
        <v>0</v>
      </c>
      <c r="Y447" s="119">
        <f t="shared" si="61"/>
        <v>0</v>
      </c>
      <c r="AA447" s="120" t="str">
        <f t="shared" si="62"/>
        <v>202604</v>
      </c>
    </row>
    <row r="448" spans="1:27" ht="21" customHeight="1">
      <c r="A448" s="299" t="str">
        <f>IF(C448="","",SUBTOTAL(103,$C$13:C448)-1)</f>
        <v/>
      </c>
      <c r="B448" s="104"/>
      <c r="C448" s="297"/>
      <c r="D448" s="105"/>
      <c r="E448" s="106"/>
      <c r="F448" s="107" t="str">
        <f>IF(E448="","",IFERROR(DATEDIF(E448,'請求書（幼稚園保育料・代理）'!$A$1,"Y"),""))</f>
        <v/>
      </c>
      <c r="G448" s="108"/>
      <c r="H448" s="105"/>
      <c r="I448" s="333" t="str">
        <f t="shared" si="55"/>
        <v/>
      </c>
      <c r="J448" s="110" t="s">
        <v>32</v>
      </c>
      <c r="K448" s="334" t="str">
        <f t="shared" si="56"/>
        <v/>
      </c>
      <c r="L448" s="112"/>
      <c r="M448" s="110" t="s">
        <v>32</v>
      </c>
      <c r="N448" s="113"/>
      <c r="O448" s="114"/>
      <c r="P448" s="306"/>
      <c r="Q448" s="105"/>
      <c r="R448" s="114"/>
      <c r="S448" s="115"/>
      <c r="T448" s="116">
        <f t="shared" si="57"/>
        <v>0</v>
      </c>
      <c r="U448" s="117">
        <f t="shared" si="58"/>
        <v>0</v>
      </c>
      <c r="V448" s="117">
        <f t="shared" si="54"/>
        <v>0</v>
      </c>
      <c r="W448" s="118">
        <f t="shared" si="59"/>
        <v>0</v>
      </c>
      <c r="X448" s="119">
        <f t="shared" si="60"/>
        <v>0</v>
      </c>
      <c r="Y448" s="119">
        <f t="shared" si="61"/>
        <v>0</v>
      </c>
      <c r="AA448" s="120" t="str">
        <f t="shared" si="62"/>
        <v>202604</v>
      </c>
    </row>
    <row r="449" spans="1:27" ht="21" customHeight="1">
      <c r="A449" s="299" t="str">
        <f>IF(C449="","",SUBTOTAL(103,$C$13:C449)-1)</f>
        <v/>
      </c>
      <c r="B449" s="104"/>
      <c r="C449" s="297"/>
      <c r="D449" s="105"/>
      <c r="E449" s="106"/>
      <c r="F449" s="107" t="str">
        <f>IF(E449="","",IFERROR(DATEDIF(E449,'請求書（幼稚園保育料・代理）'!$A$1,"Y"),""))</f>
        <v/>
      </c>
      <c r="G449" s="108"/>
      <c r="H449" s="105"/>
      <c r="I449" s="333" t="str">
        <f t="shared" si="55"/>
        <v/>
      </c>
      <c r="J449" s="110" t="s">
        <v>32</v>
      </c>
      <c r="K449" s="334" t="str">
        <f t="shared" si="56"/>
        <v/>
      </c>
      <c r="L449" s="112"/>
      <c r="M449" s="110" t="s">
        <v>32</v>
      </c>
      <c r="N449" s="113"/>
      <c r="O449" s="114"/>
      <c r="P449" s="306"/>
      <c r="Q449" s="105"/>
      <c r="R449" s="114"/>
      <c r="S449" s="115"/>
      <c r="T449" s="116">
        <f t="shared" si="57"/>
        <v>0</v>
      </c>
      <c r="U449" s="117">
        <f t="shared" si="58"/>
        <v>0</v>
      </c>
      <c r="V449" s="117">
        <f t="shared" si="54"/>
        <v>0</v>
      </c>
      <c r="W449" s="118">
        <f t="shared" si="59"/>
        <v>0</v>
      </c>
      <c r="X449" s="119">
        <f t="shared" si="60"/>
        <v>0</v>
      </c>
      <c r="Y449" s="119">
        <f t="shared" si="61"/>
        <v>0</v>
      </c>
      <c r="AA449" s="120" t="str">
        <f t="shared" si="62"/>
        <v>202604</v>
      </c>
    </row>
    <row r="450" spans="1:27" ht="21" customHeight="1">
      <c r="A450" s="299" t="str">
        <f>IF(C450="","",SUBTOTAL(103,$C$13:C450)-1)</f>
        <v/>
      </c>
      <c r="B450" s="104"/>
      <c r="C450" s="297"/>
      <c r="D450" s="105"/>
      <c r="E450" s="106"/>
      <c r="F450" s="107" t="str">
        <f>IF(E450="","",IFERROR(DATEDIF(E450,'請求書（幼稚園保育料・代理）'!$A$1,"Y"),""))</f>
        <v/>
      </c>
      <c r="G450" s="108"/>
      <c r="H450" s="105"/>
      <c r="I450" s="333" t="str">
        <f t="shared" si="55"/>
        <v/>
      </c>
      <c r="J450" s="110" t="s">
        <v>32</v>
      </c>
      <c r="K450" s="334" t="str">
        <f t="shared" si="56"/>
        <v/>
      </c>
      <c r="L450" s="112"/>
      <c r="M450" s="110" t="s">
        <v>32</v>
      </c>
      <c r="N450" s="113"/>
      <c r="O450" s="114"/>
      <c r="P450" s="306"/>
      <c r="Q450" s="105"/>
      <c r="R450" s="114"/>
      <c r="S450" s="115"/>
      <c r="T450" s="116">
        <f t="shared" si="57"/>
        <v>0</v>
      </c>
      <c r="U450" s="117">
        <f t="shared" si="58"/>
        <v>0</v>
      </c>
      <c r="V450" s="117">
        <f t="shared" si="54"/>
        <v>0</v>
      </c>
      <c r="W450" s="118">
        <f t="shared" si="59"/>
        <v>0</v>
      </c>
      <c r="X450" s="119">
        <f t="shared" si="60"/>
        <v>0</v>
      </c>
      <c r="Y450" s="119">
        <f t="shared" si="61"/>
        <v>0</v>
      </c>
      <c r="AA450" s="120" t="str">
        <f t="shared" si="62"/>
        <v>202604</v>
      </c>
    </row>
    <row r="451" spans="1:27" ht="21" customHeight="1">
      <c r="A451" s="299" t="str">
        <f>IF(C451="","",SUBTOTAL(103,$C$13:C451)-1)</f>
        <v/>
      </c>
      <c r="B451" s="104"/>
      <c r="C451" s="297"/>
      <c r="D451" s="105"/>
      <c r="E451" s="106"/>
      <c r="F451" s="107" t="str">
        <f>IF(E451="","",IFERROR(DATEDIF(E451,'請求書（幼稚園保育料・代理）'!$A$1,"Y"),""))</f>
        <v/>
      </c>
      <c r="G451" s="108"/>
      <c r="H451" s="105"/>
      <c r="I451" s="333" t="str">
        <f t="shared" si="55"/>
        <v/>
      </c>
      <c r="J451" s="110" t="s">
        <v>32</v>
      </c>
      <c r="K451" s="334" t="str">
        <f t="shared" si="56"/>
        <v/>
      </c>
      <c r="L451" s="112"/>
      <c r="M451" s="110" t="s">
        <v>32</v>
      </c>
      <c r="N451" s="113"/>
      <c r="O451" s="114"/>
      <c r="P451" s="306"/>
      <c r="Q451" s="105"/>
      <c r="R451" s="114"/>
      <c r="S451" s="115"/>
      <c r="T451" s="116">
        <f t="shared" si="57"/>
        <v>0</v>
      </c>
      <c r="U451" s="117">
        <f t="shared" si="58"/>
        <v>0</v>
      </c>
      <c r="V451" s="117">
        <f t="shared" si="54"/>
        <v>0</v>
      </c>
      <c r="W451" s="118">
        <f t="shared" si="59"/>
        <v>0</v>
      </c>
      <c r="X451" s="119">
        <f t="shared" si="60"/>
        <v>0</v>
      </c>
      <c r="Y451" s="119">
        <f t="shared" si="61"/>
        <v>0</v>
      </c>
      <c r="AA451" s="120" t="str">
        <f t="shared" si="62"/>
        <v>202604</v>
      </c>
    </row>
    <row r="452" spans="1:27" ht="21" customHeight="1">
      <c r="A452" s="299" t="str">
        <f>IF(C452="","",SUBTOTAL(103,$C$13:C452)-1)</f>
        <v/>
      </c>
      <c r="B452" s="104"/>
      <c r="C452" s="297"/>
      <c r="D452" s="105"/>
      <c r="E452" s="106"/>
      <c r="F452" s="107" t="str">
        <f>IF(E452="","",IFERROR(DATEDIF(E452,'請求書（幼稚園保育料・代理）'!$A$1,"Y"),""))</f>
        <v/>
      </c>
      <c r="G452" s="108"/>
      <c r="H452" s="105"/>
      <c r="I452" s="333" t="str">
        <f t="shared" si="55"/>
        <v/>
      </c>
      <c r="J452" s="110" t="s">
        <v>32</v>
      </c>
      <c r="K452" s="334" t="str">
        <f t="shared" si="56"/>
        <v/>
      </c>
      <c r="L452" s="112"/>
      <c r="M452" s="110" t="s">
        <v>32</v>
      </c>
      <c r="N452" s="113"/>
      <c r="O452" s="114"/>
      <c r="P452" s="306"/>
      <c r="Q452" s="105"/>
      <c r="R452" s="114"/>
      <c r="S452" s="115"/>
      <c r="T452" s="116">
        <f t="shared" si="57"/>
        <v>0</v>
      </c>
      <c r="U452" s="117">
        <f t="shared" si="58"/>
        <v>0</v>
      </c>
      <c r="V452" s="117">
        <f t="shared" si="54"/>
        <v>0</v>
      </c>
      <c r="W452" s="118">
        <f t="shared" si="59"/>
        <v>0</v>
      </c>
      <c r="X452" s="119">
        <f t="shared" si="60"/>
        <v>0</v>
      </c>
      <c r="Y452" s="119">
        <f t="shared" si="61"/>
        <v>0</v>
      </c>
      <c r="AA452" s="120" t="str">
        <f t="shared" si="62"/>
        <v>202604</v>
      </c>
    </row>
    <row r="453" spans="1:27" ht="21" customHeight="1">
      <c r="A453" s="299" t="str">
        <f>IF(C453="","",SUBTOTAL(103,$C$13:C453)-1)</f>
        <v/>
      </c>
      <c r="B453" s="104"/>
      <c r="C453" s="297"/>
      <c r="D453" s="105"/>
      <c r="E453" s="106"/>
      <c r="F453" s="107" t="str">
        <f>IF(E453="","",IFERROR(DATEDIF(E453,'請求書（幼稚園保育料・代理）'!$A$1,"Y"),""))</f>
        <v/>
      </c>
      <c r="G453" s="108"/>
      <c r="H453" s="105"/>
      <c r="I453" s="333" t="str">
        <f t="shared" si="55"/>
        <v/>
      </c>
      <c r="J453" s="110" t="s">
        <v>32</v>
      </c>
      <c r="K453" s="334" t="str">
        <f t="shared" si="56"/>
        <v/>
      </c>
      <c r="L453" s="112"/>
      <c r="M453" s="110" t="s">
        <v>32</v>
      </c>
      <c r="N453" s="113"/>
      <c r="O453" s="114"/>
      <c r="P453" s="306"/>
      <c r="Q453" s="105"/>
      <c r="R453" s="114"/>
      <c r="S453" s="115"/>
      <c r="T453" s="116">
        <f t="shared" si="57"/>
        <v>0</v>
      </c>
      <c r="U453" s="117">
        <f t="shared" si="58"/>
        <v>0</v>
      </c>
      <c r="V453" s="117">
        <f t="shared" si="54"/>
        <v>0</v>
      </c>
      <c r="W453" s="118">
        <f t="shared" si="59"/>
        <v>0</v>
      </c>
      <c r="X453" s="119">
        <f t="shared" si="60"/>
        <v>0</v>
      </c>
      <c r="Y453" s="119">
        <f t="shared" si="61"/>
        <v>0</v>
      </c>
      <c r="AA453" s="120" t="str">
        <f t="shared" si="62"/>
        <v>202604</v>
      </c>
    </row>
    <row r="454" spans="1:27" ht="21" customHeight="1">
      <c r="A454" s="299" t="str">
        <f>IF(C454="","",SUBTOTAL(103,$C$13:C454)-1)</f>
        <v/>
      </c>
      <c r="B454" s="104"/>
      <c r="C454" s="297"/>
      <c r="D454" s="105"/>
      <c r="E454" s="106"/>
      <c r="F454" s="107" t="str">
        <f>IF(E454="","",IFERROR(DATEDIF(E454,'請求書（幼稚園保育料・代理）'!$A$1,"Y"),""))</f>
        <v/>
      </c>
      <c r="G454" s="108"/>
      <c r="H454" s="105"/>
      <c r="I454" s="333" t="str">
        <f t="shared" si="55"/>
        <v/>
      </c>
      <c r="J454" s="110" t="s">
        <v>32</v>
      </c>
      <c r="K454" s="334" t="str">
        <f t="shared" si="56"/>
        <v/>
      </c>
      <c r="L454" s="112"/>
      <c r="M454" s="110" t="s">
        <v>32</v>
      </c>
      <c r="N454" s="113"/>
      <c r="O454" s="114"/>
      <c r="P454" s="306"/>
      <c r="Q454" s="105"/>
      <c r="R454" s="114"/>
      <c r="S454" s="115"/>
      <c r="T454" s="116">
        <f t="shared" si="57"/>
        <v>0</v>
      </c>
      <c r="U454" s="117">
        <f t="shared" si="58"/>
        <v>0</v>
      </c>
      <c r="V454" s="117">
        <f t="shared" si="54"/>
        <v>0</v>
      </c>
      <c r="W454" s="118">
        <f t="shared" si="59"/>
        <v>0</v>
      </c>
      <c r="X454" s="119">
        <f t="shared" si="60"/>
        <v>0</v>
      </c>
      <c r="Y454" s="119">
        <f t="shared" si="61"/>
        <v>0</v>
      </c>
      <c r="AA454" s="120" t="str">
        <f t="shared" si="62"/>
        <v>202604</v>
      </c>
    </row>
    <row r="455" spans="1:27" ht="21" customHeight="1">
      <c r="A455" s="299" t="str">
        <f>IF(C455="","",SUBTOTAL(103,$C$13:C455)-1)</f>
        <v/>
      </c>
      <c r="B455" s="104"/>
      <c r="C455" s="297"/>
      <c r="D455" s="105"/>
      <c r="E455" s="106"/>
      <c r="F455" s="107" t="str">
        <f>IF(E455="","",IFERROR(DATEDIF(E455,'請求書（幼稚園保育料・代理）'!$A$1,"Y"),""))</f>
        <v/>
      </c>
      <c r="G455" s="108"/>
      <c r="H455" s="105"/>
      <c r="I455" s="333" t="str">
        <f t="shared" si="55"/>
        <v/>
      </c>
      <c r="J455" s="110" t="s">
        <v>32</v>
      </c>
      <c r="K455" s="334" t="str">
        <f t="shared" si="56"/>
        <v/>
      </c>
      <c r="L455" s="112"/>
      <c r="M455" s="110" t="s">
        <v>32</v>
      </c>
      <c r="N455" s="113"/>
      <c r="O455" s="114"/>
      <c r="P455" s="306"/>
      <c r="Q455" s="105"/>
      <c r="R455" s="114"/>
      <c r="S455" s="115"/>
      <c r="T455" s="116">
        <f t="shared" si="57"/>
        <v>0</v>
      </c>
      <c r="U455" s="117">
        <f t="shared" si="58"/>
        <v>0</v>
      </c>
      <c r="V455" s="117">
        <f t="shared" si="54"/>
        <v>0</v>
      </c>
      <c r="W455" s="118">
        <f t="shared" si="59"/>
        <v>0</v>
      </c>
      <c r="X455" s="119">
        <f t="shared" si="60"/>
        <v>0</v>
      </c>
      <c r="Y455" s="119">
        <f t="shared" si="61"/>
        <v>0</v>
      </c>
      <c r="AA455" s="120" t="str">
        <f t="shared" si="62"/>
        <v>202604</v>
      </c>
    </row>
    <row r="456" spans="1:27" ht="21" customHeight="1">
      <c r="A456" s="299" t="str">
        <f>IF(C456="","",SUBTOTAL(103,$C$13:C456)-1)</f>
        <v/>
      </c>
      <c r="B456" s="104"/>
      <c r="C456" s="297"/>
      <c r="D456" s="105"/>
      <c r="E456" s="106"/>
      <c r="F456" s="107" t="str">
        <f>IF(E456="","",IFERROR(DATEDIF(E456,'請求書（幼稚園保育料・代理）'!$A$1,"Y"),""))</f>
        <v/>
      </c>
      <c r="G456" s="108"/>
      <c r="H456" s="105"/>
      <c r="I456" s="333" t="str">
        <f t="shared" si="55"/>
        <v/>
      </c>
      <c r="J456" s="110" t="s">
        <v>32</v>
      </c>
      <c r="K456" s="334" t="str">
        <f t="shared" si="56"/>
        <v/>
      </c>
      <c r="L456" s="112"/>
      <c r="M456" s="110" t="s">
        <v>32</v>
      </c>
      <c r="N456" s="113"/>
      <c r="O456" s="114"/>
      <c r="P456" s="306"/>
      <c r="Q456" s="105"/>
      <c r="R456" s="114"/>
      <c r="S456" s="115"/>
      <c r="T456" s="116">
        <f t="shared" si="57"/>
        <v>0</v>
      </c>
      <c r="U456" s="117">
        <f t="shared" si="58"/>
        <v>0</v>
      </c>
      <c r="V456" s="117">
        <f t="shared" si="54"/>
        <v>0</v>
      </c>
      <c r="W456" s="118">
        <f t="shared" si="59"/>
        <v>0</v>
      </c>
      <c r="X456" s="119">
        <f t="shared" si="60"/>
        <v>0</v>
      </c>
      <c r="Y456" s="119">
        <f t="shared" si="61"/>
        <v>0</v>
      </c>
      <c r="AA456" s="120" t="str">
        <f t="shared" si="62"/>
        <v>202604</v>
      </c>
    </row>
    <row r="457" spans="1:27" ht="21" customHeight="1">
      <c r="A457" s="299" t="str">
        <f>IF(C457="","",SUBTOTAL(103,$C$13:C457)-1)</f>
        <v/>
      </c>
      <c r="B457" s="104"/>
      <c r="C457" s="297"/>
      <c r="D457" s="105"/>
      <c r="E457" s="106"/>
      <c r="F457" s="107" t="str">
        <f>IF(E457="","",IFERROR(DATEDIF(E457,'請求書（幼稚園保育料・代理）'!$A$1,"Y"),""))</f>
        <v/>
      </c>
      <c r="G457" s="108"/>
      <c r="H457" s="105"/>
      <c r="I457" s="333" t="str">
        <f t="shared" si="55"/>
        <v/>
      </c>
      <c r="J457" s="110" t="s">
        <v>32</v>
      </c>
      <c r="K457" s="334" t="str">
        <f t="shared" si="56"/>
        <v/>
      </c>
      <c r="L457" s="112"/>
      <c r="M457" s="110" t="s">
        <v>32</v>
      </c>
      <c r="N457" s="113"/>
      <c r="O457" s="114"/>
      <c r="P457" s="306"/>
      <c r="Q457" s="105"/>
      <c r="R457" s="114"/>
      <c r="S457" s="115"/>
      <c r="T457" s="116">
        <f t="shared" si="57"/>
        <v>0</v>
      </c>
      <c r="U457" s="117">
        <f t="shared" si="58"/>
        <v>0</v>
      </c>
      <c r="V457" s="117">
        <f t="shared" si="54"/>
        <v>0</v>
      </c>
      <c r="W457" s="118">
        <f t="shared" si="59"/>
        <v>0</v>
      </c>
      <c r="X457" s="119">
        <f t="shared" si="60"/>
        <v>0</v>
      </c>
      <c r="Y457" s="119">
        <f t="shared" si="61"/>
        <v>0</v>
      </c>
      <c r="AA457" s="120" t="str">
        <f t="shared" si="62"/>
        <v>202604</v>
      </c>
    </row>
    <row r="458" spans="1:27" ht="21" customHeight="1">
      <c r="A458" s="299" t="str">
        <f>IF(C458="","",SUBTOTAL(103,$C$13:C458)-1)</f>
        <v/>
      </c>
      <c r="B458" s="104"/>
      <c r="C458" s="297"/>
      <c r="D458" s="105"/>
      <c r="E458" s="106"/>
      <c r="F458" s="107" t="str">
        <f>IF(E458="","",IFERROR(DATEDIF(E458,'請求書（幼稚園保育料・代理）'!$A$1,"Y"),""))</f>
        <v/>
      </c>
      <c r="G458" s="108"/>
      <c r="H458" s="105"/>
      <c r="I458" s="333" t="str">
        <f t="shared" si="55"/>
        <v/>
      </c>
      <c r="J458" s="110" t="s">
        <v>32</v>
      </c>
      <c r="K458" s="334" t="str">
        <f t="shared" si="56"/>
        <v/>
      </c>
      <c r="L458" s="112"/>
      <c r="M458" s="110" t="s">
        <v>32</v>
      </c>
      <c r="N458" s="113"/>
      <c r="O458" s="114"/>
      <c r="P458" s="306"/>
      <c r="Q458" s="105"/>
      <c r="R458" s="114"/>
      <c r="S458" s="115"/>
      <c r="T458" s="116">
        <f t="shared" si="57"/>
        <v>0</v>
      </c>
      <c r="U458" s="117">
        <f t="shared" si="58"/>
        <v>0</v>
      </c>
      <c r="V458" s="117">
        <f t="shared" si="54"/>
        <v>0</v>
      </c>
      <c r="W458" s="118">
        <f t="shared" si="59"/>
        <v>0</v>
      </c>
      <c r="X458" s="119">
        <f t="shared" si="60"/>
        <v>0</v>
      </c>
      <c r="Y458" s="119">
        <f t="shared" si="61"/>
        <v>0</v>
      </c>
      <c r="AA458" s="120" t="str">
        <f t="shared" si="62"/>
        <v>202604</v>
      </c>
    </row>
    <row r="459" spans="1:27" ht="21" customHeight="1">
      <c r="A459" s="299" t="str">
        <f>IF(C459="","",SUBTOTAL(103,$C$13:C459)-1)</f>
        <v/>
      </c>
      <c r="B459" s="104"/>
      <c r="C459" s="297"/>
      <c r="D459" s="105"/>
      <c r="E459" s="106"/>
      <c r="F459" s="107" t="str">
        <f>IF(E459="","",IFERROR(DATEDIF(E459,'請求書（幼稚園保育料・代理）'!$A$1,"Y"),""))</f>
        <v/>
      </c>
      <c r="G459" s="108"/>
      <c r="H459" s="105"/>
      <c r="I459" s="333" t="str">
        <f t="shared" si="55"/>
        <v/>
      </c>
      <c r="J459" s="110" t="s">
        <v>32</v>
      </c>
      <c r="K459" s="334" t="str">
        <f t="shared" si="56"/>
        <v/>
      </c>
      <c r="L459" s="112"/>
      <c r="M459" s="110" t="s">
        <v>32</v>
      </c>
      <c r="N459" s="113"/>
      <c r="O459" s="114"/>
      <c r="P459" s="306"/>
      <c r="Q459" s="105"/>
      <c r="R459" s="114"/>
      <c r="S459" s="115"/>
      <c r="T459" s="116">
        <f t="shared" si="57"/>
        <v>0</v>
      </c>
      <c r="U459" s="117">
        <f t="shared" si="58"/>
        <v>0</v>
      </c>
      <c r="V459" s="117">
        <f t="shared" si="54"/>
        <v>0</v>
      </c>
      <c r="W459" s="118">
        <f t="shared" si="59"/>
        <v>0</v>
      </c>
      <c r="X459" s="119">
        <f t="shared" si="60"/>
        <v>0</v>
      </c>
      <c r="Y459" s="119">
        <f t="shared" si="61"/>
        <v>0</v>
      </c>
      <c r="AA459" s="120" t="str">
        <f t="shared" si="62"/>
        <v>202604</v>
      </c>
    </row>
    <row r="460" spans="1:27" ht="21" customHeight="1">
      <c r="A460" s="299" t="str">
        <f>IF(C460="","",SUBTOTAL(103,$C$13:C460)-1)</f>
        <v/>
      </c>
      <c r="B460" s="104"/>
      <c r="C460" s="297"/>
      <c r="D460" s="105"/>
      <c r="E460" s="106"/>
      <c r="F460" s="107" t="str">
        <f>IF(E460="","",IFERROR(DATEDIF(E460,'請求書（幼稚園保育料・代理）'!$A$1,"Y"),""))</f>
        <v/>
      </c>
      <c r="G460" s="108"/>
      <c r="H460" s="105"/>
      <c r="I460" s="333" t="str">
        <f t="shared" si="55"/>
        <v/>
      </c>
      <c r="J460" s="110" t="s">
        <v>32</v>
      </c>
      <c r="K460" s="334" t="str">
        <f t="shared" si="56"/>
        <v/>
      </c>
      <c r="L460" s="112"/>
      <c r="M460" s="110" t="s">
        <v>32</v>
      </c>
      <c r="N460" s="113"/>
      <c r="O460" s="114"/>
      <c r="P460" s="306"/>
      <c r="Q460" s="105"/>
      <c r="R460" s="114"/>
      <c r="S460" s="115"/>
      <c r="T460" s="116">
        <f t="shared" si="57"/>
        <v>0</v>
      </c>
      <c r="U460" s="117">
        <f t="shared" si="58"/>
        <v>0</v>
      </c>
      <c r="V460" s="117">
        <f t="shared" si="54"/>
        <v>0</v>
      </c>
      <c r="W460" s="118">
        <f t="shared" si="59"/>
        <v>0</v>
      </c>
      <c r="X460" s="119">
        <f t="shared" si="60"/>
        <v>0</v>
      </c>
      <c r="Y460" s="119">
        <f t="shared" si="61"/>
        <v>0</v>
      </c>
      <c r="AA460" s="120" t="str">
        <f t="shared" si="62"/>
        <v>202604</v>
      </c>
    </row>
    <row r="461" spans="1:27" ht="21" customHeight="1">
      <c r="A461" s="299" t="str">
        <f>IF(C461="","",SUBTOTAL(103,$C$13:C461)-1)</f>
        <v/>
      </c>
      <c r="B461" s="104"/>
      <c r="C461" s="297"/>
      <c r="D461" s="105"/>
      <c r="E461" s="106"/>
      <c r="F461" s="107" t="str">
        <f>IF(E461="","",IFERROR(DATEDIF(E461,'請求書（幼稚園保育料・代理）'!$A$1,"Y"),""))</f>
        <v/>
      </c>
      <c r="G461" s="108"/>
      <c r="H461" s="105"/>
      <c r="I461" s="333" t="str">
        <f t="shared" si="55"/>
        <v/>
      </c>
      <c r="J461" s="110" t="s">
        <v>32</v>
      </c>
      <c r="K461" s="334" t="str">
        <f t="shared" si="56"/>
        <v/>
      </c>
      <c r="L461" s="112"/>
      <c r="M461" s="110" t="s">
        <v>32</v>
      </c>
      <c r="N461" s="113"/>
      <c r="O461" s="114"/>
      <c r="P461" s="306"/>
      <c r="Q461" s="105"/>
      <c r="R461" s="114"/>
      <c r="S461" s="115"/>
      <c r="T461" s="116">
        <f t="shared" si="57"/>
        <v>0</v>
      </c>
      <c r="U461" s="117">
        <f t="shared" si="58"/>
        <v>0</v>
      </c>
      <c r="V461" s="117">
        <f t="shared" si="54"/>
        <v>0</v>
      </c>
      <c r="W461" s="118">
        <f t="shared" si="59"/>
        <v>0</v>
      </c>
      <c r="X461" s="119">
        <f t="shared" si="60"/>
        <v>0</v>
      </c>
      <c r="Y461" s="119">
        <f t="shared" si="61"/>
        <v>0</v>
      </c>
      <c r="AA461" s="120" t="str">
        <f t="shared" si="62"/>
        <v>202604</v>
      </c>
    </row>
    <row r="462" spans="1:27" ht="21" customHeight="1">
      <c r="A462" s="299" t="str">
        <f>IF(C462="","",SUBTOTAL(103,$C$13:C462)-1)</f>
        <v/>
      </c>
      <c r="B462" s="104"/>
      <c r="C462" s="297"/>
      <c r="D462" s="105"/>
      <c r="E462" s="106"/>
      <c r="F462" s="107" t="str">
        <f>IF(E462="","",IFERROR(DATEDIF(E462,'請求書（幼稚園保育料・代理）'!$A$1,"Y"),""))</f>
        <v/>
      </c>
      <c r="G462" s="108"/>
      <c r="H462" s="105"/>
      <c r="I462" s="333" t="str">
        <f t="shared" si="55"/>
        <v/>
      </c>
      <c r="J462" s="110" t="s">
        <v>32</v>
      </c>
      <c r="K462" s="334" t="str">
        <f t="shared" si="56"/>
        <v/>
      </c>
      <c r="L462" s="112"/>
      <c r="M462" s="110" t="s">
        <v>32</v>
      </c>
      <c r="N462" s="113"/>
      <c r="O462" s="114"/>
      <c r="P462" s="306"/>
      <c r="Q462" s="105"/>
      <c r="R462" s="114"/>
      <c r="S462" s="115"/>
      <c r="T462" s="116">
        <f t="shared" si="57"/>
        <v>0</v>
      </c>
      <c r="U462" s="117">
        <f t="shared" si="58"/>
        <v>0</v>
      </c>
      <c r="V462" s="117">
        <f t="shared" ref="V462:V525" si="63">IF(C462&lt;&gt;0,$V$13,0)</f>
        <v>0</v>
      </c>
      <c r="W462" s="118">
        <f t="shared" si="59"/>
        <v>0</v>
      </c>
      <c r="X462" s="119">
        <f t="shared" si="60"/>
        <v>0</v>
      </c>
      <c r="Y462" s="119">
        <f t="shared" si="61"/>
        <v>0</v>
      </c>
      <c r="AA462" s="120" t="str">
        <f t="shared" si="62"/>
        <v>202604</v>
      </c>
    </row>
    <row r="463" spans="1:27" ht="21" customHeight="1">
      <c r="A463" s="299" t="str">
        <f>IF(C463="","",SUBTOTAL(103,$C$13:C463)-1)</f>
        <v/>
      </c>
      <c r="B463" s="104"/>
      <c r="C463" s="297"/>
      <c r="D463" s="105"/>
      <c r="E463" s="106"/>
      <c r="F463" s="107" t="str">
        <f>IF(E463="","",IFERROR(DATEDIF(E463,'請求書（幼稚園保育料・代理）'!$A$1,"Y"),""))</f>
        <v/>
      </c>
      <c r="G463" s="108"/>
      <c r="H463" s="105"/>
      <c r="I463" s="333" t="str">
        <f t="shared" ref="I463:I526" si="64">IF(C463&lt;&gt;"","1日","")</f>
        <v/>
      </c>
      <c r="J463" s="110" t="s">
        <v>32</v>
      </c>
      <c r="K463" s="334" t="str">
        <f t="shared" ref="K463:K526" si="65">IF(C463&lt;&gt;"","末日","")</f>
        <v/>
      </c>
      <c r="L463" s="112"/>
      <c r="M463" s="110" t="s">
        <v>32</v>
      </c>
      <c r="N463" s="113"/>
      <c r="O463" s="114"/>
      <c r="P463" s="306"/>
      <c r="Q463" s="105"/>
      <c r="R463" s="114"/>
      <c r="S463" s="115"/>
      <c r="T463" s="116">
        <f t="shared" ref="T463:T526" si="66">IF(Q463="有",ROUNDDOWN(R463/S463,0),0)</f>
        <v>0</v>
      </c>
      <c r="U463" s="117">
        <f t="shared" ref="U463:U526" si="67">O463+T463</f>
        <v>0</v>
      </c>
      <c r="V463" s="117">
        <f t="shared" si="63"/>
        <v>0</v>
      </c>
      <c r="W463" s="118">
        <f t="shared" ref="W463:W526" si="68">MIN(U463,V463)</f>
        <v>0</v>
      </c>
      <c r="X463" s="119">
        <f t="shared" ref="X463:X526" si="69">IF(O463-W463&lt;0,0,O463-W463)</f>
        <v>0</v>
      </c>
      <c r="Y463" s="119">
        <f t="shared" ref="Y463:Y526" si="70">IF(W463-O463&gt;0,W463-O463,0)</f>
        <v>0</v>
      </c>
      <c r="AA463" s="120" t="str">
        <f t="shared" si="62"/>
        <v>202604</v>
      </c>
    </row>
    <row r="464" spans="1:27" ht="21" customHeight="1">
      <c r="A464" s="299" t="str">
        <f>IF(C464="","",SUBTOTAL(103,$C$13:C464)-1)</f>
        <v/>
      </c>
      <c r="B464" s="104"/>
      <c r="C464" s="297"/>
      <c r="D464" s="105"/>
      <c r="E464" s="106"/>
      <c r="F464" s="107" t="str">
        <f>IF(E464="","",IFERROR(DATEDIF(E464,'請求書（幼稚園保育料・代理）'!$A$1,"Y"),""))</f>
        <v/>
      </c>
      <c r="G464" s="108"/>
      <c r="H464" s="105"/>
      <c r="I464" s="333" t="str">
        <f t="shared" si="64"/>
        <v/>
      </c>
      <c r="J464" s="110" t="s">
        <v>32</v>
      </c>
      <c r="K464" s="334" t="str">
        <f t="shared" si="65"/>
        <v/>
      </c>
      <c r="L464" s="112"/>
      <c r="M464" s="110" t="s">
        <v>32</v>
      </c>
      <c r="N464" s="113"/>
      <c r="O464" s="114"/>
      <c r="P464" s="306"/>
      <c r="Q464" s="105"/>
      <c r="R464" s="114"/>
      <c r="S464" s="115"/>
      <c r="T464" s="116">
        <f t="shared" si="66"/>
        <v>0</v>
      </c>
      <c r="U464" s="117">
        <f t="shared" si="67"/>
        <v>0</v>
      </c>
      <c r="V464" s="117">
        <f t="shared" si="63"/>
        <v>0</v>
      </c>
      <c r="W464" s="118">
        <f t="shared" si="68"/>
        <v>0</v>
      </c>
      <c r="X464" s="119">
        <f t="shared" si="69"/>
        <v>0</v>
      </c>
      <c r="Y464" s="119">
        <f t="shared" si="70"/>
        <v>0</v>
      </c>
      <c r="AA464" s="120" t="str">
        <f t="shared" ref="AA464:AA527" si="71">2018+$I$4&amp;0&amp;$K$4</f>
        <v>202604</v>
      </c>
    </row>
    <row r="465" spans="1:27" ht="21" customHeight="1">
      <c r="A465" s="299" t="str">
        <f>IF(C465="","",SUBTOTAL(103,$C$13:C465)-1)</f>
        <v/>
      </c>
      <c r="B465" s="104"/>
      <c r="C465" s="297"/>
      <c r="D465" s="105"/>
      <c r="E465" s="106"/>
      <c r="F465" s="107" t="str">
        <f>IF(E465="","",IFERROR(DATEDIF(E465,'請求書（幼稚園保育料・代理）'!$A$1,"Y"),""))</f>
        <v/>
      </c>
      <c r="G465" s="108"/>
      <c r="H465" s="105"/>
      <c r="I465" s="333" t="str">
        <f t="shared" si="64"/>
        <v/>
      </c>
      <c r="J465" s="110" t="s">
        <v>32</v>
      </c>
      <c r="K465" s="334" t="str">
        <f t="shared" si="65"/>
        <v/>
      </c>
      <c r="L465" s="112"/>
      <c r="M465" s="110" t="s">
        <v>32</v>
      </c>
      <c r="N465" s="113"/>
      <c r="O465" s="114"/>
      <c r="P465" s="306"/>
      <c r="Q465" s="105"/>
      <c r="R465" s="114"/>
      <c r="S465" s="115"/>
      <c r="T465" s="116">
        <f t="shared" si="66"/>
        <v>0</v>
      </c>
      <c r="U465" s="117">
        <f t="shared" si="67"/>
        <v>0</v>
      </c>
      <c r="V465" s="117">
        <f t="shared" si="63"/>
        <v>0</v>
      </c>
      <c r="W465" s="118">
        <f t="shared" si="68"/>
        <v>0</v>
      </c>
      <c r="X465" s="119">
        <f t="shared" si="69"/>
        <v>0</v>
      </c>
      <c r="Y465" s="119">
        <f t="shared" si="70"/>
        <v>0</v>
      </c>
      <c r="AA465" s="120" t="str">
        <f t="shared" si="71"/>
        <v>202604</v>
      </c>
    </row>
    <row r="466" spans="1:27" ht="21" customHeight="1">
      <c r="A466" s="299" t="str">
        <f>IF(C466="","",SUBTOTAL(103,$C$13:C466)-1)</f>
        <v/>
      </c>
      <c r="B466" s="104"/>
      <c r="C466" s="297"/>
      <c r="D466" s="105"/>
      <c r="E466" s="106"/>
      <c r="F466" s="107" t="str">
        <f>IF(E466="","",IFERROR(DATEDIF(E466,'請求書（幼稚園保育料・代理）'!$A$1,"Y"),""))</f>
        <v/>
      </c>
      <c r="G466" s="108"/>
      <c r="H466" s="105"/>
      <c r="I466" s="333" t="str">
        <f t="shared" si="64"/>
        <v/>
      </c>
      <c r="J466" s="110" t="s">
        <v>32</v>
      </c>
      <c r="K466" s="334" t="str">
        <f t="shared" si="65"/>
        <v/>
      </c>
      <c r="L466" s="112"/>
      <c r="M466" s="110" t="s">
        <v>32</v>
      </c>
      <c r="N466" s="113"/>
      <c r="O466" s="114"/>
      <c r="P466" s="306"/>
      <c r="Q466" s="105"/>
      <c r="R466" s="114"/>
      <c r="S466" s="115"/>
      <c r="T466" s="116">
        <f t="shared" si="66"/>
        <v>0</v>
      </c>
      <c r="U466" s="117">
        <f t="shared" si="67"/>
        <v>0</v>
      </c>
      <c r="V466" s="117">
        <f t="shared" si="63"/>
        <v>0</v>
      </c>
      <c r="W466" s="118">
        <f t="shared" si="68"/>
        <v>0</v>
      </c>
      <c r="X466" s="119">
        <f t="shared" si="69"/>
        <v>0</v>
      </c>
      <c r="Y466" s="119">
        <f t="shared" si="70"/>
        <v>0</v>
      </c>
      <c r="AA466" s="120" t="str">
        <f t="shared" si="71"/>
        <v>202604</v>
      </c>
    </row>
    <row r="467" spans="1:27" ht="21" customHeight="1">
      <c r="A467" s="299" t="str">
        <f>IF(C467="","",SUBTOTAL(103,$C$13:C467)-1)</f>
        <v/>
      </c>
      <c r="B467" s="104"/>
      <c r="C467" s="297"/>
      <c r="D467" s="105"/>
      <c r="E467" s="106"/>
      <c r="F467" s="107" t="str">
        <f>IF(E467="","",IFERROR(DATEDIF(E467,'請求書（幼稚園保育料・代理）'!$A$1,"Y"),""))</f>
        <v/>
      </c>
      <c r="G467" s="108"/>
      <c r="H467" s="105"/>
      <c r="I467" s="333" t="str">
        <f t="shared" si="64"/>
        <v/>
      </c>
      <c r="J467" s="110" t="s">
        <v>32</v>
      </c>
      <c r="K467" s="334" t="str">
        <f t="shared" si="65"/>
        <v/>
      </c>
      <c r="L467" s="112"/>
      <c r="M467" s="110" t="s">
        <v>32</v>
      </c>
      <c r="N467" s="113"/>
      <c r="O467" s="114"/>
      <c r="P467" s="306"/>
      <c r="Q467" s="105"/>
      <c r="R467" s="114"/>
      <c r="S467" s="115"/>
      <c r="T467" s="116">
        <f t="shared" si="66"/>
        <v>0</v>
      </c>
      <c r="U467" s="117">
        <f t="shared" si="67"/>
        <v>0</v>
      </c>
      <c r="V467" s="117">
        <f t="shared" si="63"/>
        <v>0</v>
      </c>
      <c r="W467" s="118">
        <f t="shared" si="68"/>
        <v>0</v>
      </c>
      <c r="X467" s="119">
        <f t="shared" si="69"/>
        <v>0</v>
      </c>
      <c r="Y467" s="119">
        <f t="shared" si="70"/>
        <v>0</v>
      </c>
      <c r="AA467" s="120" t="str">
        <f t="shared" si="71"/>
        <v>202604</v>
      </c>
    </row>
    <row r="468" spans="1:27" ht="21" customHeight="1">
      <c r="A468" s="299" t="str">
        <f>IF(C468="","",SUBTOTAL(103,$C$13:C468)-1)</f>
        <v/>
      </c>
      <c r="B468" s="104"/>
      <c r="C468" s="297"/>
      <c r="D468" s="105"/>
      <c r="E468" s="106"/>
      <c r="F468" s="107" t="str">
        <f>IF(E468="","",IFERROR(DATEDIF(E468,'請求書（幼稚園保育料・代理）'!$A$1,"Y"),""))</f>
        <v/>
      </c>
      <c r="G468" s="108"/>
      <c r="H468" s="105"/>
      <c r="I468" s="333" t="str">
        <f t="shared" si="64"/>
        <v/>
      </c>
      <c r="J468" s="110" t="s">
        <v>32</v>
      </c>
      <c r="K468" s="334" t="str">
        <f t="shared" si="65"/>
        <v/>
      </c>
      <c r="L468" s="112"/>
      <c r="M468" s="110" t="s">
        <v>32</v>
      </c>
      <c r="N468" s="113"/>
      <c r="O468" s="114"/>
      <c r="P468" s="306"/>
      <c r="Q468" s="105"/>
      <c r="R468" s="114"/>
      <c r="S468" s="115"/>
      <c r="T468" s="116">
        <f t="shared" si="66"/>
        <v>0</v>
      </c>
      <c r="U468" s="117">
        <f t="shared" si="67"/>
        <v>0</v>
      </c>
      <c r="V468" s="117">
        <f t="shared" si="63"/>
        <v>0</v>
      </c>
      <c r="W468" s="118">
        <f t="shared" si="68"/>
        <v>0</v>
      </c>
      <c r="X468" s="119">
        <f t="shared" si="69"/>
        <v>0</v>
      </c>
      <c r="Y468" s="119">
        <f t="shared" si="70"/>
        <v>0</v>
      </c>
      <c r="AA468" s="120" t="str">
        <f t="shared" si="71"/>
        <v>202604</v>
      </c>
    </row>
    <row r="469" spans="1:27" ht="21" customHeight="1">
      <c r="A469" s="299" t="str">
        <f>IF(C469="","",SUBTOTAL(103,$C$13:C469)-1)</f>
        <v/>
      </c>
      <c r="B469" s="104"/>
      <c r="C469" s="297"/>
      <c r="D469" s="105"/>
      <c r="E469" s="106"/>
      <c r="F469" s="107" t="str">
        <f>IF(E469="","",IFERROR(DATEDIF(E469,'請求書（幼稚園保育料・代理）'!$A$1,"Y"),""))</f>
        <v/>
      </c>
      <c r="G469" s="108"/>
      <c r="H469" s="105"/>
      <c r="I469" s="333" t="str">
        <f t="shared" si="64"/>
        <v/>
      </c>
      <c r="J469" s="110" t="s">
        <v>32</v>
      </c>
      <c r="K469" s="334" t="str">
        <f t="shared" si="65"/>
        <v/>
      </c>
      <c r="L469" s="112"/>
      <c r="M469" s="110" t="s">
        <v>32</v>
      </c>
      <c r="N469" s="113"/>
      <c r="O469" s="114"/>
      <c r="P469" s="306"/>
      <c r="Q469" s="105"/>
      <c r="R469" s="114"/>
      <c r="S469" s="115"/>
      <c r="T469" s="116">
        <f t="shared" si="66"/>
        <v>0</v>
      </c>
      <c r="U469" s="117">
        <f t="shared" si="67"/>
        <v>0</v>
      </c>
      <c r="V469" s="117">
        <f t="shared" si="63"/>
        <v>0</v>
      </c>
      <c r="W469" s="118">
        <f t="shared" si="68"/>
        <v>0</v>
      </c>
      <c r="X469" s="119">
        <f t="shared" si="69"/>
        <v>0</v>
      </c>
      <c r="Y469" s="119">
        <f t="shared" si="70"/>
        <v>0</v>
      </c>
      <c r="AA469" s="120" t="str">
        <f t="shared" si="71"/>
        <v>202604</v>
      </c>
    </row>
    <row r="470" spans="1:27" ht="21" customHeight="1">
      <c r="A470" s="299" t="str">
        <f>IF(C470="","",SUBTOTAL(103,$C$13:C470)-1)</f>
        <v/>
      </c>
      <c r="B470" s="104"/>
      <c r="C470" s="297"/>
      <c r="D470" s="105"/>
      <c r="E470" s="106"/>
      <c r="F470" s="107" t="str">
        <f>IF(E470="","",IFERROR(DATEDIF(E470,'請求書（幼稚園保育料・代理）'!$A$1,"Y"),""))</f>
        <v/>
      </c>
      <c r="G470" s="108"/>
      <c r="H470" s="105"/>
      <c r="I470" s="333" t="str">
        <f t="shared" si="64"/>
        <v/>
      </c>
      <c r="J470" s="110" t="s">
        <v>32</v>
      </c>
      <c r="K470" s="334" t="str">
        <f t="shared" si="65"/>
        <v/>
      </c>
      <c r="L470" s="112"/>
      <c r="M470" s="110" t="s">
        <v>32</v>
      </c>
      <c r="N470" s="113"/>
      <c r="O470" s="114"/>
      <c r="P470" s="306"/>
      <c r="Q470" s="105"/>
      <c r="R470" s="114"/>
      <c r="S470" s="115"/>
      <c r="T470" s="116">
        <f t="shared" si="66"/>
        <v>0</v>
      </c>
      <c r="U470" s="117">
        <f t="shared" si="67"/>
        <v>0</v>
      </c>
      <c r="V470" s="117">
        <f t="shared" si="63"/>
        <v>0</v>
      </c>
      <c r="W470" s="118">
        <f t="shared" si="68"/>
        <v>0</v>
      </c>
      <c r="X470" s="119">
        <f t="shared" si="69"/>
        <v>0</v>
      </c>
      <c r="Y470" s="119">
        <f t="shared" si="70"/>
        <v>0</v>
      </c>
      <c r="AA470" s="120" t="str">
        <f t="shared" si="71"/>
        <v>202604</v>
      </c>
    </row>
    <row r="471" spans="1:27" ht="21" customHeight="1">
      <c r="A471" s="299" t="str">
        <f>IF(C471="","",SUBTOTAL(103,$C$13:C471)-1)</f>
        <v/>
      </c>
      <c r="B471" s="104"/>
      <c r="C471" s="297"/>
      <c r="D471" s="105"/>
      <c r="E471" s="106"/>
      <c r="F471" s="107" t="str">
        <f>IF(E471="","",IFERROR(DATEDIF(E471,'請求書（幼稚園保育料・代理）'!$A$1,"Y"),""))</f>
        <v/>
      </c>
      <c r="G471" s="108"/>
      <c r="H471" s="105"/>
      <c r="I471" s="333" t="str">
        <f t="shared" si="64"/>
        <v/>
      </c>
      <c r="J471" s="110" t="s">
        <v>32</v>
      </c>
      <c r="K471" s="334" t="str">
        <f t="shared" si="65"/>
        <v/>
      </c>
      <c r="L471" s="112"/>
      <c r="M471" s="110" t="s">
        <v>32</v>
      </c>
      <c r="N471" s="113"/>
      <c r="O471" s="114"/>
      <c r="P471" s="306"/>
      <c r="Q471" s="105"/>
      <c r="R471" s="114"/>
      <c r="S471" s="115"/>
      <c r="T471" s="116">
        <f t="shared" si="66"/>
        <v>0</v>
      </c>
      <c r="U471" s="117">
        <f t="shared" si="67"/>
        <v>0</v>
      </c>
      <c r="V471" s="117">
        <f t="shared" si="63"/>
        <v>0</v>
      </c>
      <c r="W471" s="118">
        <f t="shared" si="68"/>
        <v>0</v>
      </c>
      <c r="X471" s="119">
        <f t="shared" si="69"/>
        <v>0</v>
      </c>
      <c r="Y471" s="119">
        <f t="shared" si="70"/>
        <v>0</v>
      </c>
      <c r="AA471" s="120" t="str">
        <f t="shared" si="71"/>
        <v>202604</v>
      </c>
    </row>
    <row r="472" spans="1:27" ht="21" customHeight="1">
      <c r="A472" s="299" t="str">
        <f>IF(C472="","",SUBTOTAL(103,$C$13:C472)-1)</f>
        <v/>
      </c>
      <c r="B472" s="104"/>
      <c r="C472" s="297"/>
      <c r="D472" s="105"/>
      <c r="E472" s="106"/>
      <c r="F472" s="107" t="str">
        <f>IF(E472="","",IFERROR(DATEDIF(E472,'請求書（幼稚園保育料・代理）'!$A$1,"Y"),""))</f>
        <v/>
      </c>
      <c r="G472" s="108"/>
      <c r="H472" s="105"/>
      <c r="I472" s="333" t="str">
        <f t="shared" si="64"/>
        <v/>
      </c>
      <c r="J472" s="110" t="s">
        <v>32</v>
      </c>
      <c r="K472" s="334" t="str">
        <f t="shared" si="65"/>
        <v/>
      </c>
      <c r="L472" s="112"/>
      <c r="M472" s="110" t="s">
        <v>32</v>
      </c>
      <c r="N472" s="113"/>
      <c r="O472" s="114"/>
      <c r="P472" s="306"/>
      <c r="Q472" s="105"/>
      <c r="R472" s="114"/>
      <c r="S472" s="115"/>
      <c r="T472" s="116">
        <f t="shared" si="66"/>
        <v>0</v>
      </c>
      <c r="U472" s="117">
        <f t="shared" si="67"/>
        <v>0</v>
      </c>
      <c r="V472" s="117">
        <f t="shared" si="63"/>
        <v>0</v>
      </c>
      <c r="W472" s="118">
        <f t="shared" si="68"/>
        <v>0</v>
      </c>
      <c r="X472" s="119">
        <f t="shared" si="69"/>
        <v>0</v>
      </c>
      <c r="Y472" s="119">
        <f t="shared" si="70"/>
        <v>0</v>
      </c>
      <c r="AA472" s="120" t="str">
        <f t="shared" si="71"/>
        <v>202604</v>
      </c>
    </row>
    <row r="473" spans="1:27" ht="21" customHeight="1">
      <c r="A473" s="299" t="str">
        <f>IF(C473="","",SUBTOTAL(103,$C$13:C473)-1)</f>
        <v/>
      </c>
      <c r="B473" s="104"/>
      <c r="C473" s="297"/>
      <c r="D473" s="105"/>
      <c r="E473" s="106"/>
      <c r="F473" s="107" t="str">
        <f>IF(E473="","",IFERROR(DATEDIF(E473,'請求書（幼稚園保育料・代理）'!$A$1,"Y"),""))</f>
        <v/>
      </c>
      <c r="G473" s="108"/>
      <c r="H473" s="105"/>
      <c r="I473" s="333" t="str">
        <f t="shared" si="64"/>
        <v/>
      </c>
      <c r="J473" s="110" t="s">
        <v>32</v>
      </c>
      <c r="K473" s="334" t="str">
        <f t="shared" si="65"/>
        <v/>
      </c>
      <c r="L473" s="112"/>
      <c r="M473" s="110" t="s">
        <v>32</v>
      </c>
      <c r="N473" s="113"/>
      <c r="O473" s="114"/>
      <c r="P473" s="306"/>
      <c r="Q473" s="105"/>
      <c r="R473" s="114"/>
      <c r="S473" s="115"/>
      <c r="T473" s="116">
        <f t="shared" si="66"/>
        <v>0</v>
      </c>
      <c r="U473" s="117">
        <f t="shared" si="67"/>
        <v>0</v>
      </c>
      <c r="V473" s="117">
        <f t="shared" si="63"/>
        <v>0</v>
      </c>
      <c r="W473" s="118">
        <f t="shared" si="68"/>
        <v>0</v>
      </c>
      <c r="X473" s="119">
        <f t="shared" si="69"/>
        <v>0</v>
      </c>
      <c r="Y473" s="119">
        <f t="shared" si="70"/>
        <v>0</v>
      </c>
      <c r="AA473" s="120" t="str">
        <f t="shared" si="71"/>
        <v>202604</v>
      </c>
    </row>
    <row r="474" spans="1:27" ht="21" customHeight="1">
      <c r="A474" s="299" t="str">
        <f>IF(C474="","",SUBTOTAL(103,$C$13:C474)-1)</f>
        <v/>
      </c>
      <c r="B474" s="104"/>
      <c r="C474" s="297"/>
      <c r="D474" s="105"/>
      <c r="E474" s="106"/>
      <c r="F474" s="107" t="str">
        <f>IF(E474="","",IFERROR(DATEDIF(E474,'請求書（幼稚園保育料・代理）'!$A$1,"Y"),""))</f>
        <v/>
      </c>
      <c r="G474" s="108"/>
      <c r="H474" s="105"/>
      <c r="I474" s="333" t="str">
        <f t="shared" si="64"/>
        <v/>
      </c>
      <c r="J474" s="110" t="s">
        <v>32</v>
      </c>
      <c r="K474" s="334" t="str">
        <f t="shared" si="65"/>
        <v/>
      </c>
      <c r="L474" s="112"/>
      <c r="M474" s="110" t="s">
        <v>32</v>
      </c>
      <c r="N474" s="113"/>
      <c r="O474" s="114"/>
      <c r="P474" s="306"/>
      <c r="Q474" s="105"/>
      <c r="R474" s="114"/>
      <c r="S474" s="115"/>
      <c r="T474" s="116">
        <f t="shared" si="66"/>
        <v>0</v>
      </c>
      <c r="U474" s="117">
        <f t="shared" si="67"/>
        <v>0</v>
      </c>
      <c r="V474" s="117">
        <f t="shared" si="63"/>
        <v>0</v>
      </c>
      <c r="W474" s="118">
        <f t="shared" si="68"/>
        <v>0</v>
      </c>
      <c r="X474" s="119">
        <f t="shared" si="69"/>
        <v>0</v>
      </c>
      <c r="Y474" s="119">
        <f t="shared" si="70"/>
        <v>0</v>
      </c>
      <c r="AA474" s="120" t="str">
        <f t="shared" si="71"/>
        <v>202604</v>
      </c>
    </row>
    <row r="475" spans="1:27" ht="21" customHeight="1">
      <c r="A475" s="299" t="str">
        <f>IF(C475="","",SUBTOTAL(103,$C$13:C475)-1)</f>
        <v/>
      </c>
      <c r="B475" s="104"/>
      <c r="C475" s="297"/>
      <c r="D475" s="105"/>
      <c r="E475" s="106"/>
      <c r="F475" s="107" t="str">
        <f>IF(E475="","",IFERROR(DATEDIF(E475,'請求書（幼稚園保育料・代理）'!$A$1,"Y"),""))</f>
        <v/>
      </c>
      <c r="G475" s="108"/>
      <c r="H475" s="105"/>
      <c r="I475" s="333" t="str">
        <f t="shared" si="64"/>
        <v/>
      </c>
      <c r="J475" s="110" t="s">
        <v>32</v>
      </c>
      <c r="K475" s="334" t="str">
        <f t="shared" si="65"/>
        <v/>
      </c>
      <c r="L475" s="112"/>
      <c r="M475" s="110" t="s">
        <v>32</v>
      </c>
      <c r="N475" s="113"/>
      <c r="O475" s="114"/>
      <c r="P475" s="306"/>
      <c r="Q475" s="105"/>
      <c r="R475" s="114"/>
      <c r="S475" s="115"/>
      <c r="T475" s="116">
        <f t="shared" si="66"/>
        <v>0</v>
      </c>
      <c r="U475" s="117">
        <f t="shared" si="67"/>
        <v>0</v>
      </c>
      <c r="V475" s="117">
        <f t="shared" si="63"/>
        <v>0</v>
      </c>
      <c r="W475" s="118">
        <f t="shared" si="68"/>
        <v>0</v>
      </c>
      <c r="X475" s="119">
        <f t="shared" si="69"/>
        <v>0</v>
      </c>
      <c r="Y475" s="119">
        <f t="shared" si="70"/>
        <v>0</v>
      </c>
      <c r="AA475" s="120" t="str">
        <f t="shared" si="71"/>
        <v>202604</v>
      </c>
    </row>
    <row r="476" spans="1:27" ht="21" customHeight="1">
      <c r="A476" s="299" t="str">
        <f>IF(C476="","",SUBTOTAL(103,$C$13:C476)-1)</f>
        <v/>
      </c>
      <c r="B476" s="104"/>
      <c r="C476" s="297"/>
      <c r="D476" s="105"/>
      <c r="E476" s="106"/>
      <c r="F476" s="107" t="str">
        <f>IF(E476="","",IFERROR(DATEDIF(E476,'請求書（幼稚園保育料・代理）'!$A$1,"Y"),""))</f>
        <v/>
      </c>
      <c r="G476" s="108"/>
      <c r="H476" s="105"/>
      <c r="I476" s="333" t="str">
        <f t="shared" si="64"/>
        <v/>
      </c>
      <c r="J476" s="110" t="s">
        <v>32</v>
      </c>
      <c r="K476" s="334" t="str">
        <f t="shared" si="65"/>
        <v/>
      </c>
      <c r="L476" s="112"/>
      <c r="M476" s="110" t="s">
        <v>32</v>
      </c>
      <c r="N476" s="113"/>
      <c r="O476" s="114"/>
      <c r="P476" s="306"/>
      <c r="Q476" s="105"/>
      <c r="R476" s="114"/>
      <c r="S476" s="115"/>
      <c r="T476" s="116">
        <f t="shared" si="66"/>
        <v>0</v>
      </c>
      <c r="U476" s="117">
        <f t="shared" si="67"/>
        <v>0</v>
      </c>
      <c r="V476" s="117">
        <f t="shared" si="63"/>
        <v>0</v>
      </c>
      <c r="W476" s="118">
        <f t="shared" si="68"/>
        <v>0</v>
      </c>
      <c r="X476" s="119">
        <f t="shared" si="69"/>
        <v>0</v>
      </c>
      <c r="Y476" s="119">
        <f t="shared" si="70"/>
        <v>0</v>
      </c>
      <c r="AA476" s="120" t="str">
        <f t="shared" si="71"/>
        <v>202604</v>
      </c>
    </row>
    <row r="477" spans="1:27" ht="21" customHeight="1">
      <c r="A477" s="299" t="str">
        <f>IF(C477="","",SUBTOTAL(103,$C$13:C477)-1)</f>
        <v/>
      </c>
      <c r="B477" s="104"/>
      <c r="C477" s="297"/>
      <c r="D477" s="105"/>
      <c r="E477" s="106"/>
      <c r="F477" s="107" t="str">
        <f>IF(E477="","",IFERROR(DATEDIF(E477,'請求書（幼稚園保育料・代理）'!$A$1,"Y"),""))</f>
        <v/>
      </c>
      <c r="G477" s="108"/>
      <c r="H477" s="105"/>
      <c r="I477" s="333" t="str">
        <f t="shared" si="64"/>
        <v/>
      </c>
      <c r="J477" s="110" t="s">
        <v>32</v>
      </c>
      <c r="K477" s="334" t="str">
        <f t="shared" si="65"/>
        <v/>
      </c>
      <c r="L477" s="112"/>
      <c r="M477" s="110" t="s">
        <v>32</v>
      </c>
      <c r="N477" s="113"/>
      <c r="O477" s="114"/>
      <c r="P477" s="306"/>
      <c r="Q477" s="105"/>
      <c r="R477" s="114"/>
      <c r="S477" s="115"/>
      <c r="T477" s="116">
        <f t="shared" si="66"/>
        <v>0</v>
      </c>
      <c r="U477" s="117">
        <f t="shared" si="67"/>
        <v>0</v>
      </c>
      <c r="V477" s="117">
        <f t="shared" si="63"/>
        <v>0</v>
      </c>
      <c r="W477" s="118">
        <f t="shared" si="68"/>
        <v>0</v>
      </c>
      <c r="X477" s="119">
        <f t="shared" si="69"/>
        <v>0</v>
      </c>
      <c r="Y477" s="119">
        <f t="shared" si="70"/>
        <v>0</v>
      </c>
      <c r="AA477" s="120" t="str">
        <f t="shared" si="71"/>
        <v>202604</v>
      </c>
    </row>
    <row r="478" spans="1:27" ht="21" customHeight="1">
      <c r="A478" s="299" t="str">
        <f>IF(C478="","",SUBTOTAL(103,$C$13:C478)-1)</f>
        <v/>
      </c>
      <c r="B478" s="104"/>
      <c r="C478" s="297"/>
      <c r="D478" s="105"/>
      <c r="E478" s="106"/>
      <c r="F478" s="107" t="str">
        <f>IF(E478="","",IFERROR(DATEDIF(E478,'請求書（幼稚園保育料・代理）'!$A$1,"Y"),""))</f>
        <v/>
      </c>
      <c r="G478" s="108"/>
      <c r="H478" s="105"/>
      <c r="I478" s="333" t="str">
        <f t="shared" si="64"/>
        <v/>
      </c>
      <c r="J478" s="110" t="s">
        <v>32</v>
      </c>
      <c r="K478" s="334" t="str">
        <f t="shared" si="65"/>
        <v/>
      </c>
      <c r="L478" s="112"/>
      <c r="M478" s="110" t="s">
        <v>32</v>
      </c>
      <c r="N478" s="113"/>
      <c r="O478" s="114"/>
      <c r="P478" s="306"/>
      <c r="Q478" s="105"/>
      <c r="R478" s="114"/>
      <c r="S478" s="115"/>
      <c r="T478" s="116">
        <f t="shared" si="66"/>
        <v>0</v>
      </c>
      <c r="U478" s="117">
        <f t="shared" si="67"/>
        <v>0</v>
      </c>
      <c r="V478" s="117">
        <f t="shared" si="63"/>
        <v>0</v>
      </c>
      <c r="W478" s="118">
        <f t="shared" si="68"/>
        <v>0</v>
      </c>
      <c r="X478" s="119">
        <f t="shared" si="69"/>
        <v>0</v>
      </c>
      <c r="Y478" s="119">
        <f t="shared" si="70"/>
        <v>0</v>
      </c>
      <c r="AA478" s="120" t="str">
        <f t="shared" si="71"/>
        <v>202604</v>
      </c>
    </row>
    <row r="479" spans="1:27" ht="21" customHeight="1">
      <c r="A479" s="299" t="str">
        <f>IF(C479="","",SUBTOTAL(103,$C$13:C479)-1)</f>
        <v/>
      </c>
      <c r="B479" s="104"/>
      <c r="C479" s="297"/>
      <c r="D479" s="105"/>
      <c r="E479" s="106"/>
      <c r="F479" s="107" t="str">
        <f>IF(E479="","",IFERROR(DATEDIF(E479,'請求書（幼稚園保育料・代理）'!$A$1,"Y"),""))</f>
        <v/>
      </c>
      <c r="G479" s="108"/>
      <c r="H479" s="105"/>
      <c r="I479" s="333" t="str">
        <f t="shared" si="64"/>
        <v/>
      </c>
      <c r="J479" s="110" t="s">
        <v>32</v>
      </c>
      <c r="K479" s="334" t="str">
        <f t="shared" si="65"/>
        <v/>
      </c>
      <c r="L479" s="112"/>
      <c r="M479" s="110" t="s">
        <v>32</v>
      </c>
      <c r="N479" s="113"/>
      <c r="O479" s="114"/>
      <c r="P479" s="306"/>
      <c r="Q479" s="105"/>
      <c r="R479" s="114"/>
      <c r="S479" s="115"/>
      <c r="T479" s="116">
        <f t="shared" si="66"/>
        <v>0</v>
      </c>
      <c r="U479" s="117">
        <f t="shared" si="67"/>
        <v>0</v>
      </c>
      <c r="V479" s="117">
        <f t="shared" si="63"/>
        <v>0</v>
      </c>
      <c r="W479" s="118">
        <f t="shared" si="68"/>
        <v>0</v>
      </c>
      <c r="X479" s="119">
        <f t="shared" si="69"/>
        <v>0</v>
      </c>
      <c r="Y479" s="119">
        <f t="shared" si="70"/>
        <v>0</v>
      </c>
      <c r="AA479" s="120" t="str">
        <f t="shared" si="71"/>
        <v>202604</v>
      </c>
    </row>
    <row r="480" spans="1:27" ht="21" customHeight="1">
      <c r="A480" s="299" t="str">
        <f>IF(C480="","",SUBTOTAL(103,$C$13:C480)-1)</f>
        <v/>
      </c>
      <c r="B480" s="104"/>
      <c r="C480" s="297"/>
      <c r="D480" s="105"/>
      <c r="E480" s="106"/>
      <c r="F480" s="107" t="str">
        <f>IF(E480="","",IFERROR(DATEDIF(E480,'請求書（幼稚園保育料・代理）'!$A$1,"Y"),""))</f>
        <v/>
      </c>
      <c r="G480" s="108"/>
      <c r="H480" s="105"/>
      <c r="I480" s="333" t="str">
        <f t="shared" si="64"/>
        <v/>
      </c>
      <c r="J480" s="110" t="s">
        <v>32</v>
      </c>
      <c r="K480" s="334" t="str">
        <f t="shared" si="65"/>
        <v/>
      </c>
      <c r="L480" s="112"/>
      <c r="M480" s="110" t="s">
        <v>32</v>
      </c>
      <c r="N480" s="113"/>
      <c r="O480" s="114"/>
      <c r="P480" s="306"/>
      <c r="Q480" s="105"/>
      <c r="R480" s="114"/>
      <c r="S480" s="115"/>
      <c r="T480" s="116">
        <f t="shared" si="66"/>
        <v>0</v>
      </c>
      <c r="U480" s="117">
        <f t="shared" si="67"/>
        <v>0</v>
      </c>
      <c r="V480" s="117">
        <f t="shared" si="63"/>
        <v>0</v>
      </c>
      <c r="W480" s="118">
        <f t="shared" si="68"/>
        <v>0</v>
      </c>
      <c r="X480" s="119">
        <f t="shared" si="69"/>
        <v>0</v>
      </c>
      <c r="Y480" s="119">
        <f t="shared" si="70"/>
        <v>0</v>
      </c>
      <c r="AA480" s="120" t="str">
        <f t="shared" si="71"/>
        <v>202604</v>
      </c>
    </row>
    <row r="481" spans="1:27" ht="21" customHeight="1">
      <c r="A481" s="299" t="str">
        <f>IF(C481="","",SUBTOTAL(103,$C$13:C481)-1)</f>
        <v/>
      </c>
      <c r="B481" s="104"/>
      <c r="C481" s="297"/>
      <c r="D481" s="105"/>
      <c r="E481" s="106"/>
      <c r="F481" s="107" t="str">
        <f>IF(E481="","",IFERROR(DATEDIF(E481,'請求書（幼稚園保育料・代理）'!$A$1,"Y"),""))</f>
        <v/>
      </c>
      <c r="G481" s="108"/>
      <c r="H481" s="105"/>
      <c r="I481" s="333" t="str">
        <f t="shared" si="64"/>
        <v/>
      </c>
      <c r="J481" s="110" t="s">
        <v>32</v>
      </c>
      <c r="K481" s="334" t="str">
        <f t="shared" si="65"/>
        <v/>
      </c>
      <c r="L481" s="112"/>
      <c r="M481" s="110" t="s">
        <v>32</v>
      </c>
      <c r="N481" s="113"/>
      <c r="O481" s="114"/>
      <c r="P481" s="306"/>
      <c r="Q481" s="105"/>
      <c r="R481" s="114"/>
      <c r="S481" s="115"/>
      <c r="T481" s="116">
        <f t="shared" si="66"/>
        <v>0</v>
      </c>
      <c r="U481" s="117">
        <f t="shared" si="67"/>
        <v>0</v>
      </c>
      <c r="V481" s="117">
        <f t="shared" si="63"/>
        <v>0</v>
      </c>
      <c r="W481" s="118">
        <f t="shared" si="68"/>
        <v>0</v>
      </c>
      <c r="X481" s="119">
        <f t="shared" si="69"/>
        <v>0</v>
      </c>
      <c r="Y481" s="119">
        <f t="shared" si="70"/>
        <v>0</v>
      </c>
      <c r="AA481" s="120" t="str">
        <f t="shared" si="71"/>
        <v>202604</v>
      </c>
    </row>
    <row r="482" spans="1:27" ht="21" customHeight="1">
      <c r="A482" s="299" t="str">
        <f>IF(C482="","",SUBTOTAL(103,$C$13:C482)-1)</f>
        <v/>
      </c>
      <c r="B482" s="104"/>
      <c r="C482" s="297"/>
      <c r="D482" s="105"/>
      <c r="E482" s="106"/>
      <c r="F482" s="107" t="str">
        <f>IF(E482="","",IFERROR(DATEDIF(E482,'請求書（幼稚園保育料・代理）'!$A$1,"Y"),""))</f>
        <v/>
      </c>
      <c r="G482" s="108"/>
      <c r="H482" s="105"/>
      <c r="I482" s="333" t="str">
        <f t="shared" si="64"/>
        <v/>
      </c>
      <c r="J482" s="110" t="s">
        <v>32</v>
      </c>
      <c r="K482" s="334" t="str">
        <f t="shared" si="65"/>
        <v/>
      </c>
      <c r="L482" s="112"/>
      <c r="M482" s="110" t="s">
        <v>32</v>
      </c>
      <c r="N482" s="113"/>
      <c r="O482" s="114"/>
      <c r="P482" s="306"/>
      <c r="Q482" s="105"/>
      <c r="R482" s="114"/>
      <c r="S482" s="115"/>
      <c r="T482" s="116">
        <f t="shared" si="66"/>
        <v>0</v>
      </c>
      <c r="U482" s="117">
        <f t="shared" si="67"/>
        <v>0</v>
      </c>
      <c r="V482" s="117">
        <f t="shared" si="63"/>
        <v>0</v>
      </c>
      <c r="W482" s="118">
        <f t="shared" si="68"/>
        <v>0</v>
      </c>
      <c r="X482" s="119">
        <f t="shared" si="69"/>
        <v>0</v>
      </c>
      <c r="Y482" s="119">
        <f t="shared" si="70"/>
        <v>0</v>
      </c>
      <c r="AA482" s="120" t="str">
        <f t="shared" si="71"/>
        <v>202604</v>
      </c>
    </row>
    <row r="483" spans="1:27" ht="21" customHeight="1">
      <c r="A483" s="299" t="str">
        <f>IF(C483="","",SUBTOTAL(103,$C$13:C483)-1)</f>
        <v/>
      </c>
      <c r="B483" s="104"/>
      <c r="C483" s="297"/>
      <c r="D483" s="105"/>
      <c r="E483" s="106"/>
      <c r="F483" s="107" t="str">
        <f>IF(E483="","",IFERROR(DATEDIF(E483,'請求書（幼稚園保育料・代理）'!$A$1,"Y"),""))</f>
        <v/>
      </c>
      <c r="G483" s="108"/>
      <c r="H483" s="105"/>
      <c r="I483" s="333" t="str">
        <f t="shared" si="64"/>
        <v/>
      </c>
      <c r="J483" s="110" t="s">
        <v>32</v>
      </c>
      <c r="K483" s="334" t="str">
        <f t="shared" si="65"/>
        <v/>
      </c>
      <c r="L483" s="112"/>
      <c r="M483" s="110" t="s">
        <v>32</v>
      </c>
      <c r="N483" s="113"/>
      <c r="O483" s="114"/>
      <c r="P483" s="306"/>
      <c r="Q483" s="105"/>
      <c r="R483" s="114"/>
      <c r="S483" s="115"/>
      <c r="T483" s="116">
        <f t="shared" si="66"/>
        <v>0</v>
      </c>
      <c r="U483" s="117">
        <f t="shared" si="67"/>
        <v>0</v>
      </c>
      <c r="V483" s="117">
        <f t="shared" si="63"/>
        <v>0</v>
      </c>
      <c r="W483" s="118">
        <f t="shared" si="68"/>
        <v>0</v>
      </c>
      <c r="X483" s="119">
        <f t="shared" si="69"/>
        <v>0</v>
      </c>
      <c r="Y483" s="119">
        <f t="shared" si="70"/>
        <v>0</v>
      </c>
      <c r="AA483" s="120" t="str">
        <f t="shared" si="71"/>
        <v>202604</v>
      </c>
    </row>
    <row r="484" spans="1:27" ht="21" customHeight="1">
      <c r="A484" s="299" t="str">
        <f>IF(C484="","",SUBTOTAL(103,$C$13:C484)-1)</f>
        <v/>
      </c>
      <c r="B484" s="104"/>
      <c r="C484" s="297"/>
      <c r="D484" s="105"/>
      <c r="E484" s="106"/>
      <c r="F484" s="107" t="str">
        <f>IF(E484="","",IFERROR(DATEDIF(E484,'請求書（幼稚園保育料・代理）'!$A$1,"Y"),""))</f>
        <v/>
      </c>
      <c r="G484" s="108"/>
      <c r="H484" s="105"/>
      <c r="I484" s="333" t="str">
        <f t="shared" si="64"/>
        <v/>
      </c>
      <c r="J484" s="110" t="s">
        <v>32</v>
      </c>
      <c r="K484" s="334" t="str">
        <f t="shared" si="65"/>
        <v/>
      </c>
      <c r="L484" s="112"/>
      <c r="M484" s="110" t="s">
        <v>32</v>
      </c>
      <c r="N484" s="113"/>
      <c r="O484" s="114"/>
      <c r="P484" s="306"/>
      <c r="Q484" s="105"/>
      <c r="R484" s="114"/>
      <c r="S484" s="115"/>
      <c r="T484" s="116">
        <f t="shared" si="66"/>
        <v>0</v>
      </c>
      <c r="U484" s="117">
        <f t="shared" si="67"/>
        <v>0</v>
      </c>
      <c r="V484" s="117">
        <f t="shared" si="63"/>
        <v>0</v>
      </c>
      <c r="W484" s="118">
        <f t="shared" si="68"/>
        <v>0</v>
      </c>
      <c r="X484" s="119">
        <f t="shared" si="69"/>
        <v>0</v>
      </c>
      <c r="Y484" s="119">
        <f t="shared" si="70"/>
        <v>0</v>
      </c>
      <c r="AA484" s="120" t="str">
        <f t="shared" si="71"/>
        <v>202604</v>
      </c>
    </row>
    <row r="485" spans="1:27" ht="21" customHeight="1">
      <c r="A485" s="299" t="str">
        <f>IF(C485="","",SUBTOTAL(103,$C$13:C485)-1)</f>
        <v/>
      </c>
      <c r="B485" s="104"/>
      <c r="C485" s="297"/>
      <c r="D485" s="105"/>
      <c r="E485" s="106"/>
      <c r="F485" s="107" t="str">
        <f>IF(E485="","",IFERROR(DATEDIF(E485,'請求書（幼稚園保育料・代理）'!$A$1,"Y"),""))</f>
        <v/>
      </c>
      <c r="G485" s="108"/>
      <c r="H485" s="105"/>
      <c r="I485" s="333" t="str">
        <f t="shared" si="64"/>
        <v/>
      </c>
      <c r="J485" s="110" t="s">
        <v>32</v>
      </c>
      <c r="K485" s="334" t="str">
        <f t="shared" si="65"/>
        <v/>
      </c>
      <c r="L485" s="112"/>
      <c r="M485" s="110" t="s">
        <v>32</v>
      </c>
      <c r="N485" s="113"/>
      <c r="O485" s="114"/>
      <c r="P485" s="306"/>
      <c r="Q485" s="105"/>
      <c r="R485" s="114"/>
      <c r="S485" s="115"/>
      <c r="T485" s="116">
        <f t="shared" si="66"/>
        <v>0</v>
      </c>
      <c r="U485" s="117">
        <f t="shared" si="67"/>
        <v>0</v>
      </c>
      <c r="V485" s="117">
        <f t="shared" si="63"/>
        <v>0</v>
      </c>
      <c r="W485" s="118">
        <f t="shared" si="68"/>
        <v>0</v>
      </c>
      <c r="X485" s="119">
        <f t="shared" si="69"/>
        <v>0</v>
      </c>
      <c r="Y485" s="119">
        <f t="shared" si="70"/>
        <v>0</v>
      </c>
      <c r="AA485" s="120" t="str">
        <f t="shared" si="71"/>
        <v>202604</v>
      </c>
    </row>
    <row r="486" spans="1:27" ht="21" customHeight="1">
      <c r="A486" s="299" t="str">
        <f>IF(C486="","",SUBTOTAL(103,$C$13:C486)-1)</f>
        <v/>
      </c>
      <c r="B486" s="104"/>
      <c r="C486" s="297"/>
      <c r="D486" s="105"/>
      <c r="E486" s="106"/>
      <c r="F486" s="107" t="str">
        <f>IF(E486="","",IFERROR(DATEDIF(E486,'請求書（幼稚園保育料・代理）'!$A$1,"Y"),""))</f>
        <v/>
      </c>
      <c r="G486" s="108"/>
      <c r="H486" s="105"/>
      <c r="I486" s="333" t="str">
        <f t="shared" si="64"/>
        <v/>
      </c>
      <c r="J486" s="110" t="s">
        <v>32</v>
      </c>
      <c r="K486" s="334" t="str">
        <f t="shared" si="65"/>
        <v/>
      </c>
      <c r="L486" s="112"/>
      <c r="M486" s="110" t="s">
        <v>32</v>
      </c>
      <c r="N486" s="113"/>
      <c r="O486" s="114"/>
      <c r="P486" s="306"/>
      <c r="Q486" s="105"/>
      <c r="R486" s="114"/>
      <c r="S486" s="115"/>
      <c r="T486" s="116">
        <f t="shared" si="66"/>
        <v>0</v>
      </c>
      <c r="U486" s="117">
        <f t="shared" si="67"/>
        <v>0</v>
      </c>
      <c r="V486" s="117">
        <f t="shared" si="63"/>
        <v>0</v>
      </c>
      <c r="W486" s="118">
        <f t="shared" si="68"/>
        <v>0</v>
      </c>
      <c r="X486" s="119">
        <f t="shared" si="69"/>
        <v>0</v>
      </c>
      <c r="Y486" s="119">
        <f t="shared" si="70"/>
        <v>0</v>
      </c>
      <c r="AA486" s="120" t="str">
        <f t="shared" si="71"/>
        <v>202604</v>
      </c>
    </row>
    <row r="487" spans="1:27" ht="21" customHeight="1">
      <c r="A487" s="299" t="str">
        <f>IF(C487="","",SUBTOTAL(103,$C$13:C487)-1)</f>
        <v/>
      </c>
      <c r="B487" s="104"/>
      <c r="C487" s="297"/>
      <c r="D487" s="105"/>
      <c r="E487" s="106"/>
      <c r="F487" s="107" t="str">
        <f>IF(E487="","",IFERROR(DATEDIF(E487,'請求書（幼稚園保育料・代理）'!$A$1,"Y"),""))</f>
        <v/>
      </c>
      <c r="G487" s="108"/>
      <c r="H487" s="105"/>
      <c r="I487" s="333" t="str">
        <f t="shared" si="64"/>
        <v/>
      </c>
      <c r="J487" s="110" t="s">
        <v>32</v>
      </c>
      <c r="K487" s="334" t="str">
        <f t="shared" si="65"/>
        <v/>
      </c>
      <c r="L487" s="112"/>
      <c r="M487" s="110" t="s">
        <v>32</v>
      </c>
      <c r="N487" s="113"/>
      <c r="O487" s="114"/>
      <c r="P487" s="306"/>
      <c r="Q487" s="105"/>
      <c r="R487" s="114"/>
      <c r="S487" s="115"/>
      <c r="T487" s="116">
        <f t="shared" si="66"/>
        <v>0</v>
      </c>
      <c r="U487" s="117">
        <f t="shared" si="67"/>
        <v>0</v>
      </c>
      <c r="V487" s="117">
        <f t="shared" si="63"/>
        <v>0</v>
      </c>
      <c r="W487" s="118">
        <f t="shared" si="68"/>
        <v>0</v>
      </c>
      <c r="X487" s="119">
        <f t="shared" si="69"/>
        <v>0</v>
      </c>
      <c r="Y487" s="119">
        <f t="shared" si="70"/>
        <v>0</v>
      </c>
      <c r="AA487" s="120" t="str">
        <f t="shared" si="71"/>
        <v>202604</v>
      </c>
    </row>
    <row r="488" spans="1:27" ht="21" customHeight="1">
      <c r="A488" s="299" t="str">
        <f>IF(C488="","",SUBTOTAL(103,$C$13:C488)-1)</f>
        <v/>
      </c>
      <c r="B488" s="104"/>
      <c r="C488" s="297"/>
      <c r="D488" s="105"/>
      <c r="E488" s="106"/>
      <c r="F488" s="107" t="str">
        <f>IF(E488="","",IFERROR(DATEDIF(E488,'請求書（幼稚園保育料・代理）'!$A$1,"Y"),""))</f>
        <v/>
      </c>
      <c r="G488" s="108"/>
      <c r="H488" s="105"/>
      <c r="I488" s="333" t="str">
        <f t="shared" si="64"/>
        <v/>
      </c>
      <c r="J488" s="110" t="s">
        <v>32</v>
      </c>
      <c r="K488" s="334" t="str">
        <f t="shared" si="65"/>
        <v/>
      </c>
      <c r="L488" s="112"/>
      <c r="M488" s="110" t="s">
        <v>32</v>
      </c>
      <c r="N488" s="113"/>
      <c r="O488" s="114"/>
      <c r="P488" s="306"/>
      <c r="Q488" s="105"/>
      <c r="R488" s="114"/>
      <c r="S488" s="115"/>
      <c r="T488" s="116">
        <f t="shared" si="66"/>
        <v>0</v>
      </c>
      <c r="U488" s="117">
        <f t="shared" si="67"/>
        <v>0</v>
      </c>
      <c r="V488" s="117">
        <f t="shared" si="63"/>
        <v>0</v>
      </c>
      <c r="W488" s="118">
        <f t="shared" si="68"/>
        <v>0</v>
      </c>
      <c r="X488" s="119">
        <f t="shared" si="69"/>
        <v>0</v>
      </c>
      <c r="Y488" s="119">
        <f t="shared" si="70"/>
        <v>0</v>
      </c>
      <c r="AA488" s="120" t="str">
        <f t="shared" si="71"/>
        <v>202604</v>
      </c>
    </row>
    <row r="489" spans="1:27" ht="21" customHeight="1">
      <c r="A489" s="299" t="str">
        <f>IF(C489="","",SUBTOTAL(103,$C$13:C489)-1)</f>
        <v/>
      </c>
      <c r="B489" s="104"/>
      <c r="C489" s="297"/>
      <c r="D489" s="105"/>
      <c r="E489" s="106"/>
      <c r="F489" s="107" t="str">
        <f>IF(E489="","",IFERROR(DATEDIF(E489,'請求書（幼稚園保育料・代理）'!$A$1,"Y"),""))</f>
        <v/>
      </c>
      <c r="G489" s="108"/>
      <c r="H489" s="105"/>
      <c r="I489" s="333" t="str">
        <f t="shared" si="64"/>
        <v/>
      </c>
      <c r="J489" s="110" t="s">
        <v>32</v>
      </c>
      <c r="K489" s="334" t="str">
        <f t="shared" si="65"/>
        <v/>
      </c>
      <c r="L489" s="112"/>
      <c r="M489" s="110" t="s">
        <v>32</v>
      </c>
      <c r="N489" s="113"/>
      <c r="O489" s="114"/>
      <c r="P489" s="306"/>
      <c r="Q489" s="105"/>
      <c r="R489" s="114"/>
      <c r="S489" s="115"/>
      <c r="T489" s="116">
        <f t="shared" si="66"/>
        <v>0</v>
      </c>
      <c r="U489" s="117">
        <f t="shared" si="67"/>
        <v>0</v>
      </c>
      <c r="V489" s="117">
        <f t="shared" si="63"/>
        <v>0</v>
      </c>
      <c r="W489" s="118">
        <f t="shared" si="68"/>
        <v>0</v>
      </c>
      <c r="X489" s="119">
        <f t="shared" si="69"/>
        <v>0</v>
      </c>
      <c r="Y489" s="119">
        <f t="shared" si="70"/>
        <v>0</v>
      </c>
      <c r="AA489" s="120" t="str">
        <f t="shared" si="71"/>
        <v>202604</v>
      </c>
    </row>
    <row r="490" spans="1:27" ht="21" customHeight="1">
      <c r="A490" s="299" t="str">
        <f>IF(C490="","",SUBTOTAL(103,$C$13:C490)-1)</f>
        <v/>
      </c>
      <c r="B490" s="104"/>
      <c r="C490" s="297"/>
      <c r="D490" s="105"/>
      <c r="E490" s="106"/>
      <c r="F490" s="107" t="str">
        <f>IF(E490="","",IFERROR(DATEDIF(E490,'請求書（幼稚園保育料・代理）'!$A$1,"Y"),""))</f>
        <v/>
      </c>
      <c r="G490" s="108"/>
      <c r="H490" s="105"/>
      <c r="I490" s="333" t="str">
        <f t="shared" si="64"/>
        <v/>
      </c>
      <c r="J490" s="110" t="s">
        <v>32</v>
      </c>
      <c r="K490" s="334" t="str">
        <f t="shared" si="65"/>
        <v/>
      </c>
      <c r="L490" s="112"/>
      <c r="M490" s="110" t="s">
        <v>32</v>
      </c>
      <c r="N490" s="113"/>
      <c r="O490" s="114"/>
      <c r="P490" s="306"/>
      <c r="Q490" s="105"/>
      <c r="R490" s="114"/>
      <c r="S490" s="115"/>
      <c r="T490" s="116">
        <f t="shared" si="66"/>
        <v>0</v>
      </c>
      <c r="U490" s="117">
        <f t="shared" si="67"/>
        <v>0</v>
      </c>
      <c r="V490" s="117">
        <f t="shared" si="63"/>
        <v>0</v>
      </c>
      <c r="W490" s="118">
        <f t="shared" si="68"/>
        <v>0</v>
      </c>
      <c r="X490" s="119">
        <f t="shared" si="69"/>
        <v>0</v>
      </c>
      <c r="Y490" s="119">
        <f t="shared" si="70"/>
        <v>0</v>
      </c>
      <c r="AA490" s="120" t="str">
        <f t="shared" si="71"/>
        <v>202604</v>
      </c>
    </row>
    <row r="491" spans="1:27" ht="21" customHeight="1">
      <c r="A491" s="299" t="str">
        <f>IF(C491="","",SUBTOTAL(103,$C$13:C491)-1)</f>
        <v/>
      </c>
      <c r="B491" s="104"/>
      <c r="C491" s="297"/>
      <c r="D491" s="105"/>
      <c r="E491" s="106"/>
      <c r="F491" s="107" t="str">
        <f>IF(E491="","",IFERROR(DATEDIF(E491,'請求書（幼稚園保育料・代理）'!$A$1,"Y"),""))</f>
        <v/>
      </c>
      <c r="G491" s="108"/>
      <c r="H491" s="105"/>
      <c r="I491" s="333" t="str">
        <f t="shared" si="64"/>
        <v/>
      </c>
      <c r="J491" s="110" t="s">
        <v>32</v>
      </c>
      <c r="K491" s="334" t="str">
        <f t="shared" si="65"/>
        <v/>
      </c>
      <c r="L491" s="112"/>
      <c r="M491" s="110" t="s">
        <v>32</v>
      </c>
      <c r="N491" s="113"/>
      <c r="O491" s="114"/>
      <c r="P491" s="306"/>
      <c r="Q491" s="105"/>
      <c r="R491" s="114"/>
      <c r="S491" s="115"/>
      <c r="T491" s="116">
        <f t="shared" si="66"/>
        <v>0</v>
      </c>
      <c r="U491" s="117">
        <f t="shared" si="67"/>
        <v>0</v>
      </c>
      <c r="V491" s="117">
        <f t="shared" si="63"/>
        <v>0</v>
      </c>
      <c r="W491" s="118">
        <f t="shared" si="68"/>
        <v>0</v>
      </c>
      <c r="X491" s="119">
        <f t="shared" si="69"/>
        <v>0</v>
      </c>
      <c r="Y491" s="119">
        <f t="shared" si="70"/>
        <v>0</v>
      </c>
      <c r="AA491" s="120" t="str">
        <f t="shared" si="71"/>
        <v>202604</v>
      </c>
    </row>
    <row r="492" spans="1:27" ht="21" customHeight="1">
      <c r="A492" s="299" t="str">
        <f>IF(C492="","",SUBTOTAL(103,$C$13:C492)-1)</f>
        <v/>
      </c>
      <c r="B492" s="104"/>
      <c r="C492" s="297"/>
      <c r="D492" s="105"/>
      <c r="E492" s="106"/>
      <c r="F492" s="107" t="str">
        <f>IF(E492="","",IFERROR(DATEDIF(E492,'請求書（幼稚園保育料・代理）'!$A$1,"Y"),""))</f>
        <v/>
      </c>
      <c r="G492" s="108"/>
      <c r="H492" s="105"/>
      <c r="I492" s="333" t="str">
        <f t="shared" si="64"/>
        <v/>
      </c>
      <c r="J492" s="110" t="s">
        <v>32</v>
      </c>
      <c r="K492" s="334" t="str">
        <f t="shared" si="65"/>
        <v/>
      </c>
      <c r="L492" s="112"/>
      <c r="M492" s="110" t="s">
        <v>32</v>
      </c>
      <c r="N492" s="113"/>
      <c r="O492" s="114"/>
      <c r="P492" s="306"/>
      <c r="Q492" s="105"/>
      <c r="R492" s="114"/>
      <c r="S492" s="115"/>
      <c r="T492" s="116">
        <f t="shared" si="66"/>
        <v>0</v>
      </c>
      <c r="U492" s="117">
        <f t="shared" si="67"/>
        <v>0</v>
      </c>
      <c r="V492" s="117">
        <f t="shared" si="63"/>
        <v>0</v>
      </c>
      <c r="W492" s="118">
        <f t="shared" si="68"/>
        <v>0</v>
      </c>
      <c r="X492" s="119">
        <f t="shared" si="69"/>
        <v>0</v>
      </c>
      <c r="Y492" s="119">
        <f t="shared" si="70"/>
        <v>0</v>
      </c>
      <c r="AA492" s="120" t="str">
        <f t="shared" si="71"/>
        <v>202604</v>
      </c>
    </row>
    <row r="493" spans="1:27" ht="21" customHeight="1">
      <c r="A493" s="299" t="str">
        <f>IF(C493="","",SUBTOTAL(103,$C$13:C493)-1)</f>
        <v/>
      </c>
      <c r="B493" s="104"/>
      <c r="C493" s="297"/>
      <c r="D493" s="105"/>
      <c r="E493" s="106"/>
      <c r="F493" s="107" t="str">
        <f>IF(E493="","",IFERROR(DATEDIF(E493,'請求書（幼稚園保育料・代理）'!$A$1,"Y"),""))</f>
        <v/>
      </c>
      <c r="G493" s="108"/>
      <c r="H493" s="105"/>
      <c r="I493" s="333" t="str">
        <f t="shared" si="64"/>
        <v/>
      </c>
      <c r="J493" s="110" t="s">
        <v>32</v>
      </c>
      <c r="K493" s="334" t="str">
        <f t="shared" si="65"/>
        <v/>
      </c>
      <c r="L493" s="112"/>
      <c r="M493" s="110" t="s">
        <v>32</v>
      </c>
      <c r="N493" s="113"/>
      <c r="O493" s="114"/>
      <c r="P493" s="306"/>
      <c r="Q493" s="105"/>
      <c r="R493" s="114"/>
      <c r="S493" s="115"/>
      <c r="T493" s="116">
        <f t="shared" si="66"/>
        <v>0</v>
      </c>
      <c r="U493" s="117">
        <f t="shared" si="67"/>
        <v>0</v>
      </c>
      <c r="V493" s="117">
        <f t="shared" si="63"/>
        <v>0</v>
      </c>
      <c r="W493" s="118">
        <f t="shared" si="68"/>
        <v>0</v>
      </c>
      <c r="X493" s="119">
        <f t="shared" si="69"/>
        <v>0</v>
      </c>
      <c r="Y493" s="119">
        <f t="shared" si="70"/>
        <v>0</v>
      </c>
      <c r="AA493" s="120" t="str">
        <f t="shared" si="71"/>
        <v>202604</v>
      </c>
    </row>
    <row r="494" spans="1:27" ht="21" customHeight="1">
      <c r="A494" s="299" t="str">
        <f>IF(C494="","",SUBTOTAL(103,$C$13:C494)-1)</f>
        <v/>
      </c>
      <c r="B494" s="104"/>
      <c r="C494" s="297"/>
      <c r="D494" s="105"/>
      <c r="E494" s="106"/>
      <c r="F494" s="107" t="str">
        <f>IF(E494="","",IFERROR(DATEDIF(E494,'請求書（幼稚園保育料・代理）'!$A$1,"Y"),""))</f>
        <v/>
      </c>
      <c r="G494" s="108"/>
      <c r="H494" s="105"/>
      <c r="I494" s="333" t="str">
        <f t="shared" si="64"/>
        <v/>
      </c>
      <c r="J494" s="110" t="s">
        <v>32</v>
      </c>
      <c r="K494" s="334" t="str">
        <f t="shared" si="65"/>
        <v/>
      </c>
      <c r="L494" s="112"/>
      <c r="M494" s="110" t="s">
        <v>32</v>
      </c>
      <c r="N494" s="113"/>
      <c r="O494" s="114"/>
      <c r="P494" s="306"/>
      <c r="Q494" s="105"/>
      <c r="R494" s="114"/>
      <c r="S494" s="115"/>
      <c r="T494" s="116">
        <f t="shared" si="66"/>
        <v>0</v>
      </c>
      <c r="U494" s="117">
        <f t="shared" si="67"/>
        <v>0</v>
      </c>
      <c r="V494" s="117">
        <f t="shared" si="63"/>
        <v>0</v>
      </c>
      <c r="W494" s="118">
        <f t="shared" si="68"/>
        <v>0</v>
      </c>
      <c r="X494" s="119">
        <f t="shared" si="69"/>
        <v>0</v>
      </c>
      <c r="Y494" s="119">
        <f t="shared" si="70"/>
        <v>0</v>
      </c>
      <c r="AA494" s="120" t="str">
        <f t="shared" si="71"/>
        <v>202604</v>
      </c>
    </row>
    <row r="495" spans="1:27" ht="21" customHeight="1">
      <c r="A495" s="299" t="str">
        <f>IF(C495="","",SUBTOTAL(103,$C$13:C495)-1)</f>
        <v/>
      </c>
      <c r="B495" s="104"/>
      <c r="C495" s="297"/>
      <c r="D495" s="105"/>
      <c r="E495" s="106"/>
      <c r="F495" s="107" t="str">
        <f>IF(E495="","",IFERROR(DATEDIF(E495,'請求書（幼稚園保育料・代理）'!$A$1,"Y"),""))</f>
        <v/>
      </c>
      <c r="G495" s="108"/>
      <c r="H495" s="105"/>
      <c r="I495" s="333" t="str">
        <f t="shared" si="64"/>
        <v/>
      </c>
      <c r="J495" s="110" t="s">
        <v>32</v>
      </c>
      <c r="K495" s="334" t="str">
        <f t="shared" si="65"/>
        <v/>
      </c>
      <c r="L495" s="112"/>
      <c r="M495" s="110" t="s">
        <v>32</v>
      </c>
      <c r="N495" s="113"/>
      <c r="O495" s="114"/>
      <c r="P495" s="306"/>
      <c r="Q495" s="105"/>
      <c r="R495" s="114"/>
      <c r="S495" s="115"/>
      <c r="T495" s="116">
        <f t="shared" si="66"/>
        <v>0</v>
      </c>
      <c r="U495" s="117">
        <f t="shared" si="67"/>
        <v>0</v>
      </c>
      <c r="V495" s="117">
        <f t="shared" si="63"/>
        <v>0</v>
      </c>
      <c r="W495" s="118">
        <f t="shared" si="68"/>
        <v>0</v>
      </c>
      <c r="X495" s="119">
        <f t="shared" si="69"/>
        <v>0</v>
      </c>
      <c r="Y495" s="119">
        <f t="shared" si="70"/>
        <v>0</v>
      </c>
      <c r="AA495" s="120" t="str">
        <f t="shared" si="71"/>
        <v>202604</v>
      </c>
    </row>
    <row r="496" spans="1:27" ht="21" customHeight="1">
      <c r="A496" s="299" t="str">
        <f>IF(C496="","",SUBTOTAL(103,$C$13:C496)-1)</f>
        <v/>
      </c>
      <c r="B496" s="104"/>
      <c r="C496" s="297"/>
      <c r="D496" s="105"/>
      <c r="E496" s="106"/>
      <c r="F496" s="107" t="str">
        <f>IF(E496="","",IFERROR(DATEDIF(E496,'請求書（幼稚園保育料・代理）'!$A$1,"Y"),""))</f>
        <v/>
      </c>
      <c r="G496" s="108"/>
      <c r="H496" s="105"/>
      <c r="I496" s="333" t="str">
        <f t="shared" si="64"/>
        <v/>
      </c>
      <c r="J496" s="110" t="s">
        <v>32</v>
      </c>
      <c r="K496" s="334" t="str">
        <f t="shared" si="65"/>
        <v/>
      </c>
      <c r="L496" s="112"/>
      <c r="M496" s="110" t="s">
        <v>32</v>
      </c>
      <c r="N496" s="113"/>
      <c r="O496" s="114"/>
      <c r="P496" s="306"/>
      <c r="Q496" s="105"/>
      <c r="R496" s="114"/>
      <c r="S496" s="115"/>
      <c r="T496" s="116">
        <f t="shared" si="66"/>
        <v>0</v>
      </c>
      <c r="U496" s="117">
        <f t="shared" si="67"/>
        <v>0</v>
      </c>
      <c r="V496" s="117">
        <f t="shared" si="63"/>
        <v>0</v>
      </c>
      <c r="W496" s="118">
        <f t="shared" si="68"/>
        <v>0</v>
      </c>
      <c r="X496" s="119">
        <f t="shared" si="69"/>
        <v>0</v>
      </c>
      <c r="Y496" s="119">
        <f t="shared" si="70"/>
        <v>0</v>
      </c>
      <c r="AA496" s="120" t="str">
        <f t="shared" si="71"/>
        <v>202604</v>
      </c>
    </row>
    <row r="497" spans="1:27" ht="21" customHeight="1">
      <c r="A497" s="299" t="str">
        <f>IF(C497="","",SUBTOTAL(103,$C$13:C497)-1)</f>
        <v/>
      </c>
      <c r="B497" s="104"/>
      <c r="C497" s="297"/>
      <c r="D497" s="105"/>
      <c r="E497" s="106"/>
      <c r="F497" s="107" t="str">
        <f>IF(E497="","",IFERROR(DATEDIF(E497,'請求書（幼稚園保育料・代理）'!$A$1,"Y"),""))</f>
        <v/>
      </c>
      <c r="G497" s="108"/>
      <c r="H497" s="105"/>
      <c r="I497" s="333" t="str">
        <f t="shared" si="64"/>
        <v/>
      </c>
      <c r="J497" s="110" t="s">
        <v>32</v>
      </c>
      <c r="K497" s="334" t="str">
        <f t="shared" si="65"/>
        <v/>
      </c>
      <c r="L497" s="112"/>
      <c r="M497" s="110" t="s">
        <v>32</v>
      </c>
      <c r="N497" s="113"/>
      <c r="O497" s="114"/>
      <c r="P497" s="306"/>
      <c r="Q497" s="105"/>
      <c r="R497" s="114"/>
      <c r="S497" s="115"/>
      <c r="T497" s="116">
        <f t="shared" si="66"/>
        <v>0</v>
      </c>
      <c r="U497" s="117">
        <f t="shared" si="67"/>
        <v>0</v>
      </c>
      <c r="V497" s="117">
        <f t="shared" si="63"/>
        <v>0</v>
      </c>
      <c r="W497" s="118">
        <f t="shared" si="68"/>
        <v>0</v>
      </c>
      <c r="X497" s="119">
        <f t="shared" si="69"/>
        <v>0</v>
      </c>
      <c r="Y497" s="119">
        <f t="shared" si="70"/>
        <v>0</v>
      </c>
      <c r="AA497" s="120" t="str">
        <f t="shared" si="71"/>
        <v>202604</v>
      </c>
    </row>
    <row r="498" spans="1:27" ht="21" customHeight="1">
      <c r="A498" s="299" t="str">
        <f>IF(C498="","",SUBTOTAL(103,$C$13:C498)-1)</f>
        <v/>
      </c>
      <c r="B498" s="104"/>
      <c r="C498" s="297"/>
      <c r="D498" s="105"/>
      <c r="E498" s="106"/>
      <c r="F498" s="107" t="str">
        <f>IF(E498="","",IFERROR(DATEDIF(E498,'請求書（幼稚園保育料・代理）'!$A$1,"Y"),""))</f>
        <v/>
      </c>
      <c r="G498" s="108"/>
      <c r="H498" s="105"/>
      <c r="I498" s="333" t="str">
        <f t="shared" si="64"/>
        <v/>
      </c>
      <c r="J498" s="110" t="s">
        <v>32</v>
      </c>
      <c r="K498" s="334" t="str">
        <f t="shared" si="65"/>
        <v/>
      </c>
      <c r="L498" s="112"/>
      <c r="M498" s="110" t="s">
        <v>32</v>
      </c>
      <c r="N498" s="113"/>
      <c r="O498" s="114"/>
      <c r="P498" s="306"/>
      <c r="Q498" s="105"/>
      <c r="R498" s="114"/>
      <c r="S498" s="115"/>
      <c r="T498" s="116">
        <f t="shared" si="66"/>
        <v>0</v>
      </c>
      <c r="U498" s="117">
        <f t="shared" si="67"/>
        <v>0</v>
      </c>
      <c r="V498" s="117">
        <f t="shared" si="63"/>
        <v>0</v>
      </c>
      <c r="W498" s="118">
        <f t="shared" si="68"/>
        <v>0</v>
      </c>
      <c r="X498" s="119">
        <f t="shared" si="69"/>
        <v>0</v>
      </c>
      <c r="Y498" s="119">
        <f t="shared" si="70"/>
        <v>0</v>
      </c>
      <c r="AA498" s="120" t="str">
        <f t="shared" si="71"/>
        <v>202604</v>
      </c>
    </row>
    <row r="499" spans="1:27" ht="21" customHeight="1">
      <c r="A499" s="299" t="str">
        <f>IF(C499="","",SUBTOTAL(103,$C$13:C499)-1)</f>
        <v/>
      </c>
      <c r="B499" s="104"/>
      <c r="C499" s="297"/>
      <c r="D499" s="105"/>
      <c r="E499" s="106"/>
      <c r="F499" s="107" t="str">
        <f>IF(E499="","",IFERROR(DATEDIF(E499,'請求書（幼稚園保育料・代理）'!$A$1,"Y"),""))</f>
        <v/>
      </c>
      <c r="G499" s="108"/>
      <c r="H499" s="105"/>
      <c r="I499" s="333" t="str">
        <f t="shared" si="64"/>
        <v/>
      </c>
      <c r="J499" s="110" t="s">
        <v>32</v>
      </c>
      <c r="K499" s="334" t="str">
        <f t="shared" si="65"/>
        <v/>
      </c>
      <c r="L499" s="112"/>
      <c r="M499" s="110" t="s">
        <v>32</v>
      </c>
      <c r="N499" s="113"/>
      <c r="O499" s="114"/>
      <c r="P499" s="306"/>
      <c r="Q499" s="105"/>
      <c r="R499" s="114"/>
      <c r="S499" s="115"/>
      <c r="T499" s="116">
        <f t="shared" si="66"/>
        <v>0</v>
      </c>
      <c r="U499" s="117">
        <f t="shared" si="67"/>
        <v>0</v>
      </c>
      <c r="V499" s="117">
        <f t="shared" si="63"/>
        <v>0</v>
      </c>
      <c r="W499" s="118">
        <f t="shared" si="68"/>
        <v>0</v>
      </c>
      <c r="X499" s="119">
        <f t="shared" si="69"/>
        <v>0</v>
      </c>
      <c r="Y499" s="119">
        <f t="shared" si="70"/>
        <v>0</v>
      </c>
      <c r="AA499" s="120" t="str">
        <f t="shared" si="71"/>
        <v>202604</v>
      </c>
    </row>
    <row r="500" spans="1:27" ht="21" customHeight="1">
      <c r="A500" s="299" t="str">
        <f>IF(C500="","",SUBTOTAL(103,$C$13:C500)-1)</f>
        <v/>
      </c>
      <c r="B500" s="104"/>
      <c r="C500" s="297"/>
      <c r="D500" s="105"/>
      <c r="E500" s="106"/>
      <c r="F500" s="107" t="str">
        <f>IF(E500="","",IFERROR(DATEDIF(E500,'請求書（幼稚園保育料・代理）'!$A$1,"Y"),""))</f>
        <v/>
      </c>
      <c r="G500" s="108"/>
      <c r="H500" s="105"/>
      <c r="I500" s="333" t="str">
        <f t="shared" si="64"/>
        <v/>
      </c>
      <c r="J500" s="110" t="s">
        <v>32</v>
      </c>
      <c r="K500" s="334" t="str">
        <f t="shared" si="65"/>
        <v/>
      </c>
      <c r="L500" s="112"/>
      <c r="M500" s="110" t="s">
        <v>32</v>
      </c>
      <c r="N500" s="113"/>
      <c r="O500" s="114"/>
      <c r="P500" s="306"/>
      <c r="Q500" s="105"/>
      <c r="R500" s="114"/>
      <c r="S500" s="115"/>
      <c r="T500" s="116">
        <f t="shared" si="66"/>
        <v>0</v>
      </c>
      <c r="U500" s="117">
        <f t="shared" si="67"/>
        <v>0</v>
      </c>
      <c r="V500" s="117">
        <f t="shared" si="63"/>
        <v>0</v>
      </c>
      <c r="W500" s="118">
        <f t="shared" si="68"/>
        <v>0</v>
      </c>
      <c r="X500" s="119">
        <f t="shared" si="69"/>
        <v>0</v>
      </c>
      <c r="Y500" s="119">
        <f t="shared" si="70"/>
        <v>0</v>
      </c>
      <c r="AA500" s="120" t="str">
        <f t="shared" si="71"/>
        <v>202604</v>
      </c>
    </row>
    <row r="501" spans="1:27" ht="21" customHeight="1">
      <c r="A501" s="299" t="str">
        <f>IF(C501="","",SUBTOTAL(103,$C$13:C501)-1)</f>
        <v/>
      </c>
      <c r="B501" s="104"/>
      <c r="C501" s="297"/>
      <c r="D501" s="105"/>
      <c r="E501" s="106"/>
      <c r="F501" s="107" t="str">
        <f>IF(E501="","",IFERROR(DATEDIF(E501,'請求書（幼稚園保育料・代理）'!$A$1,"Y"),""))</f>
        <v/>
      </c>
      <c r="G501" s="108"/>
      <c r="H501" s="105"/>
      <c r="I501" s="333" t="str">
        <f t="shared" si="64"/>
        <v/>
      </c>
      <c r="J501" s="110" t="s">
        <v>32</v>
      </c>
      <c r="K501" s="334" t="str">
        <f t="shared" si="65"/>
        <v/>
      </c>
      <c r="L501" s="112"/>
      <c r="M501" s="110" t="s">
        <v>32</v>
      </c>
      <c r="N501" s="113"/>
      <c r="O501" s="114"/>
      <c r="P501" s="306"/>
      <c r="Q501" s="105"/>
      <c r="R501" s="114"/>
      <c r="S501" s="115"/>
      <c r="T501" s="116">
        <f t="shared" si="66"/>
        <v>0</v>
      </c>
      <c r="U501" s="117">
        <f t="shared" si="67"/>
        <v>0</v>
      </c>
      <c r="V501" s="117">
        <f t="shared" si="63"/>
        <v>0</v>
      </c>
      <c r="W501" s="118">
        <f t="shared" si="68"/>
        <v>0</v>
      </c>
      <c r="X501" s="119">
        <f t="shared" si="69"/>
        <v>0</v>
      </c>
      <c r="Y501" s="119">
        <f t="shared" si="70"/>
        <v>0</v>
      </c>
      <c r="AA501" s="120" t="str">
        <f t="shared" si="71"/>
        <v>202604</v>
      </c>
    </row>
    <row r="502" spans="1:27" ht="21" customHeight="1">
      <c r="A502" s="299" t="str">
        <f>IF(C502="","",SUBTOTAL(103,$C$13:C502)-1)</f>
        <v/>
      </c>
      <c r="B502" s="104"/>
      <c r="C502" s="297"/>
      <c r="D502" s="105"/>
      <c r="E502" s="106"/>
      <c r="F502" s="107" t="str">
        <f>IF(E502="","",IFERROR(DATEDIF(E502,'請求書（幼稚園保育料・代理）'!$A$1,"Y"),""))</f>
        <v/>
      </c>
      <c r="G502" s="108"/>
      <c r="H502" s="105"/>
      <c r="I502" s="333" t="str">
        <f t="shared" si="64"/>
        <v/>
      </c>
      <c r="J502" s="110" t="s">
        <v>32</v>
      </c>
      <c r="K502" s="334" t="str">
        <f t="shared" si="65"/>
        <v/>
      </c>
      <c r="L502" s="112"/>
      <c r="M502" s="110" t="s">
        <v>32</v>
      </c>
      <c r="N502" s="113"/>
      <c r="O502" s="114"/>
      <c r="P502" s="306"/>
      <c r="Q502" s="105"/>
      <c r="R502" s="114"/>
      <c r="S502" s="115"/>
      <c r="T502" s="116">
        <f t="shared" si="66"/>
        <v>0</v>
      </c>
      <c r="U502" s="117">
        <f t="shared" si="67"/>
        <v>0</v>
      </c>
      <c r="V502" s="117">
        <f t="shared" si="63"/>
        <v>0</v>
      </c>
      <c r="W502" s="118">
        <f t="shared" si="68"/>
        <v>0</v>
      </c>
      <c r="X502" s="119">
        <f t="shared" si="69"/>
        <v>0</v>
      </c>
      <c r="Y502" s="119">
        <f t="shared" si="70"/>
        <v>0</v>
      </c>
      <c r="AA502" s="120" t="str">
        <f t="shared" si="71"/>
        <v>202604</v>
      </c>
    </row>
    <row r="503" spans="1:27" ht="21" customHeight="1">
      <c r="A503" s="299" t="str">
        <f>IF(C503="","",SUBTOTAL(103,$C$13:C503)-1)</f>
        <v/>
      </c>
      <c r="B503" s="104"/>
      <c r="C503" s="297"/>
      <c r="D503" s="105"/>
      <c r="E503" s="106"/>
      <c r="F503" s="107" t="str">
        <f>IF(E503="","",IFERROR(DATEDIF(E503,'請求書（幼稚園保育料・代理）'!$A$1,"Y"),""))</f>
        <v/>
      </c>
      <c r="G503" s="108"/>
      <c r="H503" s="105"/>
      <c r="I503" s="333" t="str">
        <f t="shared" si="64"/>
        <v/>
      </c>
      <c r="J503" s="110" t="s">
        <v>32</v>
      </c>
      <c r="K503" s="334" t="str">
        <f t="shared" si="65"/>
        <v/>
      </c>
      <c r="L503" s="112"/>
      <c r="M503" s="110" t="s">
        <v>32</v>
      </c>
      <c r="N503" s="113"/>
      <c r="O503" s="114"/>
      <c r="P503" s="306"/>
      <c r="Q503" s="105"/>
      <c r="R503" s="114"/>
      <c r="S503" s="115"/>
      <c r="T503" s="116">
        <f t="shared" si="66"/>
        <v>0</v>
      </c>
      <c r="U503" s="117">
        <f t="shared" si="67"/>
        <v>0</v>
      </c>
      <c r="V503" s="117">
        <f t="shared" si="63"/>
        <v>0</v>
      </c>
      <c r="W503" s="118">
        <f t="shared" si="68"/>
        <v>0</v>
      </c>
      <c r="X503" s="119">
        <f t="shared" si="69"/>
        <v>0</v>
      </c>
      <c r="Y503" s="119">
        <f t="shared" si="70"/>
        <v>0</v>
      </c>
      <c r="AA503" s="120" t="str">
        <f t="shared" si="71"/>
        <v>202604</v>
      </c>
    </row>
    <row r="504" spans="1:27" ht="21" customHeight="1">
      <c r="A504" s="299" t="str">
        <f>IF(C504="","",SUBTOTAL(103,$C$13:C504)-1)</f>
        <v/>
      </c>
      <c r="B504" s="104"/>
      <c r="C504" s="297"/>
      <c r="D504" s="105"/>
      <c r="E504" s="106"/>
      <c r="F504" s="107" t="str">
        <f>IF(E504="","",IFERROR(DATEDIF(E504,'請求書（幼稚園保育料・代理）'!$A$1,"Y"),""))</f>
        <v/>
      </c>
      <c r="G504" s="108"/>
      <c r="H504" s="105"/>
      <c r="I504" s="333" t="str">
        <f t="shared" si="64"/>
        <v/>
      </c>
      <c r="J504" s="110" t="s">
        <v>32</v>
      </c>
      <c r="K504" s="334" t="str">
        <f t="shared" si="65"/>
        <v/>
      </c>
      <c r="L504" s="112"/>
      <c r="M504" s="110" t="s">
        <v>32</v>
      </c>
      <c r="N504" s="113"/>
      <c r="O504" s="114"/>
      <c r="P504" s="306"/>
      <c r="Q504" s="105"/>
      <c r="R504" s="114"/>
      <c r="S504" s="115"/>
      <c r="T504" s="116">
        <f t="shared" si="66"/>
        <v>0</v>
      </c>
      <c r="U504" s="117">
        <f t="shared" si="67"/>
        <v>0</v>
      </c>
      <c r="V504" s="117">
        <f t="shared" si="63"/>
        <v>0</v>
      </c>
      <c r="W504" s="118">
        <f t="shared" si="68"/>
        <v>0</v>
      </c>
      <c r="X504" s="119">
        <f t="shared" si="69"/>
        <v>0</v>
      </c>
      <c r="Y504" s="119">
        <f t="shared" si="70"/>
        <v>0</v>
      </c>
      <c r="AA504" s="120" t="str">
        <f t="shared" si="71"/>
        <v>202604</v>
      </c>
    </row>
    <row r="505" spans="1:27" ht="21" customHeight="1">
      <c r="A505" s="299" t="str">
        <f>IF(C505="","",SUBTOTAL(103,$C$13:C505)-1)</f>
        <v/>
      </c>
      <c r="B505" s="104"/>
      <c r="C505" s="297"/>
      <c r="D505" s="105"/>
      <c r="E505" s="106"/>
      <c r="F505" s="107" t="str">
        <f>IF(E505="","",IFERROR(DATEDIF(E505,'請求書（幼稚園保育料・代理）'!$A$1,"Y"),""))</f>
        <v/>
      </c>
      <c r="G505" s="108"/>
      <c r="H505" s="105"/>
      <c r="I505" s="333" t="str">
        <f t="shared" si="64"/>
        <v/>
      </c>
      <c r="J505" s="110" t="s">
        <v>32</v>
      </c>
      <c r="K505" s="334" t="str">
        <f t="shared" si="65"/>
        <v/>
      </c>
      <c r="L505" s="112"/>
      <c r="M505" s="110" t="s">
        <v>32</v>
      </c>
      <c r="N505" s="113"/>
      <c r="O505" s="114"/>
      <c r="P505" s="306"/>
      <c r="Q505" s="105"/>
      <c r="R505" s="114"/>
      <c r="S505" s="115"/>
      <c r="T505" s="116">
        <f t="shared" si="66"/>
        <v>0</v>
      </c>
      <c r="U505" s="117">
        <f t="shared" si="67"/>
        <v>0</v>
      </c>
      <c r="V505" s="117">
        <f t="shared" si="63"/>
        <v>0</v>
      </c>
      <c r="W505" s="118">
        <f t="shared" si="68"/>
        <v>0</v>
      </c>
      <c r="X505" s="119">
        <f t="shared" si="69"/>
        <v>0</v>
      </c>
      <c r="Y505" s="119">
        <f t="shared" si="70"/>
        <v>0</v>
      </c>
      <c r="AA505" s="120" t="str">
        <f t="shared" si="71"/>
        <v>202604</v>
      </c>
    </row>
    <row r="506" spans="1:27" ht="21" customHeight="1">
      <c r="A506" s="299" t="str">
        <f>IF(C506="","",SUBTOTAL(103,$C$13:C506)-1)</f>
        <v/>
      </c>
      <c r="B506" s="104"/>
      <c r="C506" s="297"/>
      <c r="D506" s="105"/>
      <c r="E506" s="106"/>
      <c r="F506" s="107" t="str">
        <f>IF(E506="","",IFERROR(DATEDIF(E506,'請求書（幼稚園保育料・代理）'!$A$1,"Y"),""))</f>
        <v/>
      </c>
      <c r="G506" s="108"/>
      <c r="H506" s="105"/>
      <c r="I506" s="333" t="str">
        <f t="shared" si="64"/>
        <v/>
      </c>
      <c r="J506" s="110" t="s">
        <v>32</v>
      </c>
      <c r="K506" s="334" t="str">
        <f t="shared" si="65"/>
        <v/>
      </c>
      <c r="L506" s="112"/>
      <c r="M506" s="110" t="s">
        <v>32</v>
      </c>
      <c r="N506" s="113"/>
      <c r="O506" s="114"/>
      <c r="P506" s="306"/>
      <c r="Q506" s="105"/>
      <c r="R506" s="114"/>
      <c r="S506" s="115"/>
      <c r="T506" s="116">
        <f t="shared" si="66"/>
        <v>0</v>
      </c>
      <c r="U506" s="117">
        <f t="shared" si="67"/>
        <v>0</v>
      </c>
      <c r="V506" s="117">
        <f t="shared" si="63"/>
        <v>0</v>
      </c>
      <c r="W506" s="118">
        <f t="shared" si="68"/>
        <v>0</v>
      </c>
      <c r="X506" s="119">
        <f t="shared" si="69"/>
        <v>0</v>
      </c>
      <c r="Y506" s="119">
        <f t="shared" si="70"/>
        <v>0</v>
      </c>
      <c r="AA506" s="120" t="str">
        <f t="shared" si="71"/>
        <v>202604</v>
      </c>
    </row>
    <row r="507" spans="1:27" ht="21" customHeight="1">
      <c r="A507" s="299" t="str">
        <f>IF(C507="","",SUBTOTAL(103,$C$13:C507)-1)</f>
        <v/>
      </c>
      <c r="B507" s="104"/>
      <c r="C507" s="297"/>
      <c r="D507" s="105"/>
      <c r="E507" s="106"/>
      <c r="F507" s="107" t="str">
        <f>IF(E507="","",IFERROR(DATEDIF(E507,'請求書（幼稚園保育料・代理）'!$A$1,"Y"),""))</f>
        <v/>
      </c>
      <c r="G507" s="108"/>
      <c r="H507" s="105"/>
      <c r="I507" s="333" t="str">
        <f t="shared" si="64"/>
        <v/>
      </c>
      <c r="J507" s="110" t="s">
        <v>32</v>
      </c>
      <c r="K507" s="334" t="str">
        <f t="shared" si="65"/>
        <v/>
      </c>
      <c r="L507" s="112"/>
      <c r="M507" s="110" t="s">
        <v>32</v>
      </c>
      <c r="N507" s="113"/>
      <c r="O507" s="114"/>
      <c r="P507" s="306"/>
      <c r="Q507" s="105"/>
      <c r="R507" s="114"/>
      <c r="S507" s="115"/>
      <c r="T507" s="116">
        <f t="shared" si="66"/>
        <v>0</v>
      </c>
      <c r="U507" s="117">
        <f t="shared" si="67"/>
        <v>0</v>
      </c>
      <c r="V507" s="117">
        <f t="shared" si="63"/>
        <v>0</v>
      </c>
      <c r="W507" s="118">
        <f t="shared" si="68"/>
        <v>0</v>
      </c>
      <c r="X507" s="119">
        <f t="shared" si="69"/>
        <v>0</v>
      </c>
      <c r="Y507" s="119">
        <f t="shared" si="70"/>
        <v>0</v>
      </c>
      <c r="AA507" s="120" t="str">
        <f t="shared" si="71"/>
        <v>202604</v>
      </c>
    </row>
    <row r="508" spans="1:27" ht="21" customHeight="1">
      <c r="A508" s="299" t="str">
        <f>IF(C508="","",SUBTOTAL(103,$C$13:C508)-1)</f>
        <v/>
      </c>
      <c r="B508" s="104"/>
      <c r="C508" s="297"/>
      <c r="D508" s="105"/>
      <c r="E508" s="106"/>
      <c r="F508" s="107" t="str">
        <f>IF(E508="","",IFERROR(DATEDIF(E508,'請求書（幼稚園保育料・代理）'!$A$1,"Y"),""))</f>
        <v/>
      </c>
      <c r="G508" s="108"/>
      <c r="H508" s="105"/>
      <c r="I508" s="333" t="str">
        <f t="shared" si="64"/>
        <v/>
      </c>
      <c r="J508" s="110" t="s">
        <v>32</v>
      </c>
      <c r="K508" s="334" t="str">
        <f t="shared" si="65"/>
        <v/>
      </c>
      <c r="L508" s="112"/>
      <c r="M508" s="110" t="s">
        <v>32</v>
      </c>
      <c r="N508" s="113"/>
      <c r="O508" s="114"/>
      <c r="P508" s="306"/>
      <c r="Q508" s="105"/>
      <c r="R508" s="114"/>
      <c r="S508" s="115"/>
      <c r="T508" s="116">
        <f t="shared" si="66"/>
        <v>0</v>
      </c>
      <c r="U508" s="117">
        <f t="shared" si="67"/>
        <v>0</v>
      </c>
      <c r="V508" s="117">
        <f t="shared" si="63"/>
        <v>0</v>
      </c>
      <c r="W508" s="118">
        <f t="shared" si="68"/>
        <v>0</v>
      </c>
      <c r="X508" s="119">
        <f t="shared" si="69"/>
        <v>0</v>
      </c>
      <c r="Y508" s="119">
        <f t="shared" si="70"/>
        <v>0</v>
      </c>
      <c r="AA508" s="120" t="str">
        <f t="shared" si="71"/>
        <v>202604</v>
      </c>
    </row>
    <row r="509" spans="1:27" ht="21" customHeight="1">
      <c r="A509" s="299" t="str">
        <f>IF(C509="","",SUBTOTAL(103,$C$13:C509)-1)</f>
        <v/>
      </c>
      <c r="B509" s="104"/>
      <c r="C509" s="297"/>
      <c r="D509" s="105"/>
      <c r="E509" s="106"/>
      <c r="F509" s="107" t="str">
        <f>IF(E509="","",IFERROR(DATEDIF(E509,'請求書（幼稚園保育料・代理）'!$A$1,"Y"),""))</f>
        <v/>
      </c>
      <c r="G509" s="108"/>
      <c r="H509" s="105"/>
      <c r="I509" s="333" t="str">
        <f t="shared" si="64"/>
        <v/>
      </c>
      <c r="J509" s="110" t="s">
        <v>32</v>
      </c>
      <c r="K509" s="334" t="str">
        <f t="shared" si="65"/>
        <v/>
      </c>
      <c r="L509" s="112"/>
      <c r="M509" s="110" t="s">
        <v>32</v>
      </c>
      <c r="N509" s="113"/>
      <c r="O509" s="114"/>
      <c r="P509" s="306"/>
      <c r="Q509" s="105"/>
      <c r="R509" s="114"/>
      <c r="S509" s="115"/>
      <c r="T509" s="116">
        <f t="shared" si="66"/>
        <v>0</v>
      </c>
      <c r="U509" s="117">
        <f t="shared" si="67"/>
        <v>0</v>
      </c>
      <c r="V509" s="117">
        <f t="shared" si="63"/>
        <v>0</v>
      </c>
      <c r="W509" s="118">
        <f t="shared" si="68"/>
        <v>0</v>
      </c>
      <c r="X509" s="119">
        <f t="shared" si="69"/>
        <v>0</v>
      </c>
      <c r="Y509" s="119">
        <f t="shared" si="70"/>
        <v>0</v>
      </c>
      <c r="AA509" s="120" t="str">
        <f t="shared" si="71"/>
        <v>202604</v>
      </c>
    </row>
    <row r="510" spans="1:27" ht="21" customHeight="1">
      <c r="A510" s="299" t="str">
        <f>IF(C510="","",SUBTOTAL(103,$C$13:C510)-1)</f>
        <v/>
      </c>
      <c r="B510" s="104"/>
      <c r="C510" s="297"/>
      <c r="D510" s="105"/>
      <c r="E510" s="106"/>
      <c r="F510" s="107" t="str">
        <f>IF(E510="","",IFERROR(DATEDIF(E510,'請求書（幼稚園保育料・代理）'!$A$1,"Y"),""))</f>
        <v/>
      </c>
      <c r="G510" s="108"/>
      <c r="H510" s="105"/>
      <c r="I510" s="333" t="str">
        <f t="shared" si="64"/>
        <v/>
      </c>
      <c r="J510" s="110" t="s">
        <v>32</v>
      </c>
      <c r="K510" s="334" t="str">
        <f t="shared" si="65"/>
        <v/>
      </c>
      <c r="L510" s="112"/>
      <c r="M510" s="110" t="s">
        <v>32</v>
      </c>
      <c r="N510" s="113"/>
      <c r="O510" s="114"/>
      <c r="P510" s="306"/>
      <c r="Q510" s="105"/>
      <c r="R510" s="114"/>
      <c r="S510" s="115"/>
      <c r="T510" s="116">
        <f t="shared" si="66"/>
        <v>0</v>
      </c>
      <c r="U510" s="117">
        <f t="shared" si="67"/>
        <v>0</v>
      </c>
      <c r="V510" s="117">
        <f t="shared" si="63"/>
        <v>0</v>
      </c>
      <c r="W510" s="118">
        <f t="shared" si="68"/>
        <v>0</v>
      </c>
      <c r="X510" s="119">
        <f t="shared" si="69"/>
        <v>0</v>
      </c>
      <c r="Y510" s="119">
        <f t="shared" si="70"/>
        <v>0</v>
      </c>
      <c r="AA510" s="120" t="str">
        <f t="shared" si="71"/>
        <v>202604</v>
      </c>
    </row>
    <row r="511" spans="1:27" ht="21" customHeight="1">
      <c r="A511" s="299" t="str">
        <f>IF(C511="","",SUBTOTAL(103,$C$13:C511)-1)</f>
        <v/>
      </c>
      <c r="B511" s="104"/>
      <c r="C511" s="297"/>
      <c r="D511" s="105"/>
      <c r="E511" s="106"/>
      <c r="F511" s="107" t="str">
        <f>IF(E511="","",IFERROR(DATEDIF(E511,'請求書（幼稚園保育料・代理）'!$A$1,"Y"),""))</f>
        <v/>
      </c>
      <c r="G511" s="108"/>
      <c r="H511" s="105"/>
      <c r="I511" s="333" t="str">
        <f t="shared" si="64"/>
        <v/>
      </c>
      <c r="J511" s="110" t="s">
        <v>32</v>
      </c>
      <c r="K511" s="334" t="str">
        <f t="shared" si="65"/>
        <v/>
      </c>
      <c r="L511" s="112"/>
      <c r="M511" s="110" t="s">
        <v>32</v>
      </c>
      <c r="N511" s="113"/>
      <c r="O511" s="114"/>
      <c r="P511" s="306"/>
      <c r="Q511" s="105"/>
      <c r="R511" s="114"/>
      <c r="S511" s="115"/>
      <c r="T511" s="116">
        <f t="shared" si="66"/>
        <v>0</v>
      </c>
      <c r="U511" s="117">
        <f t="shared" si="67"/>
        <v>0</v>
      </c>
      <c r="V511" s="117">
        <f t="shared" si="63"/>
        <v>0</v>
      </c>
      <c r="W511" s="118">
        <f t="shared" si="68"/>
        <v>0</v>
      </c>
      <c r="X511" s="119">
        <f t="shared" si="69"/>
        <v>0</v>
      </c>
      <c r="Y511" s="119">
        <f t="shared" si="70"/>
        <v>0</v>
      </c>
      <c r="AA511" s="120" t="str">
        <f t="shared" si="71"/>
        <v>202604</v>
      </c>
    </row>
    <row r="512" spans="1:27" ht="21" customHeight="1">
      <c r="A512" s="299" t="str">
        <f>IF(C512="","",SUBTOTAL(103,$C$13:C512)-1)</f>
        <v/>
      </c>
      <c r="B512" s="104"/>
      <c r="C512" s="297"/>
      <c r="D512" s="105"/>
      <c r="E512" s="106"/>
      <c r="F512" s="107" t="str">
        <f>IF(E512="","",IFERROR(DATEDIF(E512,'請求書（幼稚園保育料・代理）'!$A$1,"Y"),""))</f>
        <v/>
      </c>
      <c r="G512" s="108"/>
      <c r="H512" s="105"/>
      <c r="I512" s="333" t="str">
        <f t="shared" si="64"/>
        <v/>
      </c>
      <c r="J512" s="110" t="s">
        <v>32</v>
      </c>
      <c r="K512" s="334" t="str">
        <f t="shared" si="65"/>
        <v/>
      </c>
      <c r="L512" s="112"/>
      <c r="M512" s="110" t="s">
        <v>32</v>
      </c>
      <c r="N512" s="113"/>
      <c r="O512" s="114"/>
      <c r="P512" s="306"/>
      <c r="Q512" s="105"/>
      <c r="R512" s="114"/>
      <c r="S512" s="115"/>
      <c r="T512" s="116">
        <f t="shared" si="66"/>
        <v>0</v>
      </c>
      <c r="U512" s="117">
        <f t="shared" si="67"/>
        <v>0</v>
      </c>
      <c r="V512" s="117">
        <f t="shared" si="63"/>
        <v>0</v>
      </c>
      <c r="W512" s="118">
        <f t="shared" si="68"/>
        <v>0</v>
      </c>
      <c r="X512" s="119">
        <f t="shared" si="69"/>
        <v>0</v>
      </c>
      <c r="Y512" s="119">
        <f t="shared" si="70"/>
        <v>0</v>
      </c>
      <c r="AA512" s="120" t="str">
        <f t="shared" si="71"/>
        <v>202604</v>
      </c>
    </row>
    <row r="513" spans="1:27" ht="21" customHeight="1">
      <c r="A513" s="299" t="str">
        <f>IF(C513="","",SUBTOTAL(103,$C$13:C513)-1)</f>
        <v/>
      </c>
      <c r="B513" s="104"/>
      <c r="C513" s="297"/>
      <c r="D513" s="105"/>
      <c r="E513" s="106"/>
      <c r="F513" s="107" t="str">
        <f>IF(E513="","",IFERROR(DATEDIF(E513,'請求書（幼稚園保育料・代理）'!$A$1,"Y"),""))</f>
        <v/>
      </c>
      <c r="G513" s="108"/>
      <c r="H513" s="105"/>
      <c r="I513" s="333" t="str">
        <f t="shared" si="64"/>
        <v/>
      </c>
      <c r="J513" s="110" t="s">
        <v>32</v>
      </c>
      <c r="K513" s="334" t="str">
        <f t="shared" si="65"/>
        <v/>
      </c>
      <c r="L513" s="112"/>
      <c r="M513" s="110" t="s">
        <v>32</v>
      </c>
      <c r="N513" s="113"/>
      <c r="O513" s="114"/>
      <c r="P513" s="306"/>
      <c r="Q513" s="105"/>
      <c r="R513" s="114"/>
      <c r="S513" s="115"/>
      <c r="T513" s="116">
        <f t="shared" si="66"/>
        <v>0</v>
      </c>
      <c r="U513" s="117">
        <f t="shared" si="67"/>
        <v>0</v>
      </c>
      <c r="V513" s="117">
        <f t="shared" si="63"/>
        <v>0</v>
      </c>
      <c r="W513" s="118">
        <f t="shared" si="68"/>
        <v>0</v>
      </c>
      <c r="X513" s="119">
        <f t="shared" si="69"/>
        <v>0</v>
      </c>
      <c r="Y513" s="119">
        <f t="shared" si="70"/>
        <v>0</v>
      </c>
      <c r="AA513" s="120" t="str">
        <f t="shared" si="71"/>
        <v>202604</v>
      </c>
    </row>
    <row r="514" spans="1:27" ht="21" customHeight="1">
      <c r="A514" s="299" t="str">
        <f>IF(C514="","",SUBTOTAL(103,$C$13:C514)-1)</f>
        <v/>
      </c>
      <c r="B514" s="104"/>
      <c r="C514" s="297"/>
      <c r="D514" s="105"/>
      <c r="E514" s="106"/>
      <c r="F514" s="107" t="str">
        <f>IF(E514="","",IFERROR(DATEDIF(E514,'請求書（幼稚園保育料・代理）'!$A$1,"Y"),""))</f>
        <v/>
      </c>
      <c r="G514" s="108"/>
      <c r="H514" s="105"/>
      <c r="I514" s="333" t="str">
        <f t="shared" si="64"/>
        <v/>
      </c>
      <c r="J514" s="110" t="s">
        <v>32</v>
      </c>
      <c r="K514" s="334" t="str">
        <f t="shared" si="65"/>
        <v/>
      </c>
      <c r="L514" s="112"/>
      <c r="M514" s="110" t="s">
        <v>32</v>
      </c>
      <c r="N514" s="113"/>
      <c r="O514" s="114"/>
      <c r="P514" s="306"/>
      <c r="Q514" s="105"/>
      <c r="R514" s="114"/>
      <c r="S514" s="115"/>
      <c r="T514" s="116">
        <f t="shared" si="66"/>
        <v>0</v>
      </c>
      <c r="U514" s="117">
        <f t="shared" si="67"/>
        <v>0</v>
      </c>
      <c r="V514" s="117">
        <f t="shared" si="63"/>
        <v>0</v>
      </c>
      <c r="W514" s="118">
        <f t="shared" si="68"/>
        <v>0</v>
      </c>
      <c r="X514" s="119">
        <f t="shared" si="69"/>
        <v>0</v>
      </c>
      <c r="Y514" s="119">
        <f t="shared" si="70"/>
        <v>0</v>
      </c>
      <c r="AA514" s="120" t="str">
        <f t="shared" si="71"/>
        <v>202604</v>
      </c>
    </row>
    <row r="515" spans="1:27" ht="21" customHeight="1">
      <c r="A515" s="299" t="str">
        <f>IF(C515="","",SUBTOTAL(103,$C$13:C515)-1)</f>
        <v/>
      </c>
      <c r="B515" s="104"/>
      <c r="C515" s="297"/>
      <c r="D515" s="105"/>
      <c r="E515" s="106"/>
      <c r="F515" s="107" t="str">
        <f>IF(E515="","",IFERROR(DATEDIF(E515,'請求書（幼稚園保育料・代理）'!$A$1,"Y"),""))</f>
        <v/>
      </c>
      <c r="G515" s="108"/>
      <c r="H515" s="105"/>
      <c r="I515" s="333" t="str">
        <f t="shared" si="64"/>
        <v/>
      </c>
      <c r="J515" s="110" t="s">
        <v>32</v>
      </c>
      <c r="K515" s="334" t="str">
        <f t="shared" si="65"/>
        <v/>
      </c>
      <c r="L515" s="112"/>
      <c r="M515" s="110" t="s">
        <v>32</v>
      </c>
      <c r="N515" s="113"/>
      <c r="O515" s="114"/>
      <c r="P515" s="306"/>
      <c r="Q515" s="105"/>
      <c r="R515" s="114"/>
      <c r="S515" s="115"/>
      <c r="T515" s="116">
        <f t="shared" si="66"/>
        <v>0</v>
      </c>
      <c r="U515" s="117">
        <f t="shared" si="67"/>
        <v>0</v>
      </c>
      <c r="V515" s="117">
        <f t="shared" si="63"/>
        <v>0</v>
      </c>
      <c r="W515" s="118">
        <f t="shared" si="68"/>
        <v>0</v>
      </c>
      <c r="X515" s="119">
        <f t="shared" si="69"/>
        <v>0</v>
      </c>
      <c r="Y515" s="119">
        <f t="shared" si="70"/>
        <v>0</v>
      </c>
      <c r="AA515" s="120" t="str">
        <f t="shared" si="71"/>
        <v>202604</v>
      </c>
    </row>
    <row r="516" spans="1:27" ht="21" customHeight="1">
      <c r="A516" s="299" t="str">
        <f>IF(C516="","",SUBTOTAL(103,$C$13:C516)-1)</f>
        <v/>
      </c>
      <c r="B516" s="104"/>
      <c r="C516" s="297"/>
      <c r="D516" s="105"/>
      <c r="E516" s="106"/>
      <c r="F516" s="107" t="str">
        <f>IF(E516="","",IFERROR(DATEDIF(E516,'請求書（幼稚園保育料・代理）'!$A$1,"Y"),""))</f>
        <v/>
      </c>
      <c r="G516" s="108"/>
      <c r="H516" s="105"/>
      <c r="I516" s="333" t="str">
        <f t="shared" si="64"/>
        <v/>
      </c>
      <c r="J516" s="110" t="s">
        <v>32</v>
      </c>
      <c r="K516" s="334" t="str">
        <f t="shared" si="65"/>
        <v/>
      </c>
      <c r="L516" s="112"/>
      <c r="M516" s="110" t="s">
        <v>32</v>
      </c>
      <c r="N516" s="113"/>
      <c r="O516" s="114"/>
      <c r="P516" s="306"/>
      <c r="Q516" s="105"/>
      <c r="R516" s="114"/>
      <c r="S516" s="115"/>
      <c r="T516" s="116">
        <f t="shared" si="66"/>
        <v>0</v>
      </c>
      <c r="U516" s="117">
        <f t="shared" si="67"/>
        <v>0</v>
      </c>
      <c r="V516" s="117">
        <f t="shared" si="63"/>
        <v>0</v>
      </c>
      <c r="W516" s="118">
        <f t="shared" si="68"/>
        <v>0</v>
      </c>
      <c r="X516" s="119">
        <f t="shared" si="69"/>
        <v>0</v>
      </c>
      <c r="Y516" s="119">
        <f t="shared" si="70"/>
        <v>0</v>
      </c>
      <c r="AA516" s="120" t="str">
        <f t="shared" si="71"/>
        <v>202604</v>
      </c>
    </row>
    <row r="517" spans="1:27" ht="21" customHeight="1">
      <c r="A517" s="299" t="str">
        <f>IF(C517="","",SUBTOTAL(103,$C$13:C517)-1)</f>
        <v/>
      </c>
      <c r="B517" s="104"/>
      <c r="C517" s="297"/>
      <c r="D517" s="105"/>
      <c r="E517" s="106"/>
      <c r="F517" s="107" t="str">
        <f>IF(E517="","",IFERROR(DATEDIF(E517,'請求書（幼稚園保育料・代理）'!$A$1,"Y"),""))</f>
        <v/>
      </c>
      <c r="G517" s="108"/>
      <c r="H517" s="105"/>
      <c r="I517" s="333" t="str">
        <f t="shared" si="64"/>
        <v/>
      </c>
      <c r="J517" s="110" t="s">
        <v>32</v>
      </c>
      <c r="K517" s="334" t="str">
        <f t="shared" si="65"/>
        <v/>
      </c>
      <c r="L517" s="112"/>
      <c r="M517" s="110" t="s">
        <v>32</v>
      </c>
      <c r="N517" s="113"/>
      <c r="O517" s="114"/>
      <c r="P517" s="306"/>
      <c r="Q517" s="105"/>
      <c r="R517" s="114"/>
      <c r="S517" s="115"/>
      <c r="T517" s="116">
        <f t="shared" si="66"/>
        <v>0</v>
      </c>
      <c r="U517" s="117">
        <f t="shared" si="67"/>
        <v>0</v>
      </c>
      <c r="V517" s="117">
        <f t="shared" si="63"/>
        <v>0</v>
      </c>
      <c r="W517" s="118">
        <f t="shared" si="68"/>
        <v>0</v>
      </c>
      <c r="X517" s="119">
        <f t="shared" si="69"/>
        <v>0</v>
      </c>
      <c r="Y517" s="119">
        <f t="shared" si="70"/>
        <v>0</v>
      </c>
      <c r="AA517" s="120" t="str">
        <f t="shared" si="71"/>
        <v>202604</v>
      </c>
    </row>
    <row r="518" spans="1:27" ht="21" customHeight="1">
      <c r="A518" s="299" t="str">
        <f>IF(C518="","",SUBTOTAL(103,$C$13:C518)-1)</f>
        <v/>
      </c>
      <c r="B518" s="104"/>
      <c r="C518" s="297"/>
      <c r="D518" s="105"/>
      <c r="E518" s="106"/>
      <c r="F518" s="107" t="str">
        <f>IF(E518="","",IFERROR(DATEDIF(E518,'請求書（幼稚園保育料・代理）'!$A$1,"Y"),""))</f>
        <v/>
      </c>
      <c r="G518" s="108"/>
      <c r="H518" s="105"/>
      <c r="I518" s="333" t="str">
        <f t="shared" si="64"/>
        <v/>
      </c>
      <c r="J518" s="110" t="s">
        <v>32</v>
      </c>
      <c r="K518" s="334" t="str">
        <f t="shared" si="65"/>
        <v/>
      </c>
      <c r="L518" s="112"/>
      <c r="M518" s="110" t="s">
        <v>32</v>
      </c>
      <c r="N518" s="113"/>
      <c r="O518" s="114"/>
      <c r="P518" s="306"/>
      <c r="Q518" s="105"/>
      <c r="R518" s="114"/>
      <c r="S518" s="115"/>
      <c r="T518" s="116">
        <f t="shared" si="66"/>
        <v>0</v>
      </c>
      <c r="U518" s="117">
        <f t="shared" si="67"/>
        <v>0</v>
      </c>
      <c r="V518" s="117">
        <f t="shared" si="63"/>
        <v>0</v>
      </c>
      <c r="W518" s="118">
        <f t="shared" si="68"/>
        <v>0</v>
      </c>
      <c r="X518" s="119">
        <f t="shared" si="69"/>
        <v>0</v>
      </c>
      <c r="Y518" s="119">
        <f t="shared" si="70"/>
        <v>0</v>
      </c>
      <c r="AA518" s="120" t="str">
        <f t="shared" si="71"/>
        <v>202604</v>
      </c>
    </row>
    <row r="519" spans="1:27" ht="21" customHeight="1">
      <c r="A519" s="299" t="str">
        <f>IF(C519="","",SUBTOTAL(103,$C$13:C519)-1)</f>
        <v/>
      </c>
      <c r="B519" s="104"/>
      <c r="C519" s="297"/>
      <c r="D519" s="105"/>
      <c r="E519" s="106"/>
      <c r="F519" s="107" t="str">
        <f>IF(E519="","",IFERROR(DATEDIF(E519,'請求書（幼稚園保育料・代理）'!$A$1,"Y"),""))</f>
        <v/>
      </c>
      <c r="G519" s="108"/>
      <c r="H519" s="105"/>
      <c r="I519" s="333" t="str">
        <f t="shared" si="64"/>
        <v/>
      </c>
      <c r="J519" s="110" t="s">
        <v>32</v>
      </c>
      <c r="K519" s="334" t="str">
        <f t="shared" si="65"/>
        <v/>
      </c>
      <c r="L519" s="112"/>
      <c r="M519" s="110" t="s">
        <v>32</v>
      </c>
      <c r="N519" s="113"/>
      <c r="O519" s="114"/>
      <c r="P519" s="306"/>
      <c r="Q519" s="105"/>
      <c r="R519" s="114"/>
      <c r="S519" s="115"/>
      <c r="T519" s="116">
        <f t="shared" si="66"/>
        <v>0</v>
      </c>
      <c r="U519" s="117">
        <f t="shared" si="67"/>
        <v>0</v>
      </c>
      <c r="V519" s="117">
        <f t="shared" si="63"/>
        <v>0</v>
      </c>
      <c r="W519" s="118">
        <f t="shared" si="68"/>
        <v>0</v>
      </c>
      <c r="X519" s="119">
        <f t="shared" si="69"/>
        <v>0</v>
      </c>
      <c r="Y519" s="119">
        <f t="shared" si="70"/>
        <v>0</v>
      </c>
      <c r="AA519" s="120" t="str">
        <f t="shared" si="71"/>
        <v>202604</v>
      </c>
    </row>
    <row r="520" spans="1:27" ht="21" customHeight="1">
      <c r="A520" s="299" t="str">
        <f>IF(C520="","",SUBTOTAL(103,$C$13:C520)-1)</f>
        <v/>
      </c>
      <c r="B520" s="104"/>
      <c r="C520" s="297"/>
      <c r="D520" s="105"/>
      <c r="E520" s="106"/>
      <c r="F520" s="107" t="str">
        <f>IF(E520="","",IFERROR(DATEDIF(E520,'請求書（幼稚園保育料・代理）'!$A$1,"Y"),""))</f>
        <v/>
      </c>
      <c r="G520" s="108"/>
      <c r="H520" s="105"/>
      <c r="I520" s="333" t="str">
        <f t="shared" si="64"/>
        <v/>
      </c>
      <c r="J520" s="110" t="s">
        <v>32</v>
      </c>
      <c r="K520" s="334" t="str">
        <f t="shared" si="65"/>
        <v/>
      </c>
      <c r="L520" s="112"/>
      <c r="M520" s="110" t="s">
        <v>32</v>
      </c>
      <c r="N520" s="113"/>
      <c r="O520" s="114"/>
      <c r="P520" s="306"/>
      <c r="Q520" s="105"/>
      <c r="R520" s="114"/>
      <c r="S520" s="115"/>
      <c r="T520" s="116">
        <f t="shared" si="66"/>
        <v>0</v>
      </c>
      <c r="U520" s="117">
        <f t="shared" si="67"/>
        <v>0</v>
      </c>
      <c r="V520" s="117">
        <f t="shared" si="63"/>
        <v>0</v>
      </c>
      <c r="W520" s="118">
        <f t="shared" si="68"/>
        <v>0</v>
      </c>
      <c r="X520" s="119">
        <f t="shared" si="69"/>
        <v>0</v>
      </c>
      <c r="Y520" s="119">
        <f t="shared" si="70"/>
        <v>0</v>
      </c>
      <c r="AA520" s="120" t="str">
        <f t="shared" si="71"/>
        <v>202604</v>
      </c>
    </row>
    <row r="521" spans="1:27" ht="21" customHeight="1">
      <c r="A521" s="299" t="str">
        <f>IF(C521="","",SUBTOTAL(103,$C$13:C521)-1)</f>
        <v/>
      </c>
      <c r="B521" s="104"/>
      <c r="C521" s="297"/>
      <c r="D521" s="105"/>
      <c r="E521" s="106"/>
      <c r="F521" s="107" t="str">
        <f>IF(E521="","",IFERROR(DATEDIF(E521,'請求書（幼稚園保育料・代理）'!$A$1,"Y"),""))</f>
        <v/>
      </c>
      <c r="G521" s="108"/>
      <c r="H521" s="105"/>
      <c r="I521" s="333" t="str">
        <f t="shared" si="64"/>
        <v/>
      </c>
      <c r="J521" s="110" t="s">
        <v>32</v>
      </c>
      <c r="K521" s="334" t="str">
        <f t="shared" si="65"/>
        <v/>
      </c>
      <c r="L521" s="112"/>
      <c r="M521" s="110" t="s">
        <v>32</v>
      </c>
      <c r="N521" s="113"/>
      <c r="O521" s="114"/>
      <c r="P521" s="306"/>
      <c r="Q521" s="105"/>
      <c r="R521" s="114"/>
      <c r="S521" s="115"/>
      <c r="T521" s="116">
        <f t="shared" si="66"/>
        <v>0</v>
      </c>
      <c r="U521" s="117">
        <f t="shared" si="67"/>
        <v>0</v>
      </c>
      <c r="V521" s="117">
        <f t="shared" si="63"/>
        <v>0</v>
      </c>
      <c r="W521" s="118">
        <f t="shared" si="68"/>
        <v>0</v>
      </c>
      <c r="X521" s="119">
        <f t="shared" si="69"/>
        <v>0</v>
      </c>
      <c r="Y521" s="119">
        <f t="shared" si="70"/>
        <v>0</v>
      </c>
      <c r="AA521" s="120" t="str">
        <f t="shared" si="71"/>
        <v>202604</v>
      </c>
    </row>
    <row r="522" spans="1:27" ht="21" customHeight="1">
      <c r="A522" s="299" t="str">
        <f>IF(C522="","",SUBTOTAL(103,$C$13:C522)-1)</f>
        <v/>
      </c>
      <c r="B522" s="104"/>
      <c r="C522" s="297"/>
      <c r="D522" s="105"/>
      <c r="E522" s="106"/>
      <c r="F522" s="107" t="str">
        <f>IF(E522="","",IFERROR(DATEDIF(E522,'請求書（幼稚園保育料・代理）'!$A$1,"Y"),""))</f>
        <v/>
      </c>
      <c r="G522" s="108"/>
      <c r="H522" s="105"/>
      <c r="I522" s="333" t="str">
        <f t="shared" si="64"/>
        <v/>
      </c>
      <c r="J522" s="110" t="s">
        <v>32</v>
      </c>
      <c r="K522" s="334" t="str">
        <f t="shared" si="65"/>
        <v/>
      </c>
      <c r="L522" s="112"/>
      <c r="M522" s="110" t="s">
        <v>32</v>
      </c>
      <c r="N522" s="113"/>
      <c r="O522" s="114"/>
      <c r="P522" s="306"/>
      <c r="Q522" s="105"/>
      <c r="R522" s="114"/>
      <c r="S522" s="115"/>
      <c r="T522" s="116">
        <f t="shared" si="66"/>
        <v>0</v>
      </c>
      <c r="U522" s="117">
        <f t="shared" si="67"/>
        <v>0</v>
      </c>
      <c r="V522" s="117">
        <f t="shared" si="63"/>
        <v>0</v>
      </c>
      <c r="W522" s="118">
        <f t="shared" si="68"/>
        <v>0</v>
      </c>
      <c r="X522" s="119">
        <f t="shared" si="69"/>
        <v>0</v>
      </c>
      <c r="Y522" s="119">
        <f t="shared" si="70"/>
        <v>0</v>
      </c>
      <c r="AA522" s="120" t="str">
        <f t="shared" si="71"/>
        <v>202604</v>
      </c>
    </row>
    <row r="523" spans="1:27" ht="21" customHeight="1">
      <c r="A523" s="299" t="str">
        <f>IF(C523="","",SUBTOTAL(103,$C$13:C523)-1)</f>
        <v/>
      </c>
      <c r="B523" s="104"/>
      <c r="C523" s="297"/>
      <c r="D523" s="105"/>
      <c r="E523" s="106"/>
      <c r="F523" s="107" t="str">
        <f>IF(E523="","",IFERROR(DATEDIF(E523,'請求書（幼稚園保育料・代理）'!$A$1,"Y"),""))</f>
        <v/>
      </c>
      <c r="G523" s="108"/>
      <c r="H523" s="105"/>
      <c r="I523" s="333" t="str">
        <f t="shared" si="64"/>
        <v/>
      </c>
      <c r="J523" s="110" t="s">
        <v>32</v>
      </c>
      <c r="K523" s="334" t="str">
        <f t="shared" si="65"/>
        <v/>
      </c>
      <c r="L523" s="112"/>
      <c r="M523" s="110" t="s">
        <v>32</v>
      </c>
      <c r="N523" s="113"/>
      <c r="O523" s="114"/>
      <c r="P523" s="306"/>
      <c r="Q523" s="105"/>
      <c r="R523" s="114"/>
      <c r="S523" s="115"/>
      <c r="T523" s="116">
        <f t="shared" si="66"/>
        <v>0</v>
      </c>
      <c r="U523" s="117">
        <f t="shared" si="67"/>
        <v>0</v>
      </c>
      <c r="V523" s="117">
        <f t="shared" si="63"/>
        <v>0</v>
      </c>
      <c r="W523" s="118">
        <f t="shared" si="68"/>
        <v>0</v>
      </c>
      <c r="X523" s="119">
        <f t="shared" si="69"/>
        <v>0</v>
      </c>
      <c r="Y523" s="119">
        <f t="shared" si="70"/>
        <v>0</v>
      </c>
      <c r="AA523" s="120" t="str">
        <f t="shared" si="71"/>
        <v>202604</v>
      </c>
    </row>
    <row r="524" spans="1:27" ht="21" customHeight="1">
      <c r="A524" s="299" t="str">
        <f>IF(C524="","",SUBTOTAL(103,$C$13:C524)-1)</f>
        <v/>
      </c>
      <c r="B524" s="104"/>
      <c r="C524" s="297"/>
      <c r="D524" s="105"/>
      <c r="E524" s="106"/>
      <c r="F524" s="107" t="str">
        <f>IF(E524="","",IFERROR(DATEDIF(E524,'請求書（幼稚園保育料・代理）'!$A$1,"Y"),""))</f>
        <v/>
      </c>
      <c r="G524" s="108"/>
      <c r="H524" s="105"/>
      <c r="I524" s="333" t="str">
        <f t="shared" si="64"/>
        <v/>
      </c>
      <c r="J524" s="110" t="s">
        <v>32</v>
      </c>
      <c r="K524" s="334" t="str">
        <f t="shared" si="65"/>
        <v/>
      </c>
      <c r="L524" s="112"/>
      <c r="M524" s="110" t="s">
        <v>32</v>
      </c>
      <c r="N524" s="113"/>
      <c r="O524" s="114"/>
      <c r="P524" s="306"/>
      <c r="Q524" s="105"/>
      <c r="R524" s="114"/>
      <c r="S524" s="115"/>
      <c r="T524" s="116">
        <f t="shared" si="66"/>
        <v>0</v>
      </c>
      <c r="U524" s="117">
        <f t="shared" si="67"/>
        <v>0</v>
      </c>
      <c r="V524" s="117">
        <f t="shared" si="63"/>
        <v>0</v>
      </c>
      <c r="W524" s="118">
        <f t="shared" si="68"/>
        <v>0</v>
      </c>
      <c r="X524" s="119">
        <f t="shared" si="69"/>
        <v>0</v>
      </c>
      <c r="Y524" s="119">
        <f t="shared" si="70"/>
        <v>0</v>
      </c>
      <c r="AA524" s="120" t="str">
        <f t="shared" si="71"/>
        <v>202604</v>
      </c>
    </row>
    <row r="525" spans="1:27" ht="21" customHeight="1">
      <c r="A525" s="299" t="str">
        <f>IF(C525="","",SUBTOTAL(103,$C$13:C525)-1)</f>
        <v/>
      </c>
      <c r="B525" s="104"/>
      <c r="C525" s="297"/>
      <c r="D525" s="105"/>
      <c r="E525" s="106"/>
      <c r="F525" s="107" t="str">
        <f>IF(E525="","",IFERROR(DATEDIF(E525,'請求書（幼稚園保育料・代理）'!$A$1,"Y"),""))</f>
        <v/>
      </c>
      <c r="G525" s="108"/>
      <c r="H525" s="105"/>
      <c r="I525" s="333" t="str">
        <f t="shared" si="64"/>
        <v/>
      </c>
      <c r="J525" s="110" t="s">
        <v>32</v>
      </c>
      <c r="K525" s="334" t="str">
        <f t="shared" si="65"/>
        <v/>
      </c>
      <c r="L525" s="112"/>
      <c r="M525" s="110" t="s">
        <v>32</v>
      </c>
      <c r="N525" s="113"/>
      <c r="O525" s="114"/>
      <c r="P525" s="306"/>
      <c r="Q525" s="105"/>
      <c r="R525" s="114"/>
      <c r="S525" s="115"/>
      <c r="T525" s="116">
        <f t="shared" si="66"/>
        <v>0</v>
      </c>
      <c r="U525" s="117">
        <f t="shared" si="67"/>
        <v>0</v>
      </c>
      <c r="V525" s="117">
        <f t="shared" si="63"/>
        <v>0</v>
      </c>
      <c r="W525" s="118">
        <f t="shared" si="68"/>
        <v>0</v>
      </c>
      <c r="X525" s="119">
        <f t="shared" si="69"/>
        <v>0</v>
      </c>
      <c r="Y525" s="119">
        <f t="shared" si="70"/>
        <v>0</v>
      </c>
      <c r="AA525" s="120" t="str">
        <f t="shared" si="71"/>
        <v>202604</v>
      </c>
    </row>
    <row r="526" spans="1:27" ht="21" customHeight="1">
      <c r="A526" s="299" t="str">
        <f>IF(C526="","",SUBTOTAL(103,$C$13:C526)-1)</f>
        <v/>
      </c>
      <c r="B526" s="104"/>
      <c r="C526" s="297"/>
      <c r="D526" s="105"/>
      <c r="E526" s="106"/>
      <c r="F526" s="107" t="str">
        <f>IF(E526="","",IFERROR(DATEDIF(E526,'請求書（幼稚園保育料・代理）'!$A$1,"Y"),""))</f>
        <v/>
      </c>
      <c r="G526" s="108"/>
      <c r="H526" s="105"/>
      <c r="I526" s="333" t="str">
        <f t="shared" si="64"/>
        <v/>
      </c>
      <c r="J526" s="110" t="s">
        <v>32</v>
      </c>
      <c r="K526" s="334" t="str">
        <f t="shared" si="65"/>
        <v/>
      </c>
      <c r="L526" s="112"/>
      <c r="M526" s="110" t="s">
        <v>32</v>
      </c>
      <c r="N526" s="113"/>
      <c r="O526" s="114"/>
      <c r="P526" s="306"/>
      <c r="Q526" s="105"/>
      <c r="R526" s="114"/>
      <c r="S526" s="115"/>
      <c r="T526" s="116">
        <f t="shared" si="66"/>
        <v>0</v>
      </c>
      <c r="U526" s="117">
        <f t="shared" si="67"/>
        <v>0</v>
      </c>
      <c r="V526" s="117">
        <f t="shared" ref="V526:V589" si="72">IF(C526&lt;&gt;0,$V$13,0)</f>
        <v>0</v>
      </c>
      <c r="W526" s="118">
        <f t="shared" si="68"/>
        <v>0</v>
      </c>
      <c r="X526" s="119">
        <f t="shared" si="69"/>
        <v>0</v>
      </c>
      <c r="Y526" s="119">
        <f t="shared" si="70"/>
        <v>0</v>
      </c>
      <c r="AA526" s="120" t="str">
        <f t="shared" si="71"/>
        <v>202604</v>
      </c>
    </row>
    <row r="527" spans="1:27" ht="21" customHeight="1">
      <c r="A527" s="299" t="str">
        <f>IF(C527="","",SUBTOTAL(103,$C$13:C527)-1)</f>
        <v/>
      </c>
      <c r="B527" s="104"/>
      <c r="C527" s="297"/>
      <c r="D527" s="105"/>
      <c r="E527" s="106"/>
      <c r="F527" s="107" t="str">
        <f>IF(E527="","",IFERROR(DATEDIF(E527,'請求書（幼稚園保育料・代理）'!$A$1,"Y"),""))</f>
        <v/>
      </c>
      <c r="G527" s="108"/>
      <c r="H527" s="105"/>
      <c r="I527" s="333" t="str">
        <f t="shared" ref="I527:I590" si="73">IF(C527&lt;&gt;"","1日","")</f>
        <v/>
      </c>
      <c r="J527" s="110" t="s">
        <v>32</v>
      </c>
      <c r="K527" s="334" t="str">
        <f t="shared" ref="K527:K590" si="74">IF(C527&lt;&gt;"","末日","")</f>
        <v/>
      </c>
      <c r="L527" s="112"/>
      <c r="M527" s="110" t="s">
        <v>32</v>
      </c>
      <c r="N527" s="113"/>
      <c r="O527" s="114"/>
      <c r="P527" s="306"/>
      <c r="Q527" s="105"/>
      <c r="R527" s="114"/>
      <c r="S527" s="115"/>
      <c r="T527" s="116">
        <f t="shared" ref="T527:T590" si="75">IF(Q527="有",ROUNDDOWN(R527/S527,0),0)</f>
        <v>0</v>
      </c>
      <c r="U527" s="117">
        <f t="shared" ref="U527:U590" si="76">O527+T527</f>
        <v>0</v>
      </c>
      <c r="V527" s="117">
        <f t="shared" si="72"/>
        <v>0</v>
      </c>
      <c r="W527" s="118">
        <f t="shared" ref="W527:W590" si="77">MIN(U527,V527)</f>
        <v>0</v>
      </c>
      <c r="X527" s="119">
        <f t="shared" ref="X527:X590" si="78">IF(O527-W527&lt;0,0,O527-W527)</f>
        <v>0</v>
      </c>
      <c r="Y527" s="119">
        <f t="shared" ref="Y527:Y590" si="79">IF(W527-O527&gt;0,W527-O527,0)</f>
        <v>0</v>
      </c>
      <c r="AA527" s="120" t="str">
        <f t="shared" si="71"/>
        <v>202604</v>
      </c>
    </row>
    <row r="528" spans="1:27" ht="21" customHeight="1">
      <c r="A528" s="299" t="str">
        <f>IF(C528="","",SUBTOTAL(103,$C$13:C528)-1)</f>
        <v/>
      </c>
      <c r="B528" s="104"/>
      <c r="C528" s="297"/>
      <c r="D528" s="105"/>
      <c r="E528" s="106"/>
      <c r="F528" s="107" t="str">
        <f>IF(E528="","",IFERROR(DATEDIF(E528,'請求書（幼稚園保育料・代理）'!$A$1,"Y"),""))</f>
        <v/>
      </c>
      <c r="G528" s="108"/>
      <c r="H528" s="105"/>
      <c r="I528" s="333" t="str">
        <f t="shared" si="73"/>
        <v/>
      </c>
      <c r="J528" s="110" t="s">
        <v>32</v>
      </c>
      <c r="K528" s="334" t="str">
        <f t="shared" si="74"/>
        <v/>
      </c>
      <c r="L528" s="112"/>
      <c r="M528" s="110" t="s">
        <v>32</v>
      </c>
      <c r="N528" s="113"/>
      <c r="O528" s="114"/>
      <c r="P528" s="306"/>
      <c r="Q528" s="105"/>
      <c r="R528" s="114"/>
      <c r="S528" s="115"/>
      <c r="T528" s="116">
        <f t="shared" si="75"/>
        <v>0</v>
      </c>
      <c r="U528" s="117">
        <f t="shared" si="76"/>
        <v>0</v>
      </c>
      <c r="V528" s="117">
        <f t="shared" si="72"/>
        <v>0</v>
      </c>
      <c r="W528" s="118">
        <f t="shared" si="77"/>
        <v>0</v>
      </c>
      <c r="X528" s="119">
        <f t="shared" si="78"/>
        <v>0</v>
      </c>
      <c r="Y528" s="119">
        <f t="shared" si="79"/>
        <v>0</v>
      </c>
      <c r="AA528" s="120" t="str">
        <f t="shared" ref="AA528:AA591" si="80">2018+$I$4&amp;0&amp;$K$4</f>
        <v>202604</v>
      </c>
    </row>
    <row r="529" spans="1:27" ht="21" customHeight="1">
      <c r="A529" s="299" t="str">
        <f>IF(C529="","",SUBTOTAL(103,$C$13:C529)-1)</f>
        <v/>
      </c>
      <c r="B529" s="104"/>
      <c r="C529" s="297"/>
      <c r="D529" s="105"/>
      <c r="E529" s="106"/>
      <c r="F529" s="107" t="str">
        <f>IF(E529="","",IFERROR(DATEDIF(E529,'請求書（幼稚園保育料・代理）'!$A$1,"Y"),""))</f>
        <v/>
      </c>
      <c r="G529" s="108"/>
      <c r="H529" s="105"/>
      <c r="I529" s="333" t="str">
        <f t="shared" si="73"/>
        <v/>
      </c>
      <c r="J529" s="110" t="s">
        <v>32</v>
      </c>
      <c r="K529" s="334" t="str">
        <f t="shared" si="74"/>
        <v/>
      </c>
      <c r="L529" s="112"/>
      <c r="M529" s="110" t="s">
        <v>32</v>
      </c>
      <c r="N529" s="113"/>
      <c r="O529" s="114"/>
      <c r="P529" s="306"/>
      <c r="Q529" s="105"/>
      <c r="R529" s="114"/>
      <c r="S529" s="115"/>
      <c r="T529" s="116">
        <f t="shared" si="75"/>
        <v>0</v>
      </c>
      <c r="U529" s="117">
        <f t="shared" si="76"/>
        <v>0</v>
      </c>
      <c r="V529" s="117">
        <f t="shared" si="72"/>
        <v>0</v>
      </c>
      <c r="W529" s="118">
        <f t="shared" si="77"/>
        <v>0</v>
      </c>
      <c r="X529" s="119">
        <f t="shared" si="78"/>
        <v>0</v>
      </c>
      <c r="Y529" s="119">
        <f t="shared" si="79"/>
        <v>0</v>
      </c>
      <c r="AA529" s="120" t="str">
        <f t="shared" si="80"/>
        <v>202604</v>
      </c>
    </row>
    <row r="530" spans="1:27" ht="21" customHeight="1">
      <c r="A530" s="299" t="str">
        <f>IF(C530="","",SUBTOTAL(103,$C$13:C530)-1)</f>
        <v/>
      </c>
      <c r="B530" s="104"/>
      <c r="C530" s="297"/>
      <c r="D530" s="105"/>
      <c r="E530" s="106"/>
      <c r="F530" s="107" t="str">
        <f>IF(E530="","",IFERROR(DATEDIF(E530,'請求書（幼稚園保育料・代理）'!$A$1,"Y"),""))</f>
        <v/>
      </c>
      <c r="G530" s="108"/>
      <c r="H530" s="105"/>
      <c r="I530" s="333" t="str">
        <f t="shared" si="73"/>
        <v/>
      </c>
      <c r="J530" s="110" t="s">
        <v>32</v>
      </c>
      <c r="K530" s="334" t="str">
        <f t="shared" si="74"/>
        <v/>
      </c>
      <c r="L530" s="112"/>
      <c r="M530" s="110" t="s">
        <v>32</v>
      </c>
      <c r="N530" s="113"/>
      <c r="O530" s="114"/>
      <c r="P530" s="306"/>
      <c r="Q530" s="105"/>
      <c r="R530" s="114"/>
      <c r="S530" s="115"/>
      <c r="T530" s="116">
        <f t="shared" si="75"/>
        <v>0</v>
      </c>
      <c r="U530" s="117">
        <f t="shared" si="76"/>
        <v>0</v>
      </c>
      <c r="V530" s="117">
        <f t="shared" si="72"/>
        <v>0</v>
      </c>
      <c r="W530" s="118">
        <f t="shared" si="77"/>
        <v>0</v>
      </c>
      <c r="X530" s="119">
        <f t="shared" si="78"/>
        <v>0</v>
      </c>
      <c r="Y530" s="119">
        <f t="shared" si="79"/>
        <v>0</v>
      </c>
      <c r="AA530" s="120" t="str">
        <f t="shared" si="80"/>
        <v>202604</v>
      </c>
    </row>
    <row r="531" spans="1:27" ht="21" customHeight="1">
      <c r="A531" s="299" t="str">
        <f>IF(C531="","",SUBTOTAL(103,$C$13:C531)-1)</f>
        <v/>
      </c>
      <c r="B531" s="104"/>
      <c r="C531" s="297"/>
      <c r="D531" s="105"/>
      <c r="E531" s="106"/>
      <c r="F531" s="107" t="str">
        <f>IF(E531="","",IFERROR(DATEDIF(E531,'請求書（幼稚園保育料・代理）'!$A$1,"Y"),""))</f>
        <v/>
      </c>
      <c r="G531" s="108"/>
      <c r="H531" s="105"/>
      <c r="I531" s="333" t="str">
        <f t="shared" si="73"/>
        <v/>
      </c>
      <c r="J531" s="110" t="s">
        <v>32</v>
      </c>
      <c r="K531" s="334" t="str">
        <f t="shared" si="74"/>
        <v/>
      </c>
      <c r="L531" s="112"/>
      <c r="M531" s="110" t="s">
        <v>32</v>
      </c>
      <c r="N531" s="113"/>
      <c r="O531" s="114"/>
      <c r="P531" s="306"/>
      <c r="Q531" s="105"/>
      <c r="R531" s="114"/>
      <c r="S531" s="115"/>
      <c r="T531" s="116">
        <f t="shared" si="75"/>
        <v>0</v>
      </c>
      <c r="U531" s="117">
        <f t="shared" si="76"/>
        <v>0</v>
      </c>
      <c r="V531" s="117">
        <f t="shared" si="72"/>
        <v>0</v>
      </c>
      <c r="W531" s="118">
        <f t="shared" si="77"/>
        <v>0</v>
      </c>
      <c r="X531" s="119">
        <f t="shared" si="78"/>
        <v>0</v>
      </c>
      <c r="Y531" s="119">
        <f t="shared" si="79"/>
        <v>0</v>
      </c>
      <c r="AA531" s="120" t="str">
        <f t="shared" si="80"/>
        <v>202604</v>
      </c>
    </row>
    <row r="532" spans="1:27" ht="21" customHeight="1">
      <c r="A532" s="299" t="str">
        <f>IF(C532="","",SUBTOTAL(103,$C$13:C532)-1)</f>
        <v/>
      </c>
      <c r="B532" s="104"/>
      <c r="C532" s="297"/>
      <c r="D532" s="105"/>
      <c r="E532" s="106"/>
      <c r="F532" s="107" t="str">
        <f>IF(E532="","",IFERROR(DATEDIF(E532,'請求書（幼稚園保育料・代理）'!$A$1,"Y"),""))</f>
        <v/>
      </c>
      <c r="G532" s="108"/>
      <c r="H532" s="105"/>
      <c r="I532" s="333" t="str">
        <f t="shared" si="73"/>
        <v/>
      </c>
      <c r="J532" s="110" t="s">
        <v>32</v>
      </c>
      <c r="K532" s="334" t="str">
        <f t="shared" si="74"/>
        <v/>
      </c>
      <c r="L532" s="112"/>
      <c r="M532" s="110" t="s">
        <v>32</v>
      </c>
      <c r="N532" s="113"/>
      <c r="O532" s="114"/>
      <c r="P532" s="306"/>
      <c r="Q532" s="105"/>
      <c r="R532" s="114"/>
      <c r="S532" s="115"/>
      <c r="T532" s="116">
        <f t="shared" si="75"/>
        <v>0</v>
      </c>
      <c r="U532" s="117">
        <f t="shared" si="76"/>
        <v>0</v>
      </c>
      <c r="V532" s="117">
        <f t="shared" si="72"/>
        <v>0</v>
      </c>
      <c r="W532" s="118">
        <f t="shared" si="77"/>
        <v>0</v>
      </c>
      <c r="X532" s="119">
        <f t="shared" si="78"/>
        <v>0</v>
      </c>
      <c r="Y532" s="119">
        <f t="shared" si="79"/>
        <v>0</v>
      </c>
      <c r="AA532" s="120" t="str">
        <f t="shared" si="80"/>
        <v>202604</v>
      </c>
    </row>
    <row r="533" spans="1:27" ht="21" customHeight="1">
      <c r="A533" s="299" t="str">
        <f>IF(C533="","",SUBTOTAL(103,$C$13:C533)-1)</f>
        <v/>
      </c>
      <c r="B533" s="104"/>
      <c r="C533" s="297"/>
      <c r="D533" s="105"/>
      <c r="E533" s="106"/>
      <c r="F533" s="107" t="str">
        <f>IF(E533="","",IFERROR(DATEDIF(E533,'請求書（幼稚園保育料・代理）'!$A$1,"Y"),""))</f>
        <v/>
      </c>
      <c r="G533" s="108"/>
      <c r="H533" s="105"/>
      <c r="I533" s="333" t="str">
        <f t="shared" si="73"/>
        <v/>
      </c>
      <c r="J533" s="110" t="s">
        <v>32</v>
      </c>
      <c r="K533" s="334" t="str">
        <f t="shared" si="74"/>
        <v/>
      </c>
      <c r="L533" s="112"/>
      <c r="M533" s="110" t="s">
        <v>32</v>
      </c>
      <c r="N533" s="113"/>
      <c r="O533" s="114"/>
      <c r="P533" s="306"/>
      <c r="Q533" s="105"/>
      <c r="R533" s="114"/>
      <c r="S533" s="115"/>
      <c r="T533" s="116">
        <f t="shared" si="75"/>
        <v>0</v>
      </c>
      <c r="U533" s="117">
        <f t="shared" si="76"/>
        <v>0</v>
      </c>
      <c r="V533" s="117">
        <f t="shared" si="72"/>
        <v>0</v>
      </c>
      <c r="W533" s="118">
        <f t="shared" si="77"/>
        <v>0</v>
      </c>
      <c r="X533" s="119">
        <f t="shared" si="78"/>
        <v>0</v>
      </c>
      <c r="Y533" s="119">
        <f t="shared" si="79"/>
        <v>0</v>
      </c>
      <c r="AA533" s="120" t="str">
        <f t="shared" si="80"/>
        <v>202604</v>
      </c>
    </row>
    <row r="534" spans="1:27" ht="21" customHeight="1">
      <c r="A534" s="299" t="str">
        <f>IF(C534="","",SUBTOTAL(103,$C$13:C534)-1)</f>
        <v/>
      </c>
      <c r="B534" s="104"/>
      <c r="C534" s="297"/>
      <c r="D534" s="105"/>
      <c r="E534" s="106"/>
      <c r="F534" s="107" t="str">
        <f>IF(E534="","",IFERROR(DATEDIF(E534,'請求書（幼稚園保育料・代理）'!$A$1,"Y"),""))</f>
        <v/>
      </c>
      <c r="G534" s="108"/>
      <c r="H534" s="105"/>
      <c r="I534" s="333" t="str">
        <f t="shared" si="73"/>
        <v/>
      </c>
      <c r="J534" s="110" t="s">
        <v>32</v>
      </c>
      <c r="K534" s="334" t="str">
        <f t="shared" si="74"/>
        <v/>
      </c>
      <c r="L534" s="112"/>
      <c r="M534" s="110" t="s">
        <v>32</v>
      </c>
      <c r="N534" s="113"/>
      <c r="O534" s="114"/>
      <c r="P534" s="306"/>
      <c r="Q534" s="105"/>
      <c r="R534" s="114"/>
      <c r="S534" s="115"/>
      <c r="T534" s="116">
        <f t="shared" si="75"/>
        <v>0</v>
      </c>
      <c r="U534" s="117">
        <f t="shared" si="76"/>
        <v>0</v>
      </c>
      <c r="V534" s="117">
        <f t="shared" si="72"/>
        <v>0</v>
      </c>
      <c r="W534" s="118">
        <f t="shared" si="77"/>
        <v>0</v>
      </c>
      <c r="X534" s="119">
        <f t="shared" si="78"/>
        <v>0</v>
      </c>
      <c r="Y534" s="119">
        <f t="shared" si="79"/>
        <v>0</v>
      </c>
      <c r="AA534" s="120" t="str">
        <f t="shared" si="80"/>
        <v>202604</v>
      </c>
    </row>
    <row r="535" spans="1:27" ht="21" customHeight="1">
      <c r="A535" s="299" t="str">
        <f>IF(C535="","",SUBTOTAL(103,$C$13:C535)-1)</f>
        <v/>
      </c>
      <c r="B535" s="104"/>
      <c r="C535" s="297"/>
      <c r="D535" s="105"/>
      <c r="E535" s="106"/>
      <c r="F535" s="107" t="str">
        <f>IF(E535="","",IFERROR(DATEDIF(E535,'請求書（幼稚園保育料・代理）'!$A$1,"Y"),""))</f>
        <v/>
      </c>
      <c r="G535" s="108"/>
      <c r="H535" s="105"/>
      <c r="I535" s="333" t="str">
        <f t="shared" si="73"/>
        <v/>
      </c>
      <c r="J535" s="110" t="s">
        <v>32</v>
      </c>
      <c r="K535" s="334" t="str">
        <f t="shared" si="74"/>
        <v/>
      </c>
      <c r="L535" s="112"/>
      <c r="M535" s="110" t="s">
        <v>32</v>
      </c>
      <c r="N535" s="113"/>
      <c r="O535" s="114"/>
      <c r="P535" s="306"/>
      <c r="Q535" s="105"/>
      <c r="R535" s="114"/>
      <c r="S535" s="115"/>
      <c r="T535" s="116">
        <f t="shared" si="75"/>
        <v>0</v>
      </c>
      <c r="U535" s="117">
        <f t="shared" si="76"/>
        <v>0</v>
      </c>
      <c r="V535" s="117">
        <f t="shared" si="72"/>
        <v>0</v>
      </c>
      <c r="W535" s="118">
        <f t="shared" si="77"/>
        <v>0</v>
      </c>
      <c r="X535" s="119">
        <f t="shared" si="78"/>
        <v>0</v>
      </c>
      <c r="Y535" s="119">
        <f t="shared" si="79"/>
        <v>0</v>
      </c>
      <c r="AA535" s="120" t="str">
        <f t="shared" si="80"/>
        <v>202604</v>
      </c>
    </row>
    <row r="536" spans="1:27" ht="21" customHeight="1">
      <c r="A536" s="299" t="str">
        <f>IF(C536="","",SUBTOTAL(103,$C$13:C536)-1)</f>
        <v/>
      </c>
      <c r="B536" s="104"/>
      <c r="C536" s="297"/>
      <c r="D536" s="105"/>
      <c r="E536" s="106"/>
      <c r="F536" s="107" t="str">
        <f>IF(E536="","",IFERROR(DATEDIF(E536,'請求書（幼稚園保育料・代理）'!$A$1,"Y"),""))</f>
        <v/>
      </c>
      <c r="G536" s="108"/>
      <c r="H536" s="105"/>
      <c r="I536" s="333" t="str">
        <f t="shared" si="73"/>
        <v/>
      </c>
      <c r="J536" s="110" t="s">
        <v>32</v>
      </c>
      <c r="K536" s="334" t="str">
        <f t="shared" si="74"/>
        <v/>
      </c>
      <c r="L536" s="112"/>
      <c r="M536" s="110" t="s">
        <v>32</v>
      </c>
      <c r="N536" s="113"/>
      <c r="O536" s="114"/>
      <c r="P536" s="306"/>
      <c r="Q536" s="105"/>
      <c r="R536" s="114"/>
      <c r="S536" s="115"/>
      <c r="T536" s="116">
        <f t="shared" si="75"/>
        <v>0</v>
      </c>
      <c r="U536" s="117">
        <f t="shared" si="76"/>
        <v>0</v>
      </c>
      <c r="V536" s="117">
        <f t="shared" si="72"/>
        <v>0</v>
      </c>
      <c r="W536" s="118">
        <f t="shared" si="77"/>
        <v>0</v>
      </c>
      <c r="X536" s="119">
        <f t="shared" si="78"/>
        <v>0</v>
      </c>
      <c r="Y536" s="119">
        <f t="shared" si="79"/>
        <v>0</v>
      </c>
      <c r="AA536" s="120" t="str">
        <f t="shared" si="80"/>
        <v>202604</v>
      </c>
    </row>
    <row r="537" spans="1:27" ht="21" customHeight="1">
      <c r="A537" s="299" t="str">
        <f>IF(C537="","",SUBTOTAL(103,$C$13:C537)-1)</f>
        <v/>
      </c>
      <c r="B537" s="104"/>
      <c r="C537" s="297"/>
      <c r="D537" s="105"/>
      <c r="E537" s="106"/>
      <c r="F537" s="107" t="str">
        <f>IF(E537="","",IFERROR(DATEDIF(E537,'請求書（幼稚園保育料・代理）'!$A$1,"Y"),""))</f>
        <v/>
      </c>
      <c r="G537" s="108"/>
      <c r="H537" s="105"/>
      <c r="I537" s="333" t="str">
        <f t="shared" si="73"/>
        <v/>
      </c>
      <c r="J537" s="110" t="s">
        <v>32</v>
      </c>
      <c r="K537" s="334" t="str">
        <f t="shared" si="74"/>
        <v/>
      </c>
      <c r="L537" s="112"/>
      <c r="M537" s="110" t="s">
        <v>32</v>
      </c>
      <c r="N537" s="113"/>
      <c r="O537" s="114"/>
      <c r="P537" s="306"/>
      <c r="Q537" s="105"/>
      <c r="R537" s="114"/>
      <c r="S537" s="115"/>
      <c r="T537" s="116">
        <f t="shared" si="75"/>
        <v>0</v>
      </c>
      <c r="U537" s="117">
        <f t="shared" si="76"/>
        <v>0</v>
      </c>
      <c r="V537" s="117">
        <f t="shared" si="72"/>
        <v>0</v>
      </c>
      <c r="W537" s="118">
        <f t="shared" si="77"/>
        <v>0</v>
      </c>
      <c r="X537" s="119">
        <f t="shared" si="78"/>
        <v>0</v>
      </c>
      <c r="Y537" s="119">
        <f t="shared" si="79"/>
        <v>0</v>
      </c>
      <c r="AA537" s="120" t="str">
        <f t="shared" si="80"/>
        <v>202604</v>
      </c>
    </row>
    <row r="538" spans="1:27" ht="21" customHeight="1">
      <c r="A538" s="299" t="str">
        <f>IF(C538="","",SUBTOTAL(103,$C$13:C538)-1)</f>
        <v/>
      </c>
      <c r="B538" s="104"/>
      <c r="C538" s="297"/>
      <c r="D538" s="105"/>
      <c r="E538" s="106"/>
      <c r="F538" s="107" t="str">
        <f>IF(E538="","",IFERROR(DATEDIF(E538,'請求書（幼稚園保育料・代理）'!$A$1,"Y"),""))</f>
        <v/>
      </c>
      <c r="G538" s="108"/>
      <c r="H538" s="105"/>
      <c r="I538" s="333" t="str">
        <f t="shared" si="73"/>
        <v/>
      </c>
      <c r="J538" s="110" t="s">
        <v>32</v>
      </c>
      <c r="K538" s="334" t="str">
        <f t="shared" si="74"/>
        <v/>
      </c>
      <c r="L538" s="112"/>
      <c r="M538" s="110" t="s">
        <v>32</v>
      </c>
      <c r="N538" s="113"/>
      <c r="O538" s="114"/>
      <c r="P538" s="306"/>
      <c r="Q538" s="105"/>
      <c r="R538" s="114"/>
      <c r="S538" s="115"/>
      <c r="T538" s="116">
        <f t="shared" si="75"/>
        <v>0</v>
      </c>
      <c r="U538" s="117">
        <f t="shared" si="76"/>
        <v>0</v>
      </c>
      <c r="V538" s="117">
        <f t="shared" si="72"/>
        <v>0</v>
      </c>
      <c r="W538" s="118">
        <f t="shared" si="77"/>
        <v>0</v>
      </c>
      <c r="X538" s="119">
        <f t="shared" si="78"/>
        <v>0</v>
      </c>
      <c r="Y538" s="119">
        <f t="shared" si="79"/>
        <v>0</v>
      </c>
      <c r="AA538" s="120" t="str">
        <f t="shared" si="80"/>
        <v>202604</v>
      </c>
    </row>
    <row r="539" spans="1:27" ht="21" customHeight="1">
      <c r="A539" s="299" t="str">
        <f>IF(C539="","",SUBTOTAL(103,$C$13:C539)-1)</f>
        <v/>
      </c>
      <c r="B539" s="104"/>
      <c r="C539" s="297"/>
      <c r="D539" s="105"/>
      <c r="E539" s="106"/>
      <c r="F539" s="107" t="str">
        <f>IF(E539="","",IFERROR(DATEDIF(E539,'請求書（幼稚園保育料・代理）'!$A$1,"Y"),""))</f>
        <v/>
      </c>
      <c r="G539" s="108"/>
      <c r="H539" s="105"/>
      <c r="I539" s="333" t="str">
        <f t="shared" si="73"/>
        <v/>
      </c>
      <c r="J539" s="110" t="s">
        <v>32</v>
      </c>
      <c r="K539" s="334" t="str">
        <f t="shared" si="74"/>
        <v/>
      </c>
      <c r="L539" s="112"/>
      <c r="M539" s="110" t="s">
        <v>32</v>
      </c>
      <c r="N539" s="113"/>
      <c r="O539" s="114"/>
      <c r="P539" s="306"/>
      <c r="Q539" s="105"/>
      <c r="R539" s="114"/>
      <c r="S539" s="115"/>
      <c r="T539" s="116">
        <f t="shared" si="75"/>
        <v>0</v>
      </c>
      <c r="U539" s="117">
        <f t="shared" si="76"/>
        <v>0</v>
      </c>
      <c r="V539" s="117">
        <f t="shared" si="72"/>
        <v>0</v>
      </c>
      <c r="W539" s="118">
        <f t="shared" si="77"/>
        <v>0</v>
      </c>
      <c r="X539" s="119">
        <f t="shared" si="78"/>
        <v>0</v>
      </c>
      <c r="Y539" s="119">
        <f t="shared" si="79"/>
        <v>0</v>
      </c>
      <c r="AA539" s="120" t="str">
        <f t="shared" si="80"/>
        <v>202604</v>
      </c>
    </row>
    <row r="540" spans="1:27" ht="21" customHeight="1">
      <c r="A540" s="299" t="str">
        <f>IF(C540="","",SUBTOTAL(103,$C$13:C540)-1)</f>
        <v/>
      </c>
      <c r="B540" s="104"/>
      <c r="C540" s="297"/>
      <c r="D540" s="105"/>
      <c r="E540" s="106"/>
      <c r="F540" s="107" t="str">
        <f>IF(E540="","",IFERROR(DATEDIF(E540,'請求書（幼稚園保育料・代理）'!$A$1,"Y"),""))</f>
        <v/>
      </c>
      <c r="G540" s="108"/>
      <c r="H540" s="105"/>
      <c r="I540" s="333" t="str">
        <f t="shared" si="73"/>
        <v/>
      </c>
      <c r="J540" s="110" t="s">
        <v>32</v>
      </c>
      <c r="K540" s="334" t="str">
        <f t="shared" si="74"/>
        <v/>
      </c>
      <c r="L540" s="112"/>
      <c r="M540" s="110" t="s">
        <v>32</v>
      </c>
      <c r="N540" s="113"/>
      <c r="O540" s="114"/>
      <c r="P540" s="306"/>
      <c r="Q540" s="105"/>
      <c r="R540" s="114"/>
      <c r="S540" s="115"/>
      <c r="T540" s="116">
        <f t="shared" si="75"/>
        <v>0</v>
      </c>
      <c r="U540" s="117">
        <f t="shared" si="76"/>
        <v>0</v>
      </c>
      <c r="V540" s="117">
        <f t="shared" si="72"/>
        <v>0</v>
      </c>
      <c r="W540" s="118">
        <f t="shared" si="77"/>
        <v>0</v>
      </c>
      <c r="X540" s="119">
        <f t="shared" si="78"/>
        <v>0</v>
      </c>
      <c r="Y540" s="119">
        <f t="shared" si="79"/>
        <v>0</v>
      </c>
      <c r="AA540" s="120" t="str">
        <f t="shared" si="80"/>
        <v>202604</v>
      </c>
    </row>
    <row r="541" spans="1:27" ht="21" customHeight="1">
      <c r="A541" s="299" t="str">
        <f>IF(C541="","",SUBTOTAL(103,$C$13:C541)-1)</f>
        <v/>
      </c>
      <c r="B541" s="104"/>
      <c r="C541" s="297"/>
      <c r="D541" s="105"/>
      <c r="E541" s="106"/>
      <c r="F541" s="107" t="str">
        <f>IF(E541="","",IFERROR(DATEDIF(E541,'請求書（幼稚園保育料・代理）'!$A$1,"Y"),""))</f>
        <v/>
      </c>
      <c r="G541" s="108"/>
      <c r="H541" s="105"/>
      <c r="I541" s="333" t="str">
        <f t="shared" si="73"/>
        <v/>
      </c>
      <c r="J541" s="110" t="s">
        <v>32</v>
      </c>
      <c r="K541" s="334" t="str">
        <f t="shared" si="74"/>
        <v/>
      </c>
      <c r="L541" s="112"/>
      <c r="M541" s="110" t="s">
        <v>32</v>
      </c>
      <c r="N541" s="113"/>
      <c r="O541" s="114"/>
      <c r="P541" s="306"/>
      <c r="Q541" s="105"/>
      <c r="R541" s="114"/>
      <c r="S541" s="115"/>
      <c r="T541" s="116">
        <f t="shared" si="75"/>
        <v>0</v>
      </c>
      <c r="U541" s="117">
        <f t="shared" si="76"/>
        <v>0</v>
      </c>
      <c r="V541" s="117">
        <f t="shared" si="72"/>
        <v>0</v>
      </c>
      <c r="W541" s="118">
        <f t="shared" si="77"/>
        <v>0</v>
      </c>
      <c r="X541" s="119">
        <f t="shared" si="78"/>
        <v>0</v>
      </c>
      <c r="Y541" s="119">
        <f t="shared" si="79"/>
        <v>0</v>
      </c>
      <c r="AA541" s="120" t="str">
        <f t="shared" si="80"/>
        <v>202604</v>
      </c>
    </row>
    <row r="542" spans="1:27" ht="21" customHeight="1">
      <c r="A542" s="299" t="str">
        <f>IF(C542="","",SUBTOTAL(103,$C$13:C542)-1)</f>
        <v/>
      </c>
      <c r="B542" s="104"/>
      <c r="C542" s="297"/>
      <c r="D542" s="105"/>
      <c r="E542" s="106"/>
      <c r="F542" s="107" t="str">
        <f>IF(E542="","",IFERROR(DATEDIF(E542,'請求書（幼稚園保育料・代理）'!$A$1,"Y"),""))</f>
        <v/>
      </c>
      <c r="G542" s="108"/>
      <c r="H542" s="105"/>
      <c r="I542" s="333" t="str">
        <f t="shared" si="73"/>
        <v/>
      </c>
      <c r="J542" s="110" t="s">
        <v>32</v>
      </c>
      <c r="K542" s="334" t="str">
        <f t="shared" si="74"/>
        <v/>
      </c>
      <c r="L542" s="112"/>
      <c r="M542" s="110" t="s">
        <v>32</v>
      </c>
      <c r="N542" s="113"/>
      <c r="O542" s="114"/>
      <c r="P542" s="306"/>
      <c r="Q542" s="105"/>
      <c r="R542" s="114"/>
      <c r="S542" s="115"/>
      <c r="T542" s="116">
        <f t="shared" si="75"/>
        <v>0</v>
      </c>
      <c r="U542" s="117">
        <f t="shared" si="76"/>
        <v>0</v>
      </c>
      <c r="V542" s="117">
        <f t="shared" si="72"/>
        <v>0</v>
      </c>
      <c r="W542" s="118">
        <f t="shared" si="77"/>
        <v>0</v>
      </c>
      <c r="X542" s="119">
        <f t="shared" si="78"/>
        <v>0</v>
      </c>
      <c r="Y542" s="119">
        <f t="shared" si="79"/>
        <v>0</v>
      </c>
      <c r="AA542" s="120" t="str">
        <f t="shared" si="80"/>
        <v>202604</v>
      </c>
    </row>
    <row r="543" spans="1:27" ht="21" customHeight="1">
      <c r="A543" s="299" t="str">
        <f>IF(C543="","",SUBTOTAL(103,$C$13:C543)-1)</f>
        <v/>
      </c>
      <c r="B543" s="104"/>
      <c r="C543" s="297"/>
      <c r="D543" s="105"/>
      <c r="E543" s="106"/>
      <c r="F543" s="107" t="str">
        <f>IF(E543="","",IFERROR(DATEDIF(E543,'請求書（幼稚園保育料・代理）'!$A$1,"Y"),""))</f>
        <v/>
      </c>
      <c r="G543" s="108"/>
      <c r="H543" s="105"/>
      <c r="I543" s="333" t="str">
        <f t="shared" si="73"/>
        <v/>
      </c>
      <c r="J543" s="110" t="s">
        <v>32</v>
      </c>
      <c r="K543" s="334" t="str">
        <f t="shared" si="74"/>
        <v/>
      </c>
      <c r="L543" s="112"/>
      <c r="M543" s="110" t="s">
        <v>32</v>
      </c>
      <c r="N543" s="113"/>
      <c r="O543" s="114"/>
      <c r="P543" s="306"/>
      <c r="Q543" s="105"/>
      <c r="R543" s="114"/>
      <c r="S543" s="115"/>
      <c r="T543" s="116">
        <f t="shared" si="75"/>
        <v>0</v>
      </c>
      <c r="U543" s="117">
        <f t="shared" si="76"/>
        <v>0</v>
      </c>
      <c r="V543" s="117">
        <f t="shared" si="72"/>
        <v>0</v>
      </c>
      <c r="W543" s="118">
        <f t="shared" si="77"/>
        <v>0</v>
      </c>
      <c r="X543" s="119">
        <f t="shared" si="78"/>
        <v>0</v>
      </c>
      <c r="Y543" s="119">
        <f t="shared" si="79"/>
        <v>0</v>
      </c>
      <c r="AA543" s="120" t="str">
        <f t="shared" si="80"/>
        <v>202604</v>
      </c>
    </row>
    <row r="544" spans="1:27" ht="21" customHeight="1">
      <c r="A544" s="299" t="str">
        <f>IF(C544="","",SUBTOTAL(103,$C$13:C544)-1)</f>
        <v/>
      </c>
      <c r="B544" s="104"/>
      <c r="C544" s="297"/>
      <c r="D544" s="105"/>
      <c r="E544" s="106"/>
      <c r="F544" s="107" t="str">
        <f>IF(E544="","",IFERROR(DATEDIF(E544,'請求書（幼稚園保育料・代理）'!$A$1,"Y"),""))</f>
        <v/>
      </c>
      <c r="G544" s="108"/>
      <c r="H544" s="105"/>
      <c r="I544" s="333" t="str">
        <f t="shared" si="73"/>
        <v/>
      </c>
      <c r="J544" s="110" t="s">
        <v>32</v>
      </c>
      <c r="K544" s="334" t="str">
        <f t="shared" si="74"/>
        <v/>
      </c>
      <c r="L544" s="112"/>
      <c r="M544" s="110" t="s">
        <v>32</v>
      </c>
      <c r="N544" s="113"/>
      <c r="O544" s="114"/>
      <c r="P544" s="306"/>
      <c r="Q544" s="105"/>
      <c r="R544" s="114"/>
      <c r="S544" s="115"/>
      <c r="T544" s="116">
        <f t="shared" si="75"/>
        <v>0</v>
      </c>
      <c r="U544" s="117">
        <f t="shared" si="76"/>
        <v>0</v>
      </c>
      <c r="V544" s="117">
        <f t="shared" si="72"/>
        <v>0</v>
      </c>
      <c r="W544" s="118">
        <f t="shared" si="77"/>
        <v>0</v>
      </c>
      <c r="X544" s="119">
        <f t="shared" si="78"/>
        <v>0</v>
      </c>
      <c r="Y544" s="119">
        <f t="shared" si="79"/>
        <v>0</v>
      </c>
      <c r="AA544" s="120" t="str">
        <f t="shared" si="80"/>
        <v>202604</v>
      </c>
    </row>
    <row r="545" spans="1:27" ht="21" customHeight="1">
      <c r="A545" s="299" t="str">
        <f>IF(C545="","",SUBTOTAL(103,$C$13:C545)-1)</f>
        <v/>
      </c>
      <c r="B545" s="104"/>
      <c r="C545" s="297"/>
      <c r="D545" s="105"/>
      <c r="E545" s="106"/>
      <c r="F545" s="107" t="str">
        <f>IF(E545="","",IFERROR(DATEDIF(E545,'請求書（幼稚園保育料・代理）'!$A$1,"Y"),""))</f>
        <v/>
      </c>
      <c r="G545" s="108"/>
      <c r="H545" s="105"/>
      <c r="I545" s="333" t="str">
        <f t="shared" si="73"/>
        <v/>
      </c>
      <c r="J545" s="110" t="s">
        <v>32</v>
      </c>
      <c r="K545" s="334" t="str">
        <f t="shared" si="74"/>
        <v/>
      </c>
      <c r="L545" s="112"/>
      <c r="M545" s="110" t="s">
        <v>32</v>
      </c>
      <c r="N545" s="113"/>
      <c r="O545" s="114"/>
      <c r="P545" s="306"/>
      <c r="Q545" s="105"/>
      <c r="R545" s="114"/>
      <c r="S545" s="115"/>
      <c r="T545" s="116">
        <f t="shared" si="75"/>
        <v>0</v>
      </c>
      <c r="U545" s="117">
        <f t="shared" si="76"/>
        <v>0</v>
      </c>
      <c r="V545" s="117">
        <f t="shared" si="72"/>
        <v>0</v>
      </c>
      <c r="W545" s="118">
        <f t="shared" si="77"/>
        <v>0</v>
      </c>
      <c r="X545" s="119">
        <f t="shared" si="78"/>
        <v>0</v>
      </c>
      <c r="Y545" s="119">
        <f t="shared" si="79"/>
        <v>0</v>
      </c>
      <c r="AA545" s="120" t="str">
        <f t="shared" si="80"/>
        <v>202604</v>
      </c>
    </row>
    <row r="546" spans="1:27" ht="21" customHeight="1">
      <c r="A546" s="299" t="str">
        <f>IF(C546="","",SUBTOTAL(103,$C$13:C546)-1)</f>
        <v/>
      </c>
      <c r="B546" s="104"/>
      <c r="C546" s="297"/>
      <c r="D546" s="105"/>
      <c r="E546" s="106"/>
      <c r="F546" s="107" t="str">
        <f>IF(E546="","",IFERROR(DATEDIF(E546,'請求書（幼稚園保育料・代理）'!$A$1,"Y"),""))</f>
        <v/>
      </c>
      <c r="G546" s="108"/>
      <c r="H546" s="105"/>
      <c r="I546" s="333" t="str">
        <f t="shared" si="73"/>
        <v/>
      </c>
      <c r="J546" s="110" t="s">
        <v>32</v>
      </c>
      <c r="K546" s="334" t="str">
        <f t="shared" si="74"/>
        <v/>
      </c>
      <c r="L546" s="112"/>
      <c r="M546" s="110" t="s">
        <v>32</v>
      </c>
      <c r="N546" s="113"/>
      <c r="O546" s="114"/>
      <c r="P546" s="306"/>
      <c r="Q546" s="105"/>
      <c r="R546" s="114"/>
      <c r="S546" s="115"/>
      <c r="T546" s="116">
        <f t="shared" si="75"/>
        <v>0</v>
      </c>
      <c r="U546" s="117">
        <f t="shared" si="76"/>
        <v>0</v>
      </c>
      <c r="V546" s="117">
        <f t="shared" si="72"/>
        <v>0</v>
      </c>
      <c r="W546" s="118">
        <f t="shared" si="77"/>
        <v>0</v>
      </c>
      <c r="X546" s="119">
        <f t="shared" si="78"/>
        <v>0</v>
      </c>
      <c r="Y546" s="119">
        <f t="shared" si="79"/>
        <v>0</v>
      </c>
      <c r="AA546" s="120" t="str">
        <f t="shared" si="80"/>
        <v>202604</v>
      </c>
    </row>
    <row r="547" spans="1:27" ht="21" customHeight="1">
      <c r="A547" s="299" t="str">
        <f>IF(C547="","",SUBTOTAL(103,$C$13:C547)-1)</f>
        <v/>
      </c>
      <c r="B547" s="104"/>
      <c r="C547" s="297"/>
      <c r="D547" s="105"/>
      <c r="E547" s="106"/>
      <c r="F547" s="107" t="str">
        <f>IF(E547="","",IFERROR(DATEDIF(E547,'請求書（幼稚園保育料・代理）'!$A$1,"Y"),""))</f>
        <v/>
      </c>
      <c r="G547" s="108"/>
      <c r="H547" s="105"/>
      <c r="I547" s="333" t="str">
        <f t="shared" si="73"/>
        <v/>
      </c>
      <c r="J547" s="110" t="s">
        <v>32</v>
      </c>
      <c r="K547" s="334" t="str">
        <f t="shared" si="74"/>
        <v/>
      </c>
      <c r="L547" s="112"/>
      <c r="M547" s="110" t="s">
        <v>32</v>
      </c>
      <c r="N547" s="113"/>
      <c r="O547" s="114"/>
      <c r="P547" s="306"/>
      <c r="Q547" s="105"/>
      <c r="R547" s="114"/>
      <c r="S547" s="115"/>
      <c r="T547" s="116">
        <f t="shared" si="75"/>
        <v>0</v>
      </c>
      <c r="U547" s="117">
        <f t="shared" si="76"/>
        <v>0</v>
      </c>
      <c r="V547" s="117">
        <f t="shared" si="72"/>
        <v>0</v>
      </c>
      <c r="W547" s="118">
        <f t="shared" si="77"/>
        <v>0</v>
      </c>
      <c r="X547" s="119">
        <f t="shared" si="78"/>
        <v>0</v>
      </c>
      <c r="Y547" s="119">
        <f t="shared" si="79"/>
        <v>0</v>
      </c>
      <c r="AA547" s="120" t="str">
        <f t="shared" si="80"/>
        <v>202604</v>
      </c>
    </row>
    <row r="548" spans="1:27" ht="21" customHeight="1">
      <c r="A548" s="299" t="str">
        <f>IF(C548="","",SUBTOTAL(103,$C$13:C548)-1)</f>
        <v/>
      </c>
      <c r="B548" s="104"/>
      <c r="C548" s="297"/>
      <c r="D548" s="105"/>
      <c r="E548" s="106"/>
      <c r="F548" s="107" t="str">
        <f>IF(E548="","",IFERROR(DATEDIF(E548,'請求書（幼稚園保育料・代理）'!$A$1,"Y"),""))</f>
        <v/>
      </c>
      <c r="G548" s="108"/>
      <c r="H548" s="105"/>
      <c r="I548" s="333" t="str">
        <f t="shared" si="73"/>
        <v/>
      </c>
      <c r="J548" s="110" t="s">
        <v>32</v>
      </c>
      <c r="K548" s="334" t="str">
        <f t="shared" si="74"/>
        <v/>
      </c>
      <c r="L548" s="112"/>
      <c r="M548" s="110" t="s">
        <v>32</v>
      </c>
      <c r="N548" s="113"/>
      <c r="O548" s="114"/>
      <c r="P548" s="306"/>
      <c r="Q548" s="105"/>
      <c r="R548" s="114"/>
      <c r="S548" s="115"/>
      <c r="T548" s="116">
        <f t="shared" si="75"/>
        <v>0</v>
      </c>
      <c r="U548" s="117">
        <f t="shared" si="76"/>
        <v>0</v>
      </c>
      <c r="V548" s="117">
        <f t="shared" si="72"/>
        <v>0</v>
      </c>
      <c r="W548" s="118">
        <f t="shared" si="77"/>
        <v>0</v>
      </c>
      <c r="X548" s="119">
        <f t="shared" si="78"/>
        <v>0</v>
      </c>
      <c r="Y548" s="119">
        <f t="shared" si="79"/>
        <v>0</v>
      </c>
      <c r="AA548" s="120" t="str">
        <f t="shared" si="80"/>
        <v>202604</v>
      </c>
    </row>
    <row r="549" spans="1:27" ht="21" customHeight="1">
      <c r="A549" s="299" t="str">
        <f>IF(C549="","",SUBTOTAL(103,$C$13:C549)-1)</f>
        <v/>
      </c>
      <c r="B549" s="104"/>
      <c r="C549" s="297"/>
      <c r="D549" s="105"/>
      <c r="E549" s="106"/>
      <c r="F549" s="107" t="str">
        <f>IF(E549="","",IFERROR(DATEDIF(E549,'請求書（幼稚園保育料・代理）'!$A$1,"Y"),""))</f>
        <v/>
      </c>
      <c r="G549" s="108"/>
      <c r="H549" s="105"/>
      <c r="I549" s="333" t="str">
        <f t="shared" si="73"/>
        <v/>
      </c>
      <c r="J549" s="110" t="s">
        <v>32</v>
      </c>
      <c r="K549" s="334" t="str">
        <f t="shared" si="74"/>
        <v/>
      </c>
      <c r="L549" s="112"/>
      <c r="M549" s="110" t="s">
        <v>32</v>
      </c>
      <c r="N549" s="113"/>
      <c r="O549" s="114"/>
      <c r="P549" s="306"/>
      <c r="Q549" s="105"/>
      <c r="R549" s="114"/>
      <c r="S549" s="115"/>
      <c r="T549" s="116">
        <f t="shared" si="75"/>
        <v>0</v>
      </c>
      <c r="U549" s="117">
        <f t="shared" si="76"/>
        <v>0</v>
      </c>
      <c r="V549" s="117">
        <f t="shared" si="72"/>
        <v>0</v>
      </c>
      <c r="W549" s="118">
        <f t="shared" si="77"/>
        <v>0</v>
      </c>
      <c r="X549" s="119">
        <f t="shared" si="78"/>
        <v>0</v>
      </c>
      <c r="Y549" s="119">
        <f t="shared" si="79"/>
        <v>0</v>
      </c>
      <c r="AA549" s="120" t="str">
        <f t="shared" si="80"/>
        <v>202604</v>
      </c>
    </row>
    <row r="550" spans="1:27" ht="21" customHeight="1">
      <c r="A550" s="299" t="str">
        <f>IF(C550="","",SUBTOTAL(103,$C$13:C550)-1)</f>
        <v/>
      </c>
      <c r="B550" s="104"/>
      <c r="C550" s="297"/>
      <c r="D550" s="105"/>
      <c r="E550" s="106"/>
      <c r="F550" s="107" t="str">
        <f>IF(E550="","",IFERROR(DATEDIF(E550,'請求書（幼稚園保育料・代理）'!$A$1,"Y"),""))</f>
        <v/>
      </c>
      <c r="G550" s="108"/>
      <c r="H550" s="105"/>
      <c r="I550" s="333" t="str">
        <f t="shared" si="73"/>
        <v/>
      </c>
      <c r="J550" s="110" t="s">
        <v>32</v>
      </c>
      <c r="K550" s="334" t="str">
        <f t="shared" si="74"/>
        <v/>
      </c>
      <c r="L550" s="112"/>
      <c r="M550" s="110" t="s">
        <v>32</v>
      </c>
      <c r="N550" s="113"/>
      <c r="O550" s="114"/>
      <c r="P550" s="306"/>
      <c r="Q550" s="105"/>
      <c r="R550" s="114"/>
      <c r="S550" s="115"/>
      <c r="T550" s="116">
        <f t="shared" si="75"/>
        <v>0</v>
      </c>
      <c r="U550" s="117">
        <f t="shared" si="76"/>
        <v>0</v>
      </c>
      <c r="V550" s="117">
        <f t="shared" si="72"/>
        <v>0</v>
      </c>
      <c r="W550" s="118">
        <f t="shared" si="77"/>
        <v>0</v>
      </c>
      <c r="X550" s="119">
        <f t="shared" si="78"/>
        <v>0</v>
      </c>
      <c r="Y550" s="119">
        <f t="shared" si="79"/>
        <v>0</v>
      </c>
      <c r="AA550" s="120" t="str">
        <f t="shared" si="80"/>
        <v>202604</v>
      </c>
    </row>
    <row r="551" spans="1:27" ht="21" customHeight="1">
      <c r="A551" s="299" t="str">
        <f>IF(C551="","",SUBTOTAL(103,$C$13:C551)-1)</f>
        <v/>
      </c>
      <c r="B551" s="104"/>
      <c r="C551" s="297"/>
      <c r="D551" s="105"/>
      <c r="E551" s="106"/>
      <c r="F551" s="107" t="str">
        <f>IF(E551="","",IFERROR(DATEDIF(E551,'請求書（幼稚園保育料・代理）'!$A$1,"Y"),""))</f>
        <v/>
      </c>
      <c r="G551" s="108"/>
      <c r="H551" s="105"/>
      <c r="I551" s="333" t="str">
        <f t="shared" si="73"/>
        <v/>
      </c>
      <c r="J551" s="110" t="s">
        <v>32</v>
      </c>
      <c r="K551" s="334" t="str">
        <f t="shared" si="74"/>
        <v/>
      </c>
      <c r="L551" s="112"/>
      <c r="M551" s="110" t="s">
        <v>32</v>
      </c>
      <c r="N551" s="113"/>
      <c r="O551" s="114"/>
      <c r="P551" s="306"/>
      <c r="Q551" s="105"/>
      <c r="R551" s="114"/>
      <c r="S551" s="115"/>
      <c r="T551" s="116">
        <f t="shared" si="75"/>
        <v>0</v>
      </c>
      <c r="U551" s="117">
        <f t="shared" si="76"/>
        <v>0</v>
      </c>
      <c r="V551" s="117">
        <f t="shared" si="72"/>
        <v>0</v>
      </c>
      <c r="W551" s="118">
        <f t="shared" si="77"/>
        <v>0</v>
      </c>
      <c r="X551" s="119">
        <f t="shared" si="78"/>
        <v>0</v>
      </c>
      <c r="Y551" s="119">
        <f t="shared" si="79"/>
        <v>0</v>
      </c>
      <c r="AA551" s="120" t="str">
        <f t="shared" si="80"/>
        <v>202604</v>
      </c>
    </row>
    <row r="552" spans="1:27" ht="21" customHeight="1">
      <c r="A552" s="299" t="str">
        <f>IF(C552="","",SUBTOTAL(103,$C$13:C552)-1)</f>
        <v/>
      </c>
      <c r="B552" s="104"/>
      <c r="C552" s="297"/>
      <c r="D552" s="105"/>
      <c r="E552" s="106"/>
      <c r="F552" s="107" t="str">
        <f>IF(E552="","",IFERROR(DATEDIF(E552,'請求書（幼稚園保育料・代理）'!$A$1,"Y"),""))</f>
        <v/>
      </c>
      <c r="G552" s="108"/>
      <c r="H552" s="105"/>
      <c r="I552" s="333" t="str">
        <f t="shared" si="73"/>
        <v/>
      </c>
      <c r="J552" s="110" t="s">
        <v>32</v>
      </c>
      <c r="K552" s="334" t="str">
        <f t="shared" si="74"/>
        <v/>
      </c>
      <c r="L552" s="112"/>
      <c r="M552" s="110" t="s">
        <v>32</v>
      </c>
      <c r="N552" s="113"/>
      <c r="O552" s="114"/>
      <c r="P552" s="306"/>
      <c r="Q552" s="105"/>
      <c r="R552" s="114"/>
      <c r="S552" s="115"/>
      <c r="T552" s="116">
        <f t="shared" si="75"/>
        <v>0</v>
      </c>
      <c r="U552" s="117">
        <f t="shared" si="76"/>
        <v>0</v>
      </c>
      <c r="V552" s="117">
        <f t="shared" si="72"/>
        <v>0</v>
      </c>
      <c r="W552" s="118">
        <f t="shared" si="77"/>
        <v>0</v>
      </c>
      <c r="X552" s="119">
        <f t="shared" si="78"/>
        <v>0</v>
      </c>
      <c r="Y552" s="119">
        <f t="shared" si="79"/>
        <v>0</v>
      </c>
      <c r="AA552" s="120" t="str">
        <f t="shared" si="80"/>
        <v>202604</v>
      </c>
    </row>
    <row r="553" spans="1:27" ht="21" customHeight="1">
      <c r="A553" s="299" t="str">
        <f>IF(C553="","",SUBTOTAL(103,$C$13:C553)-1)</f>
        <v/>
      </c>
      <c r="B553" s="104"/>
      <c r="C553" s="297"/>
      <c r="D553" s="105"/>
      <c r="E553" s="106"/>
      <c r="F553" s="107" t="str">
        <f>IF(E553="","",IFERROR(DATEDIF(E553,'請求書（幼稚園保育料・代理）'!$A$1,"Y"),""))</f>
        <v/>
      </c>
      <c r="G553" s="108"/>
      <c r="H553" s="105"/>
      <c r="I553" s="333" t="str">
        <f t="shared" si="73"/>
        <v/>
      </c>
      <c r="J553" s="110" t="s">
        <v>32</v>
      </c>
      <c r="K553" s="334" t="str">
        <f t="shared" si="74"/>
        <v/>
      </c>
      <c r="L553" s="112"/>
      <c r="M553" s="110" t="s">
        <v>32</v>
      </c>
      <c r="N553" s="113"/>
      <c r="O553" s="114"/>
      <c r="P553" s="306"/>
      <c r="Q553" s="105"/>
      <c r="R553" s="114"/>
      <c r="S553" s="115"/>
      <c r="T553" s="116">
        <f t="shared" si="75"/>
        <v>0</v>
      </c>
      <c r="U553" s="117">
        <f t="shared" si="76"/>
        <v>0</v>
      </c>
      <c r="V553" s="117">
        <f t="shared" si="72"/>
        <v>0</v>
      </c>
      <c r="W553" s="118">
        <f t="shared" si="77"/>
        <v>0</v>
      </c>
      <c r="X553" s="119">
        <f t="shared" si="78"/>
        <v>0</v>
      </c>
      <c r="Y553" s="119">
        <f t="shared" si="79"/>
        <v>0</v>
      </c>
      <c r="AA553" s="120" t="str">
        <f t="shared" si="80"/>
        <v>202604</v>
      </c>
    </row>
    <row r="554" spans="1:27" ht="21" customHeight="1">
      <c r="A554" s="299" t="str">
        <f>IF(C554="","",SUBTOTAL(103,$C$13:C554)-1)</f>
        <v/>
      </c>
      <c r="B554" s="104"/>
      <c r="C554" s="297"/>
      <c r="D554" s="105"/>
      <c r="E554" s="106"/>
      <c r="F554" s="107" t="str">
        <f>IF(E554="","",IFERROR(DATEDIF(E554,'請求書（幼稚園保育料・代理）'!$A$1,"Y"),""))</f>
        <v/>
      </c>
      <c r="G554" s="108"/>
      <c r="H554" s="105"/>
      <c r="I554" s="333" t="str">
        <f t="shared" si="73"/>
        <v/>
      </c>
      <c r="J554" s="110" t="s">
        <v>32</v>
      </c>
      <c r="K554" s="334" t="str">
        <f t="shared" si="74"/>
        <v/>
      </c>
      <c r="L554" s="112"/>
      <c r="M554" s="110" t="s">
        <v>32</v>
      </c>
      <c r="N554" s="113"/>
      <c r="O554" s="114"/>
      <c r="P554" s="306"/>
      <c r="Q554" s="105"/>
      <c r="R554" s="114"/>
      <c r="S554" s="115"/>
      <c r="T554" s="116">
        <f t="shared" si="75"/>
        <v>0</v>
      </c>
      <c r="U554" s="117">
        <f t="shared" si="76"/>
        <v>0</v>
      </c>
      <c r="V554" s="117">
        <f t="shared" si="72"/>
        <v>0</v>
      </c>
      <c r="W554" s="118">
        <f t="shared" si="77"/>
        <v>0</v>
      </c>
      <c r="X554" s="119">
        <f t="shared" si="78"/>
        <v>0</v>
      </c>
      <c r="Y554" s="119">
        <f t="shared" si="79"/>
        <v>0</v>
      </c>
      <c r="AA554" s="120" t="str">
        <f t="shared" si="80"/>
        <v>202604</v>
      </c>
    </row>
    <row r="555" spans="1:27" ht="21" customHeight="1">
      <c r="A555" s="299" t="str">
        <f>IF(C555="","",SUBTOTAL(103,$C$13:C555)-1)</f>
        <v/>
      </c>
      <c r="B555" s="104"/>
      <c r="C555" s="297"/>
      <c r="D555" s="105"/>
      <c r="E555" s="106"/>
      <c r="F555" s="107" t="str">
        <f>IF(E555="","",IFERROR(DATEDIF(E555,'請求書（幼稚園保育料・代理）'!$A$1,"Y"),""))</f>
        <v/>
      </c>
      <c r="G555" s="108"/>
      <c r="H555" s="105"/>
      <c r="I555" s="333" t="str">
        <f t="shared" si="73"/>
        <v/>
      </c>
      <c r="J555" s="110" t="s">
        <v>32</v>
      </c>
      <c r="K555" s="334" t="str">
        <f t="shared" si="74"/>
        <v/>
      </c>
      <c r="L555" s="112"/>
      <c r="M555" s="110" t="s">
        <v>32</v>
      </c>
      <c r="N555" s="113"/>
      <c r="O555" s="114"/>
      <c r="P555" s="306"/>
      <c r="Q555" s="105"/>
      <c r="R555" s="114"/>
      <c r="S555" s="115"/>
      <c r="T555" s="116">
        <f t="shared" si="75"/>
        <v>0</v>
      </c>
      <c r="U555" s="117">
        <f t="shared" si="76"/>
        <v>0</v>
      </c>
      <c r="V555" s="117">
        <f t="shared" si="72"/>
        <v>0</v>
      </c>
      <c r="W555" s="118">
        <f t="shared" si="77"/>
        <v>0</v>
      </c>
      <c r="X555" s="119">
        <f t="shared" si="78"/>
        <v>0</v>
      </c>
      <c r="Y555" s="119">
        <f t="shared" si="79"/>
        <v>0</v>
      </c>
      <c r="AA555" s="120" t="str">
        <f t="shared" si="80"/>
        <v>202604</v>
      </c>
    </row>
    <row r="556" spans="1:27" ht="21" customHeight="1">
      <c r="A556" s="299" t="str">
        <f>IF(C556="","",SUBTOTAL(103,$C$13:C556)-1)</f>
        <v/>
      </c>
      <c r="B556" s="104"/>
      <c r="C556" s="297"/>
      <c r="D556" s="105"/>
      <c r="E556" s="106"/>
      <c r="F556" s="107" t="str">
        <f>IF(E556="","",IFERROR(DATEDIF(E556,'請求書（幼稚園保育料・代理）'!$A$1,"Y"),""))</f>
        <v/>
      </c>
      <c r="G556" s="108"/>
      <c r="H556" s="105"/>
      <c r="I556" s="333" t="str">
        <f t="shared" si="73"/>
        <v/>
      </c>
      <c r="J556" s="110" t="s">
        <v>32</v>
      </c>
      <c r="K556" s="334" t="str">
        <f t="shared" si="74"/>
        <v/>
      </c>
      <c r="L556" s="112"/>
      <c r="M556" s="110" t="s">
        <v>32</v>
      </c>
      <c r="N556" s="113"/>
      <c r="O556" s="114"/>
      <c r="P556" s="306"/>
      <c r="Q556" s="105"/>
      <c r="R556" s="114"/>
      <c r="S556" s="115"/>
      <c r="T556" s="116">
        <f t="shared" si="75"/>
        <v>0</v>
      </c>
      <c r="U556" s="117">
        <f t="shared" si="76"/>
        <v>0</v>
      </c>
      <c r="V556" s="117">
        <f t="shared" si="72"/>
        <v>0</v>
      </c>
      <c r="W556" s="118">
        <f t="shared" si="77"/>
        <v>0</v>
      </c>
      <c r="X556" s="119">
        <f t="shared" si="78"/>
        <v>0</v>
      </c>
      <c r="Y556" s="119">
        <f t="shared" si="79"/>
        <v>0</v>
      </c>
      <c r="AA556" s="120" t="str">
        <f t="shared" si="80"/>
        <v>202604</v>
      </c>
    </row>
    <row r="557" spans="1:27" ht="21" customHeight="1">
      <c r="A557" s="299" t="str">
        <f>IF(C557="","",SUBTOTAL(103,$C$13:C557)-1)</f>
        <v/>
      </c>
      <c r="B557" s="104"/>
      <c r="C557" s="297"/>
      <c r="D557" s="105"/>
      <c r="E557" s="106"/>
      <c r="F557" s="107" t="str">
        <f>IF(E557="","",IFERROR(DATEDIF(E557,'請求書（幼稚園保育料・代理）'!$A$1,"Y"),""))</f>
        <v/>
      </c>
      <c r="G557" s="108"/>
      <c r="H557" s="105"/>
      <c r="I557" s="333" t="str">
        <f t="shared" si="73"/>
        <v/>
      </c>
      <c r="J557" s="110" t="s">
        <v>32</v>
      </c>
      <c r="K557" s="334" t="str">
        <f t="shared" si="74"/>
        <v/>
      </c>
      <c r="L557" s="112"/>
      <c r="M557" s="110" t="s">
        <v>32</v>
      </c>
      <c r="N557" s="113"/>
      <c r="O557" s="114"/>
      <c r="P557" s="306"/>
      <c r="Q557" s="105"/>
      <c r="R557" s="114"/>
      <c r="S557" s="115"/>
      <c r="T557" s="116">
        <f t="shared" si="75"/>
        <v>0</v>
      </c>
      <c r="U557" s="117">
        <f t="shared" si="76"/>
        <v>0</v>
      </c>
      <c r="V557" s="117">
        <f t="shared" si="72"/>
        <v>0</v>
      </c>
      <c r="W557" s="118">
        <f t="shared" si="77"/>
        <v>0</v>
      </c>
      <c r="X557" s="119">
        <f t="shared" si="78"/>
        <v>0</v>
      </c>
      <c r="Y557" s="119">
        <f t="shared" si="79"/>
        <v>0</v>
      </c>
      <c r="AA557" s="120" t="str">
        <f t="shared" si="80"/>
        <v>202604</v>
      </c>
    </row>
    <row r="558" spans="1:27" ht="21" customHeight="1">
      <c r="A558" s="299" t="str">
        <f>IF(C558="","",SUBTOTAL(103,$C$13:C558)-1)</f>
        <v/>
      </c>
      <c r="B558" s="104"/>
      <c r="C558" s="297"/>
      <c r="D558" s="105"/>
      <c r="E558" s="106"/>
      <c r="F558" s="107" t="str">
        <f>IF(E558="","",IFERROR(DATEDIF(E558,'請求書（幼稚園保育料・代理）'!$A$1,"Y"),""))</f>
        <v/>
      </c>
      <c r="G558" s="108"/>
      <c r="H558" s="105"/>
      <c r="I558" s="333" t="str">
        <f t="shared" si="73"/>
        <v/>
      </c>
      <c r="J558" s="110" t="s">
        <v>32</v>
      </c>
      <c r="K558" s="334" t="str">
        <f t="shared" si="74"/>
        <v/>
      </c>
      <c r="L558" s="112"/>
      <c r="M558" s="110" t="s">
        <v>32</v>
      </c>
      <c r="N558" s="113"/>
      <c r="O558" s="114"/>
      <c r="P558" s="306"/>
      <c r="Q558" s="105"/>
      <c r="R558" s="114"/>
      <c r="S558" s="115"/>
      <c r="T558" s="116">
        <f t="shared" si="75"/>
        <v>0</v>
      </c>
      <c r="U558" s="117">
        <f t="shared" si="76"/>
        <v>0</v>
      </c>
      <c r="V558" s="117">
        <f t="shared" si="72"/>
        <v>0</v>
      </c>
      <c r="W558" s="118">
        <f t="shared" si="77"/>
        <v>0</v>
      </c>
      <c r="X558" s="119">
        <f t="shared" si="78"/>
        <v>0</v>
      </c>
      <c r="Y558" s="119">
        <f t="shared" si="79"/>
        <v>0</v>
      </c>
      <c r="AA558" s="120" t="str">
        <f t="shared" si="80"/>
        <v>202604</v>
      </c>
    </row>
    <row r="559" spans="1:27" ht="21" customHeight="1">
      <c r="A559" s="299" t="str">
        <f>IF(C559="","",SUBTOTAL(103,$C$13:C559)-1)</f>
        <v/>
      </c>
      <c r="B559" s="104"/>
      <c r="C559" s="297"/>
      <c r="D559" s="105"/>
      <c r="E559" s="106"/>
      <c r="F559" s="107" t="str">
        <f>IF(E559="","",IFERROR(DATEDIF(E559,'請求書（幼稚園保育料・代理）'!$A$1,"Y"),""))</f>
        <v/>
      </c>
      <c r="G559" s="108"/>
      <c r="H559" s="105"/>
      <c r="I559" s="333" t="str">
        <f t="shared" si="73"/>
        <v/>
      </c>
      <c r="J559" s="110" t="s">
        <v>32</v>
      </c>
      <c r="K559" s="334" t="str">
        <f t="shared" si="74"/>
        <v/>
      </c>
      <c r="L559" s="112"/>
      <c r="M559" s="110" t="s">
        <v>32</v>
      </c>
      <c r="N559" s="113"/>
      <c r="O559" s="114"/>
      <c r="P559" s="306"/>
      <c r="Q559" s="105"/>
      <c r="R559" s="114"/>
      <c r="S559" s="115"/>
      <c r="T559" s="116">
        <f t="shared" si="75"/>
        <v>0</v>
      </c>
      <c r="U559" s="117">
        <f t="shared" si="76"/>
        <v>0</v>
      </c>
      <c r="V559" s="117">
        <f t="shared" si="72"/>
        <v>0</v>
      </c>
      <c r="W559" s="118">
        <f t="shared" si="77"/>
        <v>0</v>
      </c>
      <c r="X559" s="119">
        <f t="shared" si="78"/>
        <v>0</v>
      </c>
      <c r="Y559" s="119">
        <f t="shared" si="79"/>
        <v>0</v>
      </c>
      <c r="AA559" s="120" t="str">
        <f t="shared" si="80"/>
        <v>202604</v>
      </c>
    </row>
    <row r="560" spans="1:27" ht="21" customHeight="1">
      <c r="A560" s="299" t="str">
        <f>IF(C560="","",SUBTOTAL(103,$C$13:C560)-1)</f>
        <v/>
      </c>
      <c r="B560" s="104"/>
      <c r="C560" s="297"/>
      <c r="D560" s="105"/>
      <c r="E560" s="106"/>
      <c r="F560" s="107" t="str">
        <f>IF(E560="","",IFERROR(DATEDIF(E560,'請求書（幼稚園保育料・代理）'!$A$1,"Y"),""))</f>
        <v/>
      </c>
      <c r="G560" s="108"/>
      <c r="H560" s="105"/>
      <c r="I560" s="333" t="str">
        <f t="shared" si="73"/>
        <v/>
      </c>
      <c r="J560" s="110" t="s">
        <v>32</v>
      </c>
      <c r="K560" s="334" t="str">
        <f t="shared" si="74"/>
        <v/>
      </c>
      <c r="L560" s="112"/>
      <c r="M560" s="110" t="s">
        <v>32</v>
      </c>
      <c r="N560" s="113"/>
      <c r="O560" s="114"/>
      <c r="P560" s="306"/>
      <c r="Q560" s="105"/>
      <c r="R560" s="114"/>
      <c r="S560" s="115"/>
      <c r="T560" s="116">
        <f t="shared" si="75"/>
        <v>0</v>
      </c>
      <c r="U560" s="117">
        <f t="shared" si="76"/>
        <v>0</v>
      </c>
      <c r="V560" s="117">
        <f t="shared" si="72"/>
        <v>0</v>
      </c>
      <c r="W560" s="118">
        <f t="shared" si="77"/>
        <v>0</v>
      </c>
      <c r="X560" s="119">
        <f t="shared" si="78"/>
        <v>0</v>
      </c>
      <c r="Y560" s="119">
        <f t="shared" si="79"/>
        <v>0</v>
      </c>
      <c r="AA560" s="120" t="str">
        <f t="shared" si="80"/>
        <v>202604</v>
      </c>
    </row>
    <row r="561" spans="1:27" ht="21" customHeight="1">
      <c r="A561" s="299" t="str">
        <f>IF(C561="","",SUBTOTAL(103,$C$13:C561)-1)</f>
        <v/>
      </c>
      <c r="B561" s="104"/>
      <c r="C561" s="297"/>
      <c r="D561" s="105"/>
      <c r="E561" s="106"/>
      <c r="F561" s="107" t="str">
        <f>IF(E561="","",IFERROR(DATEDIF(E561,'請求書（幼稚園保育料・代理）'!$A$1,"Y"),""))</f>
        <v/>
      </c>
      <c r="G561" s="108"/>
      <c r="H561" s="105"/>
      <c r="I561" s="333" t="str">
        <f t="shared" si="73"/>
        <v/>
      </c>
      <c r="J561" s="110" t="s">
        <v>32</v>
      </c>
      <c r="K561" s="334" t="str">
        <f t="shared" si="74"/>
        <v/>
      </c>
      <c r="L561" s="112"/>
      <c r="M561" s="110" t="s">
        <v>32</v>
      </c>
      <c r="N561" s="113"/>
      <c r="O561" s="114"/>
      <c r="P561" s="306"/>
      <c r="Q561" s="105"/>
      <c r="R561" s="114"/>
      <c r="S561" s="115"/>
      <c r="T561" s="116">
        <f t="shared" si="75"/>
        <v>0</v>
      </c>
      <c r="U561" s="117">
        <f t="shared" si="76"/>
        <v>0</v>
      </c>
      <c r="V561" s="117">
        <f t="shared" si="72"/>
        <v>0</v>
      </c>
      <c r="W561" s="118">
        <f t="shared" si="77"/>
        <v>0</v>
      </c>
      <c r="X561" s="119">
        <f t="shared" si="78"/>
        <v>0</v>
      </c>
      <c r="Y561" s="119">
        <f t="shared" si="79"/>
        <v>0</v>
      </c>
      <c r="AA561" s="120" t="str">
        <f t="shared" si="80"/>
        <v>202604</v>
      </c>
    </row>
    <row r="562" spans="1:27" ht="21" customHeight="1">
      <c r="A562" s="299" t="str">
        <f>IF(C562="","",SUBTOTAL(103,$C$13:C562)-1)</f>
        <v/>
      </c>
      <c r="B562" s="104"/>
      <c r="C562" s="297"/>
      <c r="D562" s="105"/>
      <c r="E562" s="106"/>
      <c r="F562" s="107" t="str">
        <f>IF(E562="","",IFERROR(DATEDIF(E562,'請求書（幼稚園保育料・代理）'!$A$1,"Y"),""))</f>
        <v/>
      </c>
      <c r="G562" s="108"/>
      <c r="H562" s="105"/>
      <c r="I562" s="333" t="str">
        <f t="shared" si="73"/>
        <v/>
      </c>
      <c r="J562" s="110" t="s">
        <v>32</v>
      </c>
      <c r="K562" s="334" t="str">
        <f t="shared" si="74"/>
        <v/>
      </c>
      <c r="L562" s="112"/>
      <c r="M562" s="110" t="s">
        <v>32</v>
      </c>
      <c r="N562" s="113"/>
      <c r="O562" s="114"/>
      <c r="P562" s="306"/>
      <c r="Q562" s="105"/>
      <c r="R562" s="114"/>
      <c r="S562" s="115"/>
      <c r="T562" s="116">
        <f t="shared" si="75"/>
        <v>0</v>
      </c>
      <c r="U562" s="117">
        <f t="shared" si="76"/>
        <v>0</v>
      </c>
      <c r="V562" s="117">
        <f t="shared" si="72"/>
        <v>0</v>
      </c>
      <c r="W562" s="118">
        <f t="shared" si="77"/>
        <v>0</v>
      </c>
      <c r="X562" s="119">
        <f t="shared" si="78"/>
        <v>0</v>
      </c>
      <c r="Y562" s="119">
        <f t="shared" si="79"/>
        <v>0</v>
      </c>
      <c r="AA562" s="120" t="str">
        <f t="shared" si="80"/>
        <v>202604</v>
      </c>
    </row>
    <row r="563" spans="1:27" ht="21" customHeight="1">
      <c r="A563" s="299" t="str">
        <f>IF(C563="","",SUBTOTAL(103,$C$13:C563)-1)</f>
        <v/>
      </c>
      <c r="B563" s="104"/>
      <c r="C563" s="297"/>
      <c r="D563" s="105"/>
      <c r="E563" s="106"/>
      <c r="F563" s="107" t="str">
        <f>IF(E563="","",IFERROR(DATEDIF(E563,'請求書（幼稚園保育料・代理）'!$A$1,"Y"),""))</f>
        <v/>
      </c>
      <c r="G563" s="108"/>
      <c r="H563" s="105"/>
      <c r="I563" s="333" t="str">
        <f t="shared" si="73"/>
        <v/>
      </c>
      <c r="J563" s="110" t="s">
        <v>32</v>
      </c>
      <c r="K563" s="334" t="str">
        <f t="shared" si="74"/>
        <v/>
      </c>
      <c r="L563" s="112"/>
      <c r="M563" s="110" t="s">
        <v>32</v>
      </c>
      <c r="N563" s="113"/>
      <c r="O563" s="114"/>
      <c r="P563" s="306"/>
      <c r="Q563" s="105"/>
      <c r="R563" s="114"/>
      <c r="S563" s="115"/>
      <c r="T563" s="116">
        <f t="shared" si="75"/>
        <v>0</v>
      </c>
      <c r="U563" s="117">
        <f t="shared" si="76"/>
        <v>0</v>
      </c>
      <c r="V563" s="117">
        <f t="shared" si="72"/>
        <v>0</v>
      </c>
      <c r="W563" s="118">
        <f t="shared" si="77"/>
        <v>0</v>
      </c>
      <c r="X563" s="119">
        <f t="shared" si="78"/>
        <v>0</v>
      </c>
      <c r="Y563" s="119">
        <f t="shared" si="79"/>
        <v>0</v>
      </c>
      <c r="AA563" s="120" t="str">
        <f t="shared" si="80"/>
        <v>202604</v>
      </c>
    </row>
    <row r="564" spans="1:27" ht="21" customHeight="1">
      <c r="A564" s="299" t="str">
        <f>IF(C564="","",SUBTOTAL(103,$C$13:C564)-1)</f>
        <v/>
      </c>
      <c r="B564" s="104"/>
      <c r="C564" s="297"/>
      <c r="D564" s="105"/>
      <c r="E564" s="106"/>
      <c r="F564" s="107" t="str">
        <f>IF(E564="","",IFERROR(DATEDIF(E564,'請求書（幼稚園保育料・代理）'!$A$1,"Y"),""))</f>
        <v/>
      </c>
      <c r="G564" s="108"/>
      <c r="H564" s="105"/>
      <c r="I564" s="333" t="str">
        <f t="shared" si="73"/>
        <v/>
      </c>
      <c r="J564" s="110" t="s">
        <v>32</v>
      </c>
      <c r="K564" s="334" t="str">
        <f t="shared" si="74"/>
        <v/>
      </c>
      <c r="L564" s="112"/>
      <c r="M564" s="110" t="s">
        <v>32</v>
      </c>
      <c r="N564" s="113"/>
      <c r="O564" s="114"/>
      <c r="P564" s="306"/>
      <c r="Q564" s="105"/>
      <c r="R564" s="114"/>
      <c r="S564" s="115"/>
      <c r="T564" s="116">
        <f t="shared" si="75"/>
        <v>0</v>
      </c>
      <c r="U564" s="117">
        <f t="shared" si="76"/>
        <v>0</v>
      </c>
      <c r="V564" s="117">
        <f t="shared" si="72"/>
        <v>0</v>
      </c>
      <c r="W564" s="118">
        <f t="shared" si="77"/>
        <v>0</v>
      </c>
      <c r="X564" s="119">
        <f t="shared" si="78"/>
        <v>0</v>
      </c>
      <c r="Y564" s="119">
        <f t="shared" si="79"/>
        <v>0</v>
      </c>
      <c r="AA564" s="120" t="str">
        <f t="shared" si="80"/>
        <v>202604</v>
      </c>
    </row>
    <row r="565" spans="1:27" ht="21" customHeight="1">
      <c r="A565" s="299" t="str">
        <f>IF(C565="","",SUBTOTAL(103,$C$13:C565)-1)</f>
        <v/>
      </c>
      <c r="B565" s="104"/>
      <c r="C565" s="297"/>
      <c r="D565" s="105"/>
      <c r="E565" s="106"/>
      <c r="F565" s="107" t="str">
        <f>IF(E565="","",IFERROR(DATEDIF(E565,'請求書（幼稚園保育料・代理）'!$A$1,"Y"),""))</f>
        <v/>
      </c>
      <c r="G565" s="108"/>
      <c r="H565" s="105"/>
      <c r="I565" s="333" t="str">
        <f t="shared" si="73"/>
        <v/>
      </c>
      <c r="J565" s="110" t="s">
        <v>32</v>
      </c>
      <c r="K565" s="334" t="str">
        <f t="shared" si="74"/>
        <v/>
      </c>
      <c r="L565" s="112"/>
      <c r="M565" s="110" t="s">
        <v>32</v>
      </c>
      <c r="N565" s="113"/>
      <c r="O565" s="114"/>
      <c r="P565" s="306"/>
      <c r="Q565" s="105"/>
      <c r="R565" s="114"/>
      <c r="S565" s="115"/>
      <c r="T565" s="116">
        <f t="shared" si="75"/>
        <v>0</v>
      </c>
      <c r="U565" s="117">
        <f t="shared" si="76"/>
        <v>0</v>
      </c>
      <c r="V565" s="117">
        <f t="shared" si="72"/>
        <v>0</v>
      </c>
      <c r="W565" s="118">
        <f t="shared" si="77"/>
        <v>0</v>
      </c>
      <c r="X565" s="119">
        <f t="shared" si="78"/>
        <v>0</v>
      </c>
      <c r="Y565" s="119">
        <f t="shared" si="79"/>
        <v>0</v>
      </c>
      <c r="AA565" s="120" t="str">
        <f t="shared" si="80"/>
        <v>202604</v>
      </c>
    </row>
    <row r="566" spans="1:27" ht="21" customHeight="1">
      <c r="A566" s="299" t="str">
        <f>IF(C566="","",SUBTOTAL(103,$C$13:C566)-1)</f>
        <v/>
      </c>
      <c r="B566" s="104"/>
      <c r="C566" s="297"/>
      <c r="D566" s="105"/>
      <c r="E566" s="106"/>
      <c r="F566" s="107" t="str">
        <f>IF(E566="","",IFERROR(DATEDIF(E566,'請求書（幼稚園保育料・代理）'!$A$1,"Y"),""))</f>
        <v/>
      </c>
      <c r="G566" s="108"/>
      <c r="H566" s="105"/>
      <c r="I566" s="333" t="str">
        <f t="shared" si="73"/>
        <v/>
      </c>
      <c r="J566" s="110" t="s">
        <v>32</v>
      </c>
      <c r="K566" s="334" t="str">
        <f t="shared" si="74"/>
        <v/>
      </c>
      <c r="L566" s="112"/>
      <c r="M566" s="110" t="s">
        <v>32</v>
      </c>
      <c r="N566" s="113"/>
      <c r="O566" s="114"/>
      <c r="P566" s="306"/>
      <c r="Q566" s="105"/>
      <c r="R566" s="114"/>
      <c r="S566" s="115"/>
      <c r="T566" s="116">
        <f t="shared" si="75"/>
        <v>0</v>
      </c>
      <c r="U566" s="117">
        <f t="shared" si="76"/>
        <v>0</v>
      </c>
      <c r="V566" s="117">
        <f t="shared" si="72"/>
        <v>0</v>
      </c>
      <c r="W566" s="118">
        <f t="shared" si="77"/>
        <v>0</v>
      </c>
      <c r="X566" s="119">
        <f t="shared" si="78"/>
        <v>0</v>
      </c>
      <c r="Y566" s="119">
        <f t="shared" si="79"/>
        <v>0</v>
      </c>
      <c r="AA566" s="120" t="str">
        <f t="shared" si="80"/>
        <v>202604</v>
      </c>
    </row>
    <row r="567" spans="1:27" ht="21" customHeight="1">
      <c r="A567" s="299" t="str">
        <f>IF(C567="","",SUBTOTAL(103,$C$13:C567)-1)</f>
        <v/>
      </c>
      <c r="B567" s="104"/>
      <c r="C567" s="297"/>
      <c r="D567" s="105"/>
      <c r="E567" s="106"/>
      <c r="F567" s="107" t="str">
        <f>IF(E567="","",IFERROR(DATEDIF(E567,'請求書（幼稚園保育料・代理）'!$A$1,"Y"),""))</f>
        <v/>
      </c>
      <c r="G567" s="108"/>
      <c r="H567" s="105"/>
      <c r="I567" s="333" t="str">
        <f t="shared" si="73"/>
        <v/>
      </c>
      <c r="J567" s="110" t="s">
        <v>32</v>
      </c>
      <c r="K567" s="334" t="str">
        <f t="shared" si="74"/>
        <v/>
      </c>
      <c r="L567" s="112"/>
      <c r="M567" s="110" t="s">
        <v>32</v>
      </c>
      <c r="N567" s="113"/>
      <c r="O567" s="114"/>
      <c r="P567" s="306"/>
      <c r="Q567" s="105"/>
      <c r="R567" s="114"/>
      <c r="S567" s="115"/>
      <c r="T567" s="116">
        <f t="shared" si="75"/>
        <v>0</v>
      </c>
      <c r="U567" s="117">
        <f t="shared" si="76"/>
        <v>0</v>
      </c>
      <c r="V567" s="117">
        <f t="shared" si="72"/>
        <v>0</v>
      </c>
      <c r="W567" s="118">
        <f t="shared" si="77"/>
        <v>0</v>
      </c>
      <c r="X567" s="119">
        <f t="shared" si="78"/>
        <v>0</v>
      </c>
      <c r="Y567" s="119">
        <f t="shared" si="79"/>
        <v>0</v>
      </c>
      <c r="AA567" s="120" t="str">
        <f t="shared" si="80"/>
        <v>202604</v>
      </c>
    </row>
    <row r="568" spans="1:27" ht="21" customHeight="1">
      <c r="A568" s="299" t="str">
        <f>IF(C568="","",SUBTOTAL(103,$C$13:C568)-1)</f>
        <v/>
      </c>
      <c r="B568" s="104"/>
      <c r="C568" s="297"/>
      <c r="D568" s="105"/>
      <c r="E568" s="106"/>
      <c r="F568" s="107" t="str">
        <f>IF(E568="","",IFERROR(DATEDIF(E568,'請求書（幼稚園保育料・代理）'!$A$1,"Y"),""))</f>
        <v/>
      </c>
      <c r="G568" s="108"/>
      <c r="H568" s="105"/>
      <c r="I568" s="333" t="str">
        <f t="shared" si="73"/>
        <v/>
      </c>
      <c r="J568" s="110" t="s">
        <v>32</v>
      </c>
      <c r="K568" s="334" t="str">
        <f t="shared" si="74"/>
        <v/>
      </c>
      <c r="L568" s="112"/>
      <c r="M568" s="110" t="s">
        <v>32</v>
      </c>
      <c r="N568" s="113"/>
      <c r="O568" s="114"/>
      <c r="P568" s="306"/>
      <c r="Q568" s="105"/>
      <c r="R568" s="114"/>
      <c r="S568" s="115"/>
      <c r="T568" s="116">
        <f t="shared" si="75"/>
        <v>0</v>
      </c>
      <c r="U568" s="117">
        <f t="shared" si="76"/>
        <v>0</v>
      </c>
      <c r="V568" s="117">
        <f t="shared" si="72"/>
        <v>0</v>
      </c>
      <c r="W568" s="118">
        <f t="shared" si="77"/>
        <v>0</v>
      </c>
      <c r="X568" s="119">
        <f t="shared" si="78"/>
        <v>0</v>
      </c>
      <c r="Y568" s="119">
        <f t="shared" si="79"/>
        <v>0</v>
      </c>
      <c r="AA568" s="120" t="str">
        <f t="shared" si="80"/>
        <v>202604</v>
      </c>
    </row>
    <row r="569" spans="1:27" ht="21" customHeight="1">
      <c r="A569" s="299" t="str">
        <f>IF(C569="","",SUBTOTAL(103,$C$13:C569)-1)</f>
        <v/>
      </c>
      <c r="B569" s="104"/>
      <c r="C569" s="297"/>
      <c r="D569" s="105"/>
      <c r="E569" s="106"/>
      <c r="F569" s="107" t="str">
        <f>IF(E569="","",IFERROR(DATEDIF(E569,'請求書（幼稚園保育料・代理）'!$A$1,"Y"),""))</f>
        <v/>
      </c>
      <c r="G569" s="108"/>
      <c r="H569" s="105"/>
      <c r="I569" s="333" t="str">
        <f t="shared" si="73"/>
        <v/>
      </c>
      <c r="J569" s="110" t="s">
        <v>32</v>
      </c>
      <c r="K569" s="334" t="str">
        <f t="shared" si="74"/>
        <v/>
      </c>
      <c r="L569" s="112"/>
      <c r="M569" s="110" t="s">
        <v>32</v>
      </c>
      <c r="N569" s="113"/>
      <c r="O569" s="114"/>
      <c r="P569" s="306"/>
      <c r="Q569" s="105"/>
      <c r="R569" s="114"/>
      <c r="S569" s="115"/>
      <c r="T569" s="116">
        <f t="shared" si="75"/>
        <v>0</v>
      </c>
      <c r="U569" s="117">
        <f t="shared" si="76"/>
        <v>0</v>
      </c>
      <c r="V569" s="117">
        <f t="shared" si="72"/>
        <v>0</v>
      </c>
      <c r="W569" s="118">
        <f t="shared" si="77"/>
        <v>0</v>
      </c>
      <c r="X569" s="119">
        <f t="shared" si="78"/>
        <v>0</v>
      </c>
      <c r="Y569" s="119">
        <f t="shared" si="79"/>
        <v>0</v>
      </c>
      <c r="AA569" s="120" t="str">
        <f t="shared" si="80"/>
        <v>202604</v>
      </c>
    </row>
    <row r="570" spans="1:27" ht="21" customHeight="1">
      <c r="A570" s="299" t="str">
        <f>IF(C570="","",SUBTOTAL(103,$C$13:C570)-1)</f>
        <v/>
      </c>
      <c r="B570" s="104"/>
      <c r="C570" s="297"/>
      <c r="D570" s="105"/>
      <c r="E570" s="106"/>
      <c r="F570" s="107" t="str">
        <f>IF(E570="","",IFERROR(DATEDIF(E570,'請求書（幼稚園保育料・代理）'!$A$1,"Y"),""))</f>
        <v/>
      </c>
      <c r="G570" s="108"/>
      <c r="H570" s="105"/>
      <c r="I570" s="333" t="str">
        <f t="shared" si="73"/>
        <v/>
      </c>
      <c r="J570" s="110" t="s">
        <v>32</v>
      </c>
      <c r="K570" s="334" t="str">
        <f t="shared" si="74"/>
        <v/>
      </c>
      <c r="L570" s="112"/>
      <c r="M570" s="110" t="s">
        <v>32</v>
      </c>
      <c r="N570" s="113"/>
      <c r="O570" s="114"/>
      <c r="P570" s="306"/>
      <c r="Q570" s="105"/>
      <c r="R570" s="114"/>
      <c r="S570" s="115"/>
      <c r="T570" s="116">
        <f t="shared" si="75"/>
        <v>0</v>
      </c>
      <c r="U570" s="117">
        <f t="shared" si="76"/>
        <v>0</v>
      </c>
      <c r="V570" s="117">
        <f t="shared" si="72"/>
        <v>0</v>
      </c>
      <c r="W570" s="118">
        <f t="shared" si="77"/>
        <v>0</v>
      </c>
      <c r="X570" s="119">
        <f t="shared" si="78"/>
        <v>0</v>
      </c>
      <c r="Y570" s="119">
        <f t="shared" si="79"/>
        <v>0</v>
      </c>
      <c r="AA570" s="120" t="str">
        <f t="shared" si="80"/>
        <v>202604</v>
      </c>
    </row>
    <row r="571" spans="1:27" ht="21" customHeight="1">
      <c r="A571" s="299" t="str">
        <f>IF(C571="","",SUBTOTAL(103,$C$13:C571)-1)</f>
        <v/>
      </c>
      <c r="B571" s="104"/>
      <c r="C571" s="297"/>
      <c r="D571" s="105"/>
      <c r="E571" s="106"/>
      <c r="F571" s="107" t="str">
        <f>IF(E571="","",IFERROR(DATEDIF(E571,'請求書（幼稚園保育料・代理）'!$A$1,"Y"),""))</f>
        <v/>
      </c>
      <c r="G571" s="108"/>
      <c r="H571" s="105"/>
      <c r="I571" s="333" t="str">
        <f t="shared" si="73"/>
        <v/>
      </c>
      <c r="J571" s="110" t="s">
        <v>32</v>
      </c>
      <c r="K571" s="334" t="str">
        <f t="shared" si="74"/>
        <v/>
      </c>
      <c r="L571" s="112"/>
      <c r="M571" s="110" t="s">
        <v>32</v>
      </c>
      <c r="N571" s="113"/>
      <c r="O571" s="114"/>
      <c r="P571" s="306"/>
      <c r="Q571" s="105"/>
      <c r="R571" s="114"/>
      <c r="S571" s="115"/>
      <c r="T571" s="116">
        <f t="shared" si="75"/>
        <v>0</v>
      </c>
      <c r="U571" s="117">
        <f t="shared" si="76"/>
        <v>0</v>
      </c>
      <c r="V571" s="117">
        <f t="shared" si="72"/>
        <v>0</v>
      </c>
      <c r="W571" s="118">
        <f t="shared" si="77"/>
        <v>0</v>
      </c>
      <c r="X571" s="119">
        <f t="shared" si="78"/>
        <v>0</v>
      </c>
      <c r="Y571" s="119">
        <f t="shared" si="79"/>
        <v>0</v>
      </c>
      <c r="AA571" s="120" t="str">
        <f t="shared" si="80"/>
        <v>202604</v>
      </c>
    </row>
    <row r="572" spans="1:27" ht="21" customHeight="1">
      <c r="A572" s="299" t="str">
        <f>IF(C572="","",SUBTOTAL(103,$C$13:C572)-1)</f>
        <v/>
      </c>
      <c r="B572" s="104"/>
      <c r="C572" s="297"/>
      <c r="D572" s="105"/>
      <c r="E572" s="106"/>
      <c r="F572" s="107" t="str">
        <f>IF(E572="","",IFERROR(DATEDIF(E572,'請求書（幼稚園保育料・代理）'!$A$1,"Y"),""))</f>
        <v/>
      </c>
      <c r="G572" s="108"/>
      <c r="H572" s="105"/>
      <c r="I572" s="333" t="str">
        <f t="shared" si="73"/>
        <v/>
      </c>
      <c r="J572" s="110" t="s">
        <v>32</v>
      </c>
      <c r="K572" s="334" t="str">
        <f t="shared" si="74"/>
        <v/>
      </c>
      <c r="L572" s="112"/>
      <c r="M572" s="110" t="s">
        <v>32</v>
      </c>
      <c r="N572" s="113"/>
      <c r="O572" s="114"/>
      <c r="P572" s="306"/>
      <c r="Q572" s="105"/>
      <c r="R572" s="114"/>
      <c r="S572" s="115"/>
      <c r="T572" s="116">
        <f t="shared" si="75"/>
        <v>0</v>
      </c>
      <c r="U572" s="117">
        <f t="shared" si="76"/>
        <v>0</v>
      </c>
      <c r="V572" s="117">
        <f t="shared" si="72"/>
        <v>0</v>
      </c>
      <c r="W572" s="118">
        <f t="shared" si="77"/>
        <v>0</v>
      </c>
      <c r="X572" s="119">
        <f t="shared" si="78"/>
        <v>0</v>
      </c>
      <c r="Y572" s="119">
        <f t="shared" si="79"/>
        <v>0</v>
      </c>
      <c r="AA572" s="120" t="str">
        <f t="shared" si="80"/>
        <v>202604</v>
      </c>
    </row>
    <row r="573" spans="1:27" ht="21" customHeight="1">
      <c r="A573" s="299" t="str">
        <f>IF(C573="","",SUBTOTAL(103,$C$13:C573)-1)</f>
        <v/>
      </c>
      <c r="B573" s="104"/>
      <c r="C573" s="297"/>
      <c r="D573" s="105"/>
      <c r="E573" s="106"/>
      <c r="F573" s="107" t="str">
        <f>IF(E573="","",IFERROR(DATEDIF(E573,'請求書（幼稚園保育料・代理）'!$A$1,"Y"),""))</f>
        <v/>
      </c>
      <c r="G573" s="108"/>
      <c r="H573" s="105"/>
      <c r="I573" s="333" t="str">
        <f t="shared" si="73"/>
        <v/>
      </c>
      <c r="J573" s="110" t="s">
        <v>32</v>
      </c>
      <c r="K573" s="334" t="str">
        <f t="shared" si="74"/>
        <v/>
      </c>
      <c r="L573" s="112"/>
      <c r="M573" s="110" t="s">
        <v>32</v>
      </c>
      <c r="N573" s="113"/>
      <c r="O573" s="114"/>
      <c r="P573" s="306"/>
      <c r="Q573" s="105"/>
      <c r="R573" s="114"/>
      <c r="S573" s="115"/>
      <c r="T573" s="116">
        <f t="shared" si="75"/>
        <v>0</v>
      </c>
      <c r="U573" s="117">
        <f t="shared" si="76"/>
        <v>0</v>
      </c>
      <c r="V573" s="117">
        <f t="shared" si="72"/>
        <v>0</v>
      </c>
      <c r="W573" s="118">
        <f t="shared" si="77"/>
        <v>0</v>
      </c>
      <c r="X573" s="119">
        <f t="shared" si="78"/>
        <v>0</v>
      </c>
      <c r="Y573" s="119">
        <f t="shared" si="79"/>
        <v>0</v>
      </c>
      <c r="AA573" s="120" t="str">
        <f t="shared" si="80"/>
        <v>202604</v>
      </c>
    </row>
    <row r="574" spans="1:27" ht="21" customHeight="1">
      <c r="A574" s="299" t="str">
        <f>IF(C574="","",SUBTOTAL(103,$C$13:C574)-1)</f>
        <v/>
      </c>
      <c r="B574" s="104"/>
      <c r="C574" s="297"/>
      <c r="D574" s="105"/>
      <c r="E574" s="106"/>
      <c r="F574" s="107" t="str">
        <f>IF(E574="","",IFERROR(DATEDIF(E574,'請求書（幼稚園保育料・代理）'!$A$1,"Y"),""))</f>
        <v/>
      </c>
      <c r="G574" s="108"/>
      <c r="H574" s="105"/>
      <c r="I574" s="333" t="str">
        <f t="shared" si="73"/>
        <v/>
      </c>
      <c r="J574" s="110" t="s">
        <v>32</v>
      </c>
      <c r="K574" s="334" t="str">
        <f t="shared" si="74"/>
        <v/>
      </c>
      <c r="L574" s="112"/>
      <c r="M574" s="110" t="s">
        <v>32</v>
      </c>
      <c r="N574" s="113"/>
      <c r="O574" s="114"/>
      <c r="P574" s="306"/>
      <c r="Q574" s="105"/>
      <c r="R574" s="114"/>
      <c r="S574" s="115"/>
      <c r="T574" s="116">
        <f t="shared" si="75"/>
        <v>0</v>
      </c>
      <c r="U574" s="117">
        <f t="shared" si="76"/>
        <v>0</v>
      </c>
      <c r="V574" s="117">
        <f t="shared" si="72"/>
        <v>0</v>
      </c>
      <c r="W574" s="118">
        <f t="shared" si="77"/>
        <v>0</v>
      </c>
      <c r="X574" s="119">
        <f t="shared" si="78"/>
        <v>0</v>
      </c>
      <c r="Y574" s="119">
        <f t="shared" si="79"/>
        <v>0</v>
      </c>
      <c r="AA574" s="120" t="str">
        <f t="shared" si="80"/>
        <v>202604</v>
      </c>
    </row>
    <row r="575" spans="1:27" ht="21" customHeight="1">
      <c r="A575" s="299" t="str">
        <f>IF(C575="","",SUBTOTAL(103,$C$13:C575)-1)</f>
        <v/>
      </c>
      <c r="B575" s="104"/>
      <c r="C575" s="297"/>
      <c r="D575" s="105"/>
      <c r="E575" s="106"/>
      <c r="F575" s="107" t="str">
        <f>IF(E575="","",IFERROR(DATEDIF(E575,'請求書（幼稚園保育料・代理）'!$A$1,"Y"),""))</f>
        <v/>
      </c>
      <c r="G575" s="108"/>
      <c r="H575" s="105"/>
      <c r="I575" s="333" t="str">
        <f t="shared" si="73"/>
        <v/>
      </c>
      <c r="J575" s="110" t="s">
        <v>32</v>
      </c>
      <c r="K575" s="334" t="str">
        <f t="shared" si="74"/>
        <v/>
      </c>
      <c r="L575" s="112"/>
      <c r="M575" s="110" t="s">
        <v>32</v>
      </c>
      <c r="N575" s="113"/>
      <c r="O575" s="114"/>
      <c r="P575" s="306"/>
      <c r="Q575" s="105"/>
      <c r="R575" s="114"/>
      <c r="S575" s="115"/>
      <c r="T575" s="116">
        <f t="shared" si="75"/>
        <v>0</v>
      </c>
      <c r="U575" s="117">
        <f t="shared" si="76"/>
        <v>0</v>
      </c>
      <c r="V575" s="117">
        <f t="shared" si="72"/>
        <v>0</v>
      </c>
      <c r="W575" s="118">
        <f t="shared" si="77"/>
        <v>0</v>
      </c>
      <c r="X575" s="119">
        <f t="shared" si="78"/>
        <v>0</v>
      </c>
      <c r="Y575" s="119">
        <f t="shared" si="79"/>
        <v>0</v>
      </c>
      <c r="AA575" s="120" t="str">
        <f t="shared" si="80"/>
        <v>202604</v>
      </c>
    </row>
    <row r="576" spans="1:27" ht="21" customHeight="1">
      <c r="A576" s="299" t="str">
        <f>IF(C576="","",SUBTOTAL(103,$C$13:C576)-1)</f>
        <v/>
      </c>
      <c r="B576" s="104"/>
      <c r="C576" s="297"/>
      <c r="D576" s="105"/>
      <c r="E576" s="106"/>
      <c r="F576" s="107" t="str">
        <f>IF(E576="","",IFERROR(DATEDIF(E576,'請求書（幼稚園保育料・代理）'!$A$1,"Y"),""))</f>
        <v/>
      </c>
      <c r="G576" s="108"/>
      <c r="H576" s="105"/>
      <c r="I576" s="333" t="str">
        <f t="shared" si="73"/>
        <v/>
      </c>
      <c r="J576" s="110" t="s">
        <v>32</v>
      </c>
      <c r="K576" s="334" t="str">
        <f t="shared" si="74"/>
        <v/>
      </c>
      <c r="L576" s="112"/>
      <c r="M576" s="110" t="s">
        <v>32</v>
      </c>
      <c r="N576" s="113"/>
      <c r="O576" s="114"/>
      <c r="P576" s="306"/>
      <c r="Q576" s="105"/>
      <c r="R576" s="114"/>
      <c r="S576" s="115"/>
      <c r="T576" s="116">
        <f t="shared" si="75"/>
        <v>0</v>
      </c>
      <c r="U576" s="117">
        <f t="shared" si="76"/>
        <v>0</v>
      </c>
      <c r="V576" s="117">
        <f t="shared" si="72"/>
        <v>0</v>
      </c>
      <c r="W576" s="118">
        <f t="shared" si="77"/>
        <v>0</v>
      </c>
      <c r="X576" s="119">
        <f t="shared" si="78"/>
        <v>0</v>
      </c>
      <c r="Y576" s="119">
        <f t="shared" si="79"/>
        <v>0</v>
      </c>
      <c r="AA576" s="120" t="str">
        <f t="shared" si="80"/>
        <v>202604</v>
      </c>
    </row>
    <row r="577" spans="1:27" ht="21" customHeight="1">
      <c r="A577" s="299" t="str">
        <f>IF(C577="","",SUBTOTAL(103,$C$13:C577)-1)</f>
        <v/>
      </c>
      <c r="B577" s="104"/>
      <c r="C577" s="297"/>
      <c r="D577" s="105"/>
      <c r="E577" s="106"/>
      <c r="F577" s="107" t="str">
        <f>IF(E577="","",IFERROR(DATEDIF(E577,'請求書（幼稚園保育料・代理）'!$A$1,"Y"),""))</f>
        <v/>
      </c>
      <c r="G577" s="108"/>
      <c r="H577" s="105"/>
      <c r="I577" s="333" t="str">
        <f t="shared" si="73"/>
        <v/>
      </c>
      <c r="J577" s="110" t="s">
        <v>32</v>
      </c>
      <c r="K577" s="334" t="str">
        <f t="shared" si="74"/>
        <v/>
      </c>
      <c r="L577" s="112"/>
      <c r="M577" s="110" t="s">
        <v>32</v>
      </c>
      <c r="N577" s="113"/>
      <c r="O577" s="114"/>
      <c r="P577" s="306"/>
      <c r="Q577" s="105"/>
      <c r="R577" s="114"/>
      <c r="S577" s="115"/>
      <c r="T577" s="116">
        <f t="shared" si="75"/>
        <v>0</v>
      </c>
      <c r="U577" s="117">
        <f t="shared" si="76"/>
        <v>0</v>
      </c>
      <c r="V577" s="117">
        <f t="shared" si="72"/>
        <v>0</v>
      </c>
      <c r="W577" s="118">
        <f t="shared" si="77"/>
        <v>0</v>
      </c>
      <c r="X577" s="119">
        <f t="shared" si="78"/>
        <v>0</v>
      </c>
      <c r="Y577" s="119">
        <f t="shared" si="79"/>
        <v>0</v>
      </c>
      <c r="AA577" s="120" t="str">
        <f t="shared" si="80"/>
        <v>202604</v>
      </c>
    </row>
    <row r="578" spans="1:27" ht="21" customHeight="1">
      <c r="A578" s="299" t="str">
        <f>IF(C578="","",SUBTOTAL(103,$C$13:C578)-1)</f>
        <v/>
      </c>
      <c r="B578" s="104"/>
      <c r="C578" s="297"/>
      <c r="D578" s="105"/>
      <c r="E578" s="106"/>
      <c r="F578" s="107" t="str">
        <f>IF(E578="","",IFERROR(DATEDIF(E578,'請求書（幼稚園保育料・代理）'!$A$1,"Y"),""))</f>
        <v/>
      </c>
      <c r="G578" s="108"/>
      <c r="H578" s="105"/>
      <c r="I578" s="333" t="str">
        <f t="shared" si="73"/>
        <v/>
      </c>
      <c r="J578" s="110" t="s">
        <v>32</v>
      </c>
      <c r="K578" s="334" t="str">
        <f t="shared" si="74"/>
        <v/>
      </c>
      <c r="L578" s="112"/>
      <c r="M578" s="110" t="s">
        <v>32</v>
      </c>
      <c r="N578" s="113"/>
      <c r="O578" s="114"/>
      <c r="P578" s="306"/>
      <c r="Q578" s="105"/>
      <c r="R578" s="114"/>
      <c r="S578" s="115"/>
      <c r="T578" s="116">
        <f t="shared" si="75"/>
        <v>0</v>
      </c>
      <c r="U578" s="117">
        <f t="shared" si="76"/>
        <v>0</v>
      </c>
      <c r="V578" s="117">
        <f t="shared" si="72"/>
        <v>0</v>
      </c>
      <c r="W578" s="118">
        <f t="shared" si="77"/>
        <v>0</v>
      </c>
      <c r="X578" s="119">
        <f t="shared" si="78"/>
        <v>0</v>
      </c>
      <c r="Y578" s="119">
        <f t="shared" si="79"/>
        <v>0</v>
      </c>
      <c r="AA578" s="120" t="str">
        <f t="shared" si="80"/>
        <v>202604</v>
      </c>
    </row>
    <row r="579" spans="1:27" ht="21" customHeight="1">
      <c r="A579" s="299" t="str">
        <f>IF(C579="","",SUBTOTAL(103,$C$13:C579)-1)</f>
        <v/>
      </c>
      <c r="B579" s="104"/>
      <c r="C579" s="297"/>
      <c r="D579" s="105"/>
      <c r="E579" s="106"/>
      <c r="F579" s="107" t="str">
        <f>IF(E579="","",IFERROR(DATEDIF(E579,'請求書（幼稚園保育料・代理）'!$A$1,"Y"),""))</f>
        <v/>
      </c>
      <c r="G579" s="108"/>
      <c r="H579" s="105"/>
      <c r="I579" s="333" t="str">
        <f t="shared" si="73"/>
        <v/>
      </c>
      <c r="J579" s="110" t="s">
        <v>32</v>
      </c>
      <c r="K579" s="334" t="str">
        <f t="shared" si="74"/>
        <v/>
      </c>
      <c r="L579" s="112"/>
      <c r="M579" s="110" t="s">
        <v>32</v>
      </c>
      <c r="N579" s="113"/>
      <c r="O579" s="114"/>
      <c r="P579" s="306"/>
      <c r="Q579" s="105"/>
      <c r="R579" s="114"/>
      <c r="S579" s="115"/>
      <c r="T579" s="116">
        <f t="shared" si="75"/>
        <v>0</v>
      </c>
      <c r="U579" s="117">
        <f t="shared" si="76"/>
        <v>0</v>
      </c>
      <c r="V579" s="117">
        <f t="shared" si="72"/>
        <v>0</v>
      </c>
      <c r="W579" s="118">
        <f t="shared" si="77"/>
        <v>0</v>
      </c>
      <c r="X579" s="119">
        <f t="shared" si="78"/>
        <v>0</v>
      </c>
      <c r="Y579" s="119">
        <f t="shared" si="79"/>
        <v>0</v>
      </c>
      <c r="AA579" s="120" t="str">
        <f t="shared" si="80"/>
        <v>202604</v>
      </c>
    </row>
    <row r="580" spans="1:27" ht="21" customHeight="1">
      <c r="A580" s="299" t="str">
        <f>IF(C580="","",SUBTOTAL(103,$C$13:C580)-1)</f>
        <v/>
      </c>
      <c r="B580" s="104"/>
      <c r="C580" s="297"/>
      <c r="D580" s="105"/>
      <c r="E580" s="106"/>
      <c r="F580" s="107" t="str">
        <f>IF(E580="","",IFERROR(DATEDIF(E580,'請求書（幼稚園保育料・代理）'!$A$1,"Y"),""))</f>
        <v/>
      </c>
      <c r="G580" s="108"/>
      <c r="H580" s="105"/>
      <c r="I580" s="333" t="str">
        <f t="shared" si="73"/>
        <v/>
      </c>
      <c r="J580" s="110" t="s">
        <v>32</v>
      </c>
      <c r="K580" s="334" t="str">
        <f t="shared" si="74"/>
        <v/>
      </c>
      <c r="L580" s="112"/>
      <c r="M580" s="110" t="s">
        <v>32</v>
      </c>
      <c r="N580" s="113"/>
      <c r="O580" s="114"/>
      <c r="P580" s="306"/>
      <c r="Q580" s="105"/>
      <c r="R580" s="114"/>
      <c r="S580" s="115"/>
      <c r="T580" s="116">
        <f t="shared" si="75"/>
        <v>0</v>
      </c>
      <c r="U580" s="117">
        <f t="shared" si="76"/>
        <v>0</v>
      </c>
      <c r="V580" s="117">
        <f t="shared" si="72"/>
        <v>0</v>
      </c>
      <c r="W580" s="118">
        <f t="shared" si="77"/>
        <v>0</v>
      </c>
      <c r="X580" s="119">
        <f t="shared" si="78"/>
        <v>0</v>
      </c>
      <c r="Y580" s="119">
        <f t="shared" si="79"/>
        <v>0</v>
      </c>
      <c r="AA580" s="120" t="str">
        <f t="shared" si="80"/>
        <v>202604</v>
      </c>
    </row>
    <row r="581" spans="1:27" ht="21" customHeight="1">
      <c r="A581" s="299" t="str">
        <f>IF(C581="","",SUBTOTAL(103,$C$13:C581)-1)</f>
        <v/>
      </c>
      <c r="B581" s="104"/>
      <c r="C581" s="297"/>
      <c r="D581" s="105"/>
      <c r="E581" s="106"/>
      <c r="F581" s="107" t="str">
        <f>IF(E581="","",IFERROR(DATEDIF(E581,'請求書（幼稚園保育料・代理）'!$A$1,"Y"),""))</f>
        <v/>
      </c>
      <c r="G581" s="108"/>
      <c r="H581" s="105"/>
      <c r="I581" s="333" t="str">
        <f t="shared" si="73"/>
        <v/>
      </c>
      <c r="J581" s="110" t="s">
        <v>32</v>
      </c>
      <c r="K581" s="334" t="str">
        <f t="shared" si="74"/>
        <v/>
      </c>
      <c r="L581" s="112"/>
      <c r="M581" s="110" t="s">
        <v>32</v>
      </c>
      <c r="N581" s="113"/>
      <c r="O581" s="114"/>
      <c r="P581" s="306"/>
      <c r="Q581" s="105"/>
      <c r="R581" s="114"/>
      <c r="S581" s="115"/>
      <c r="T581" s="116">
        <f t="shared" si="75"/>
        <v>0</v>
      </c>
      <c r="U581" s="117">
        <f t="shared" si="76"/>
        <v>0</v>
      </c>
      <c r="V581" s="117">
        <f t="shared" si="72"/>
        <v>0</v>
      </c>
      <c r="W581" s="118">
        <f t="shared" si="77"/>
        <v>0</v>
      </c>
      <c r="X581" s="119">
        <f t="shared" si="78"/>
        <v>0</v>
      </c>
      <c r="Y581" s="119">
        <f t="shared" si="79"/>
        <v>0</v>
      </c>
      <c r="AA581" s="120" t="str">
        <f t="shared" si="80"/>
        <v>202604</v>
      </c>
    </row>
    <row r="582" spans="1:27" ht="21" customHeight="1">
      <c r="A582" s="299" t="str">
        <f>IF(C582="","",SUBTOTAL(103,$C$13:C582)-1)</f>
        <v/>
      </c>
      <c r="B582" s="104"/>
      <c r="C582" s="297"/>
      <c r="D582" s="105"/>
      <c r="E582" s="106"/>
      <c r="F582" s="107" t="str">
        <f>IF(E582="","",IFERROR(DATEDIF(E582,'請求書（幼稚園保育料・代理）'!$A$1,"Y"),""))</f>
        <v/>
      </c>
      <c r="G582" s="108"/>
      <c r="H582" s="105"/>
      <c r="I582" s="333" t="str">
        <f t="shared" si="73"/>
        <v/>
      </c>
      <c r="J582" s="110" t="s">
        <v>32</v>
      </c>
      <c r="K582" s="334" t="str">
        <f t="shared" si="74"/>
        <v/>
      </c>
      <c r="L582" s="112"/>
      <c r="M582" s="110" t="s">
        <v>32</v>
      </c>
      <c r="N582" s="113"/>
      <c r="O582" s="114"/>
      <c r="P582" s="306"/>
      <c r="Q582" s="105"/>
      <c r="R582" s="114"/>
      <c r="S582" s="115"/>
      <c r="T582" s="116">
        <f t="shared" si="75"/>
        <v>0</v>
      </c>
      <c r="U582" s="117">
        <f t="shared" si="76"/>
        <v>0</v>
      </c>
      <c r="V582" s="117">
        <f t="shared" si="72"/>
        <v>0</v>
      </c>
      <c r="W582" s="118">
        <f t="shared" si="77"/>
        <v>0</v>
      </c>
      <c r="X582" s="119">
        <f t="shared" si="78"/>
        <v>0</v>
      </c>
      <c r="Y582" s="119">
        <f t="shared" si="79"/>
        <v>0</v>
      </c>
      <c r="AA582" s="120" t="str">
        <f t="shared" si="80"/>
        <v>202604</v>
      </c>
    </row>
    <row r="583" spans="1:27" ht="21" customHeight="1">
      <c r="A583" s="299" t="str">
        <f>IF(C583="","",SUBTOTAL(103,$C$13:C583)-1)</f>
        <v/>
      </c>
      <c r="B583" s="104"/>
      <c r="C583" s="297"/>
      <c r="D583" s="105"/>
      <c r="E583" s="106"/>
      <c r="F583" s="107" t="str">
        <f>IF(E583="","",IFERROR(DATEDIF(E583,'請求書（幼稚園保育料・代理）'!$A$1,"Y"),""))</f>
        <v/>
      </c>
      <c r="G583" s="108"/>
      <c r="H583" s="105"/>
      <c r="I583" s="333" t="str">
        <f t="shared" si="73"/>
        <v/>
      </c>
      <c r="J583" s="110" t="s">
        <v>32</v>
      </c>
      <c r="K583" s="334" t="str">
        <f t="shared" si="74"/>
        <v/>
      </c>
      <c r="L583" s="112"/>
      <c r="M583" s="110" t="s">
        <v>32</v>
      </c>
      <c r="N583" s="113"/>
      <c r="O583" s="114"/>
      <c r="P583" s="306"/>
      <c r="Q583" s="105"/>
      <c r="R583" s="114"/>
      <c r="S583" s="115"/>
      <c r="T583" s="116">
        <f t="shared" si="75"/>
        <v>0</v>
      </c>
      <c r="U583" s="117">
        <f t="shared" si="76"/>
        <v>0</v>
      </c>
      <c r="V583" s="117">
        <f t="shared" si="72"/>
        <v>0</v>
      </c>
      <c r="W583" s="118">
        <f t="shared" si="77"/>
        <v>0</v>
      </c>
      <c r="X583" s="119">
        <f t="shared" si="78"/>
        <v>0</v>
      </c>
      <c r="Y583" s="119">
        <f t="shared" si="79"/>
        <v>0</v>
      </c>
      <c r="AA583" s="120" t="str">
        <f t="shared" si="80"/>
        <v>202604</v>
      </c>
    </row>
    <row r="584" spans="1:27" ht="21" customHeight="1">
      <c r="A584" s="299" t="str">
        <f>IF(C584="","",SUBTOTAL(103,$C$13:C584)-1)</f>
        <v/>
      </c>
      <c r="B584" s="104"/>
      <c r="C584" s="297"/>
      <c r="D584" s="105"/>
      <c r="E584" s="106"/>
      <c r="F584" s="107" t="str">
        <f>IF(E584="","",IFERROR(DATEDIF(E584,'請求書（幼稚園保育料・代理）'!$A$1,"Y"),""))</f>
        <v/>
      </c>
      <c r="G584" s="108"/>
      <c r="H584" s="105"/>
      <c r="I584" s="333" t="str">
        <f t="shared" si="73"/>
        <v/>
      </c>
      <c r="J584" s="110" t="s">
        <v>32</v>
      </c>
      <c r="K584" s="334" t="str">
        <f t="shared" si="74"/>
        <v/>
      </c>
      <c r="L584" s="112"/>
      <c r="M584" s="110" t="s">
        <v>32</v>
      </c>
      <c r="N584" s="113"/>
      <c r="O584" s="114"/>
      <c r="P584" s="306"/>
      <c r="Q584" s="105"/>
      <c r="R584" s="114"/>
      <c r="S584" s="115"/>
      <c r="T584" s="116">
        <f t="shared" si="75"/>
        <v>0</v>
      </c>
      <c r="U584" s="117">
        <f t="shared" si="76"/>
        <v>0</v>
      </c>
      <c r="V584" s="117">
        <f t="shared" si="72"/>
        <v>0</v>
      </c>
      <c r="W584" s="118">
        <f t="shared" si="77"/>
        <v>0</v>
      </c>
      <c r="X584" s="119">
        <f t="shared" si="78"/>
        <v>0</v>
      </c>
      <c r="Y584" s="119">
        <f t="shared" si="79"/>
        <v>0</v>
      </c>
      <c r="AA584" s="120" t="str">
        <f t="shared" si="80"/>
        <v>202604</v>
      </c>
    </row>
    <row r="585" spans="1:27" ht="21" customHeight="1">
      <c r="A585" s="299" t="str">
        <f>IF(C585="","",SUBTOTAL(103,$C$13:C585)-1)</f>
        <v/>
      </c>
      <c r="B585" s="104"/>
      <c r="C585" s="297"/>
      <c r="D585" s="105"/>
      <c r="E585" s="106"/>
      <c r="F585" s="107" t="str">
        <f>IF(E585="","",IFERROR(DATEDIF(E585,'請求書（幼稚園保育料・代理）'!$A$1,"Y"),""))</f>
        <v/>
      </c>
      <c r="G585" s="108"/>
      <c r="H585" s="105"/>
      <c r="I585" s="333" t="str">
        <f t="shared" si="73"/>
        <v/>
      </c>
      <c r="J585" s="110" t="s">
        <v>32</v>
      </c>
      <c r="K585" s="334" t="str">
        <f t="shared" si="74"/>
        <v/>
      </c>
      <c r="L585" s="112"/>
      <c r="M585" s="110" t="s">
        <v>32</v>
      </c>
      <c r="N585" s="113"/>
      <c r="O585" s="114"/>
      <c r="P585" s="306"/>
      <c r="Q585" s="105"/>
      <c r="R585" s="114"/>
      <c r="S585" s="115"/>
      <c r="T585" s="116">
        <f t="shared" si="75"/>
        <v>0</v>
      </c>
      <c r="U585" s="117">
        <f t="shared" si="76"/>
        <v>0</v>
      </c>
      <c r="V585" s="117">
        <f t="shared" si="72"/>
        <v>0</v>
      </c>
      <c r="W585" s="118">
        <f t="shared" si="77"/>
        <v>0</v>
      </c>
      <c r="X585" s="119">
        <f t="shared" si="78"/>
        <v>0</v>
      </c>
      <c r="Y585" s="119">
        <f t="shared" si="79"/>
        <v>0</v>
      </c>
      <c r="AA585" s="120" t="str">
        <f t="shared" si="80"/>
        <v>202604</v>
      </c>
    </row>
    <row r="586" spans="1:27" ht="21" customHeight="1">
      <c r="A586" s="299" t="str">
        <f>IF(C586="","",SUBTOTAL(103,$C$13:C586)-1)</f>
        <v/>
      </c>
      <c r="B586" s="104"/>
      <c r="C586" s="297"/>
      <c r="D586" s="105"/>
      <c r="E586" s="106"/>
      <c r="F586" s="107" t="str">
        <f>IF(E586="","",IFERROR(DATEDIF(E586,'請求書（幼稚園保育料・代理）'!$A$1,"Y"),""))</f>
        <v/>
      </c>
      <c r="G586" s="108"/>
      <c r="H586" s="105"/>
      <c r="I586" s="333" t="str">
        <f t="shared" si="73"/>
        <v/>
      </c>
      <c r="J586" s="110" t="s">
        <v>32</v>
      </c>
      <c r="K586" s="334" t="str">
        <f t="shared" si="74"/>
        <v/>
      </c>
      <c r="L586" s="112"/>
      <c r="M586" s="110" t="s">
        <v>32</v>
      </c>
      <c r="N586" s="113"/>
      <c r="O586" s="114"/>
      <c r="P586" s="306"/>
      <c r="Q586" s="105"/>
      <c r="R586" s="114"/>
      <c r="S586" s="115"/>
      <c r="T586" s="116">
        <f t="shared" si="75"/>
        <v>0</v>
      </c>
      <c r="U586" s="117">
        <f t="shared" si="76"/>
        <v>0</v>
      </c>
      <c r="V586" s="117">
        <f t="shared" si="72"/>
        <v>0</v>
      </c>
      <c r="W586" s="118">
        <f t="shared" si="77"/>
        <v>0</v>
      </c>
      <c r="X586" s="119">
        <f t="shared" si="78"/>
        <v>0</v>
      </c>
      <c r="Y586" s="119">
        <f t="shared" si="79"/>
        <v>0</v>
      </c>
      <c r="AA586" s="120" t="str">
        <f t="shared" si="80"/>
        <v>202604</v>
      </c>
    </row>
    <row r="587" spans="1:27" ht="21" customHeight="1">
      <c r="A587" s="299" t="str">
        <f>IF(C587="","",SUBTOTAL(103,$C$13:C587)-1)</f>
        <v/>
      </c>
      <c r="B587" s="104"/>
      <c r="C587" s="297"/>
      <c r="D587" s="105"/>
      <c r="E587" s="106"/>
      <c r="F587" s="107" t="str">
        <f>IF(E587="","",IFERROR(DATEDIF(E587,'請求書（幼稚園保育料・代理）'!$A$1,"Y"),""))</f>
        <v/>
      </c>
      <c r="G587" s="108"/>
      <c r="H587" s="105"/>
      <c r="I587" s="333" t="str">
        <f t="shared" si="73"/>
        <v/>
      </c>
      <c r="J587" s="110" t="s">
        <v>32</v>
      </c>
      <c r="K587" s="334" t="str">
        <f t="shared" si="74"/>
        <v/>
      </c>
      <c r="L587" s="112"/>
      <c r="M587" s="110" t="s">
        <v>32</v>
      </c>
      <c r="N587" s="113"/>
      <c r="O587" s="114"/>
      <c r="P587" s="306"/>
      <c r="Q587" s="105"/>
      <c r="R587" s="114"/>
      <c r="S587" s="115"/>
      <c r="T587" s="116">
        <f t="shared" si="75"/>
        <v>0</v>
      </c>
      <c r="U587" s="117">
        <f t="shared" si="76"/>
        <v>0</v>
      </c>
      <c r="V587" s="117">
        <f t="shared" si="72"/>
        <v>0</v>
      </c>
      <c r="W587" s="118">
        <f t="shared" si="77"/>
        <v>0</v>
      </c>
      <c r="X587" s="119">
        <f t="shared" si="78"/>
        <v>0</v>
      </c>
      <c r="Y587" s="119">
        <f t="shared" si="79"/>
        <v>0</v>
      </c>
      <c r="AA587" s="120" t="str">
        <f t="shared" si="80"/>
        <v>202604</v>
      </c>
    </row>
    <row r="588" spans="1:27" ht="21" customHeight="1">
      <c r="A588" s="299" t="str">
        <f>IF(C588="","",SUBTOTAL(103,$C$13:C588)-1)</f>
        <v/>
      </c>
      <c r="B588" s="104"/>
      <c r="C588" s="297"/>
      <c r="D588" s="105"/>
      <c r="E588" s="106"/>
      <c r="F588" s="107" t="str">
        <f>IF(E588="","",IFERROR(DATEDIF(E588,'請求書（幼稚園保育料・代理）'!$A$1,"Y"),""))</f>
        <v/>
      </c>
      <c r="G588" s="108"/>
      <c r="H588" s="105"/>
      <c r="I588" s="333" t="str">
        <f t="shared" si="73"/>
        <v/>
      </c>
      <c r="J588" s="110" t="s">
        <v>32</v>
      </c>
      <c r="K588" s="334" t="str">
        <f t="shared" si="74"/>
        <v/>
      </c>
      <c r="L588" s="112"/>
      <c r="M588" s="110" t="s">
        <v>32</v>
      </c>
      <c r="N588" s="113"/>
      <c r="O588" s="114"/>
      <c r="P588" s="306"/>
      <c r="Q588" s="105"/>
      <c r="R588" s="114"/>
      <c r="S588" s="115"/>
      <c r="T588" s="116">
        <f t="shared" si="75"/>
        <v>0</v>
      </c>
      <c r="U588" s="117">
        <f t="shared" si="76"/>
        <v>0</v>
      </c>
      <c r="V588" s="117">
        <f t="shared" si="72"/>
        <v>0</v>
      </c>
      <c r="W588" s="118">
        <f t="shared" si="77"/>
        <v>0</v>
      </c>
      <c r="X588" s="119">
        <f t="shared" si="78"/>
        <v>0</v>
      </c>
      <c r="Y588" s="119">
        <f t="shared" si="79"/>
        <v>0</v>
      </c>
      <c r="AA588" s="120" t="str">
        <f t="shared" si="80"/>
        <v>202604</v>
      </c>
    </row>
    <row r="589" spans="1:27" ht="21" customHeight="1">
      <c r="A589" s="299" t="str">
        <f>IF(C589="","",SUBTOTAL(103,$C$13:C589)-1)</f>
        <v/>
      </c>
      <c r="B589" s="104"/>
      <c r="C589" s="297"/>
      <c r="D589" s="105"/>
      <c r="E589" s="106"/>
      <c r="F589" s="107" t="str">
        <f>IF(E589="","",IFERROR(DATEDIF(E589,'請求書（幼稚園保育料・代理）'!$A$1,"Y"),""))</f>
        <v/>
      </c>
      <c r="G589" s="108"/>
      <c r="H589" s="105"/>
      <c r="I589" s="333" t="str">
        <f t="shared" si="73"/>
        <v/>
      </c>
      <c r="J589" s="110" t="s">
        <v>32</v>
      </c>
      <c r="K589" s="334" t="str">
        <f t="shared" si="74"/>
        <v/>
      </c>
      <c r="L589" s="112"/>
      <c r="M589" s="110" t="s">
        <v>32</v>
      </c>
      <c r="N589" s="113"/>
      <c r="O589" s="114"/>
      <c r="P589" s="306"/>
      <c r="Q589" s="105"/>
      <c r="R589" s="114"/>
      <c r="S589" s="115"/>
      <c r="T589" s="116">
        <f t="shared" si="75"/>
        <v>0</v>
      </c>
      <c r="U589" s="117">
        <f t="shared" si="76"/>
        <v>0</v>
      </c>
      <c r="V589" s="117">
        <f t="shared" si="72"/>
        <v>0</v>
      </c>
      <c r="W589" s="118">
        <f t="shared" si="77"/>
        <v>0</v>
      </c>
      <c r="X589" s="119">
        <f t="shared" si="78"/>
        <v>0</v>
      </c>
      <c r="Y589" s="119">
        <f t="shared" si="79"/>
        <v>0</v>
      </c>
      <c r="AA589" s="120" t="str">
        <f t="shared" si="80"/>
        <v>202604</v>
      </c>
    </row>
    <row r="590" spans="1:27" ht="21" customHeight="1">
      <c r="A590" s="299" t="str">
        <f>IF(C590="","",SUBTOTAL(103,$C$13:C590)-1)</f>
        <v/>
      </c>
      <c r="B590" s="104"/>
      <c r="C590" s="297"/>
      <c r="D590" s="105"/>
      <c r="E590" s="106"/>
      <c r="F590" s="107" t="str">
        <f>IF(E590="","",IFERROR(DATEDIF(E590,'請求書（幼稚園保育料・代理）'!$A$1,"Y"),""))</f>
        <v/>
      </c>
      <c r="G590" s="108"/>
      <c r="H590" s="105"/>
      <c r="I590" s="333" t="str">
        <f t="shared" si="73"/>
        <v/>
      </c>
      <c r="J590" s="110" t="s">
        <v>32</v>
      </c>
      <c r="K590" s="334" t="str">
        <f t="shared" si="74"/>
        <v/>
      </c>
      <c r="L590" s="112"/>
      <c r="M590" s="110" t="s">
        <v>32</v>
      </c>
      <c r="N590" s="113"/>
      <c r="O590" s="114"/>
      <c r="P590" s="306"/>
      <c r="Q590" s="105"/>
      <c r="R590" s="114"/>
      <c r="S590" s="115"/>
      <c r="T590" s="116">
        <f t="shared" si="75"/>
        <v>0</v>
      </c>
      <c r="U590" s="117">
        <f t="shared" si="76"/>
        <v>0</v>
      </c>
      <c r="V590" s="117">
        <f t="shared" ref="V590:V653" si="81">IF(C590&lt;&gt;0,$V$13,0)</f>
        <v>0</v>
      </c>
      <c r="W590" s="118">
        <f t="shared" si="77"/>
        <v>0</v>
      </c>
      <c r="X590" s="119">
        <f t="shared" si="78"/>
        <v>0</v>
      </c>
      <c r="Y590" s="119">
        <f t="shared" si="79"/>
        <v>0</v>
      </c>
      <c r="AA590" s="120" t="str">
        <f t="shared" si="80"/>
        <v>202604</v>
      </c>
    </row>
    <row r="591" spans="1:27" ht="21" customHeight="1">
      <c r="A591" s="299" t="str">
        <f>IF(C591="","",SUBTOTAL(103,$C$13:C591)-1)</f>
        <v/>
      </c>
      <c r="B591" s="104"/>
      <c r="C591" s="297"/>
      <c r="D591" s="105"/>
      <c r="E591" s="106"/>
      <c r="F591" s="107" t="str">
        <f>IF(E591="","",IFERROR(DATEDIF(E591,'請求書（幼稚園保育料・代理）'!$A$1,"Y"),""))</f>
        <v/>
      </c>
      <c r="G591" s="108"/>
      <c r="H591" s="105"/>
      <c r="I591" s="333" t="str">
        <f t="shared" ref="I591:I654" si="82">IF(C591&lt;&gt;"","1日","")</f>
        <v/>
      </c>
      <c r="J591" s="110" t="s">
        <v>32</v>
      </c>
      <c r="K591" s="334" t="str">
        <f t="shared" ref="K591:K654" si="83">IF(C591&lt;&gt;"","末日","")</f>
        <v/>
      </c>
      <c r="L591" s="112"/>
      <c r="M591" s="110" t="s">
        <v>32</v>
      </c>
      <c r="N591" s="113"/>
      <c r="O591" s="114"/>
      <c r="P591" s="306"/>
      <c r="Q591" s="105"/>
      <c r="R591" s="114"/>
      <c r="S591" s="115"/>
      <c r="T591" s="116">
        <f t="shared" ref="T591:T654" si="84">IF(Q591="有",ROUNDDOWN(R591/S591,0),0)</f>
        <v>0</v>
      </c>
      <c r="U591" s="117">
        <f t="shared" ref="U591:U654" si="85">O591+T591</f>
        <v>0</v>
      </c>
      <c r="V591" s="117">
        <f t="shared" si="81"/>
        <v>0</v>
      </c>
      <c r="W591" s="118">
        <f t="shared" ref="W591:W654" si="86">MIN(U591,V591)</f>
        <v>0</v>
      </c>
      <c r="X591" s="119">
        <f t="shared" ref="X591:X654" si="87">IF(O591-W591&lt;0,0,O591-W591)</f>
        <v>0</v>
      </c>
      <c r="Y591" s="119">
        <f t="shared" ref="Y591:Y654" si="88">IF(W591-O591&gt;0,W591-O591,0)</f>
        <v>0</v>
      </c>
      <c r="AA591" s="120" t="str">
        <f t="shared" si="80"/>
        <v>202604</v>
      </c>
    </row>
    <row r="592" spans="1:27" ht="21" customHeight="1">
      <c r="A592" s="299" t="str">
        <f>IF(C592="","",SUBTOTAL(103,$C$13:C592)-1)</f>
        <v/>
      </c>
      <c r="B592" s="104"/>
      <c r="C592" s="297"/>
      <c r="D592" s="105"/>
      <c r="E592" s="106"/>
      <c r="F592" s="107" t="str">
        <f>IF(E592="","",IFERROR(DATEDIF(E592,'請求書（幼稚園保育料・代理）'!$A$1,"Y"),""))</f>
        <v/>
      </c>
      <c r="G592" s="108"/>
      <c r="H592" s="105"/>
      <c r="I592" s="333" t="str">
        <f t="shared" si="82"/>
        <v/>
      </c>
      <c r="J592" s="110" t="s">
        <v>32</v>
      </c>
      <c r="K592" s="334" t="str">
        <f t="shared" si="83"/>
        <v/>
      </c>
      <c r="L592" s="112"/>
      <c r="M592" s="110" t="s">
        <v>32</v>
      </c>
      <c r="N592" s="113"/>
      <c r="O592" s="114"/>
      <c r="P592" s="306"/>
      <c r="Q592" s="105"/>
      <c r="R592" s="114"/>
      <c r="S592" s="115"/>
      <c r="T592" s="116">
        <f t="shared" si="84"/>
        <v>0</v>
      </c>
      <c r="U592" s="117">
        <f t="shared" si="85"/>
        <v>0</v>
      </c>
      <c r="V592" s="117">
        <f t="shared" si="81"/>
        <v>0</v>
      </c>
      <c r="W592" s="118">
        <f t="shared" si="86"/>
        <v>0</v>
      </c>
      <c r="X592" s="119">
        <f t="shared" si="87"/>
        <v>0</v>
      </c>
      <c r="Y592" s="119">
        <f t="shared" si="88"/>
        <v>0</v>
      </c>
      <c r="AA592" s="120" t="str">
        <f t="shared" ref="AA592:AA655" si="89">2018+$I$4&amp;0&amp;$K$4</f>
        <v>202604</v>
      </c>
    </row>
    <row r="593" spans="1:27" ht="21" customHeight="1">
      <c r="A593" s="299" t="str">
        <f>IF(C593="","",SUBTOTAL(103,$C$13:C593)-1)</f>
        <v/>
      </c>
      <c r="B593" s="104"/>
      <c r="C593" s="297"/>
      <c r="D593" s="105"/>
      <c r="E593" s="106"/>
      <c r="F593" s="107" t="str">
        <f>IF(E593="","",IFERROR(DATEDIF(E593,'請求書（幼稚園保育料・代理）'!$A$1,"Y"),""))</f>
        <v/>
      </c>
      <c r="G593" s="108"/>
      <c r="H593" s="105"/>
      <c r="I593" s="333" t="str">
        <f t="shared" si="82"/>
        <v/>
      </c>
      <c r="J593" s="110" t="s">
        <v>32</v>
      </c>
      <c r="K593" s="334" t="str">
        <f t="shared" si="83"/>
        <v/>
      </c>
      <c r="L593" s="112"/>
      <c r="M593" s="110" t="s">
        <v>32</v>
      </c>
      <c r="N593" s="113"/>
      <c r="O593" s="114"/>
      <c r="P593" s="306"/>
      <c r="Q593" s="105"/>
      <c r="R593" s="114"/>
      <c r="S593" s="115"/>
      <c r="T593" s="116">
        <f t="shared" si="84"/>
        <v>0</v>
      </c>
      <c r="U593" s="117">
        <f t="shared" si="85"/>
        <v>0</v>
      </c>
      <c r="V593" s="117">
        <f t="shared" si="81"/>
        <v>0</v>
      </c>
      <c r="W593" s="118">
        <f t="shared" si="86"/>
        <v>0</v>
      </c>
      <c r="X593" s="119">
        <f t="shared" si="87"/>
        <v>0</v>
      </c>
      <c r="Y593" s="119">
        <f t="shared" si="88"/>
        <v>0</v>
      </c>
      <c r="AA593" s="120" t="str">
        <f t="shared" si="89"/>
        <v>202604</v>
      </c>
    </row>
    <row r="594" spans="1:27" ht="21" customHeight="1">
      <c r="A594" s="299" t="str">
        <f>IF(C594="","",SUBTOTAL(103,$C$13:C594)-1)</f>
        <v/>
      </c>
      <c r="B594" s="104"/>
      <c r="C594" s="297"/>
      <c r="D594" s="105"/>
      <c r="E594" s="106"/>
      <c r="F594" s="107" t="str">
        <f>IF(E594="","",IFERROR(DATEDIF(E594,'請求書（幼稚園保育料・代理）'!$A$1,"Y"),""))</f>
        <v/>
      </c>
      <c r="G594" s="108"/>
      <c r="H594" s="105"/>
      <c r="I594" s="333" t="str">
        <f t="shared" si="82"/>
        <v/>
      </c>
      <c r="J594" s="110" t="s">
        <v>32</v>
      </c>
      <c r="K594" s="334" t="str">
        <f t="shared" si="83"/>
        <v/>
      </c>
      <c r="L594" s="112"/>
      <c r="M594" s="110" t="s">
        <v>32</v>
      </c>
      <c r="N594" s="113"/>
      <c r="O594" s="114"/>
      <c r="P594" s="306"/>
      <c r="Q594" s="105"/>
      <c r="R594" s="114"/>
      <c r="S594" s="115"/>
      <c r="T594" s="116">
        <f t="shared" si="84"/>
        <v>0</v>
      </c>
      <c r="U594" s="117">
        <f t="shared" si="85"/>
        <v>0</v>
      </c>
      <c r="V594" s="117">
        <f t="shared" si="81"/>
        <v>0</v>
      </c>
      <c r="W594" s="118">
        <f t="shared" si="86"/>
        <v>0</v>
      </c>
      <c r="X594" s="119">
        <f t="shared" si="87"/>
        <v>0</v>
      </c>
      <c r="Y594" s="119">
        <f t="shared" si="88"/>
        <v>0</v>
      </c>
      <c r="AA594" s="120" t="str">
        <f t="shared" si="89"/>
        <v>202604</v>
      </c>
    </row>
    <row r="595" spans="1:27" ht="21" customHeight="1">
      <c r="A595" s="299" t="str">
        <f>IF(C595="","",SUBTOTAL(103,$C$13:C595)-1)</f>
        <v/>
      </c>
      <c r="B595" s="104"/>
      <c r="C595" s="297"/>
      <c r="D595" s="105"/>
      <c r="E595" s="106"/>
      <c r="F595" s="107" t="str">
        <f>IF(E595="","",IFERROR(DATEDIF(E595,'請求書（幼稚園保育料・代理）'!$A$1,"Y"),""))</f>
        <v/>
      </c>
      <c r="G595" s="108"/>
      <c r="H595" s="105"/>
      <c r="I595" s="333" t="str">
        <f t="shared" si="82"/>
        <v/>
      </c>
      <c r="J595" s="110" t="s">
        <v>32</v>
      </c>
      <c r="K595" s="334" t="str">
        <f t="shared" si="83"/>
        <v/>
      </c>
      <c r="L595" s="112"/>
      <c r="M595" s="110" t="s">
        <v>32</v>
      </c>
      <c r="N595" s="113"/>
      <c r="O595" s="114"/>
      <c r="P595" s="306"/>
      <c r="Q595" s="105"/>
      <c r="R595" s="114"/>
      <c r="S595" s="115"/>
      <c r="T595" s="116">
        <f t="shared" si="84"/>
        <v>0</v>
      </c>
      <c r="U595" s="117">
        <f t="shared" si="85"/>
        <v>0</v>
      </c>
      <c r="V595" s="117">
        <f t="shared" si="81"/>
        <v>0</v>
      </c>
      <c r="W595" s="118">
        <f t="shared" si="86"/>
        <v>0</v>
      </c>
      <c r="X595" s="119">
        <f t="shared" si="87"/>
        <v>0</v>
      </c>
      <c r="Y595" s="119">
        <f t="shared" si="88"/>
        <v>0</v>
      </c>
      <c r="AA595" s="120" t="str">
        <f t="shared" si="89"/>
        <v>202604</v>
      </c>
    </row>
    <row r="596" spans="1:27" ht="21" customHeight="1">
      <c r="A596" s="299" t="str">
        <f>IF(C596="","",SUBTOTAL(103,$C$13:C596)-1)</f>
        <v/>
      </c>
      <c r="B596" s="104"/>
      <c r="C596" s="297"/>
      <c r="D596" s="105"/>
      <c r="E596" s="106"/>
      <c r="F596" s="107" t="str">
        <f>IF(E596="","",IFERROR(DATEDIF(E596,'請求書（幼稚園保育料・代理）'!$A$1,"Y"),""))</f>
        <v/>
      </c>
      <c r="G596" s="108"/>
      <c r="H596" s="105"/>
      <c r="I596" s="333" t="str">
        <f t="shared" si="82"/>
        <v/>
      </c>
      <c r="J596" s="110" t="s">
        <v>32</v>
      </c>
      <c r="K596" s="334" t="str">
        <f t="shared" si="83"/>
        <v/>
      </c>
      <c r="L596" s="112"/>
      <c r="M596" s="110" t="s">
        <v>32</v>
      </c>
      <c r="N596" s="113"/>
      <c r="O596" s="114"/>
      <c r="P596" s="306"/>
      <c r="Q596" s="105"/>
      <c r="R596" s="114"/>
      <c r="S596" s="115"/>
      <c r="T596" s="116">
        <f t="shared" si="84"/>
        <v>0</v>
      </c>
      <c r="U596" s="117">
        <f t="shared" si="85"/>
        <v>0</v>
      </c>
      <c r="V596" s="117">
        <f t="shared" si="81"/>
        <v>0</v>
      </c>
      <c r="W596" s="118">
        <f t="shared" si="86"/>
        <v>0</v>
      </c>
      <c r="X596" s="119">
        <f t="shared" si="87"/>
        <v>0</v>
      </c>
      <c r="Y596" s="119">
        <f t="shared" si="88"/>
        <v>0</v>
      </c>
      <c r="AA596" s="120" t="str">
        <f t="shared" si="89"/>
        <v>202604</v>
      </c>
    </row>
    <row r="597" spans="1:27" ht="21" customHeight="1">
      <c r="A597" s="299" t="str">
        <f>IF(C597="","",SUBTOTAL(103,$C$13:C597)-1)</f>
        <v/>
      </c>
      <c r="B597" s="104"/>
      <c r="C597" s="297"/>
      <c r="D597" s="105"/>
      <c r="E597" s="106"/>
      <c r="F597" s="107" t="str">
        <f>IF(E597="","",IFERROR(DATEDIF(E597,'請求書（幼稚園保育料・代理）'!$A$1,"Y"),""))</f>
        <v/>
      </c>
      <c r="G597" s="108"/>
      <c r="H597" s="105"/>
      <c r="I597" s="333" t="str">
        <f t="shared" si="82"/>
        <v/>
      </c>
      <c r="J597" s="110" t="s">
        <v>32</v>
      </c>
      <c r="K597" s="334" t="str">
        <f t="shared" si="83"/>
        <v/>
      </c>
      <c r="L597" s="112"/>
      <c r="M597" s="110" t="s">
        <v>32</v>
      </c>
      <c r="N597" s="113"/>
      <c r="O597" s="114"/>
      <c r="P597" s="306"/>
      <c r="Q597" s="105"/>
      <c r="R597" s="114"/>
      <c r="S597" s="115"/>
      <c r="T597" s="116">
        <f t="shared" si="84"/>
        <v>0</v>
      </c>
      <c r="U597" s="117">
        <f t="shared" si="85"/>
        <v>0</v>
      </c>
      <c r="V597" s="117">
        <f t="shared" si="81"/>
        <v>0</v>
      </c>
      <c r="W597" s="118">
        <f t="shared" si="86"/>
        <v>0</v>
      </c>
      <c r="X597" s="119">
        <f t="shared" si="87"/>
        <v>0</v>
      </c>
      <c r="Y597" s="119">
        <f t="shared" si="88"/>
        <v>0</v>
      </c>
      <c r="AA597" s="120" t="str">
        <f t="shared" si="89"/>
        <v>202604</v>
      </c>
    </row>
    <row r="598" spans="1:27" ht="21" customHeight="1">
      <c r="A598" s="299" t="str">
        <f>IF(C598="","",SUBTOTAL(103,$C$13:C598)-1)</f>
        <v/>
      </c>
      <c r="B598" s="104"/>
      <c r="C598" s="297"/>
      <c r="D598" s="105"/>
      <c r="E598" s="106"/>
      <c r="F598" s="107" t="str">
        <f>IF(E598="","",IFERROR(DATEDIF(E598,'請求書（幼稚園保育料・代理）'!$A$1,"Y"),""))</f>
        <v/>
      </c>
      <c r="G598" s="108"/>
      <c r="H598" s="105"/>
      <c r="I598" s="333" t="str">
        <f t="shared" si="82"/>
        <v/>
      </c>
      <c r="J598" s="110" t="s">
        <v>32</v>
      </c>
      <c r="K598" s="334" t="str">
        <f t="shared" si="83"/>
        <v/>
      </c>
      <c r="L598" s="112"/>
      <c r="M598" s="110" t="s">
        <v>32</v>
      </c>
      <c r="N598" s="113"/>
      <c r="O598" s="114"/>
      <c r="P598" s="306"/>
      <c r="Q598" s="105"/>
      <c r="R598" s="114"/>
      <c r="S598" s="115"/>
      <c r="T598" s="116">
        <f t="shared" si="84"/>
        <v>0</v>
      </c>
      <c r="U598" s="117">
        <f t="shared" si="85"/>
        <v>0</v>
      </c>
      <c r="V598" s="117">
        <f t="shared" si="81"/>
        <v>0</v>
      </c>
      <c r="W598" s="118">
        <f t="shared" si="86"/>
        <v>0</v>
      </c>
      <c r="X598" s="119">
        <f t="shared" si="87"/>
        <v>0</v>
      </c>
      <c r="Y598" s="119">
        <f t="shared" si="88"/>
        <v>0</v>
      </c>
      <c r="AA598" s="120" t="str">
        <f t="shared" si="89"/>
        <v>202604</v>
      </c>
    </row>
    <row r="599" spans="1:27" ht="21" customHeight="1">
      <c r="A599" s="299" t="str">
        <f>IF(C599="","",SUBTOTAL(103,$C$13:C599)-1)</f>
        <v/>
      </c>
      <c r="B599" s="104"/>
      <c r="C599" s="297"/>
      <c r="D599" s="105"/>
      <c r="E599" s="106"/>
      <c r="F599" s="107" t="str">
        <f>IF(E599="","",IFERROR(DATEDIF(E599,'請求書（幼稚園保育料・代理）'!$A$1,"Y"),""))</f>
        <v/>
      </c>
      <c r="G599" s="108"/>
      <c r="H599" s="105"/>
      <c r="I599" s="333" t="str">
        <f t="shared" si="82"/>
        <v/>
      </c>
      <c r="J599" s="110" t="s">
        <v>32</v>
      </c>
      <c r="K599" s="334" t="str">
        <f t="shared" si="83"/>
        <v/>
      </c>
      <c r="L599" s="112"/>
      <c r="M599" s="110" t="s">
        <v>32</v>
      </c>
      <c r="N599" s="113"/>
      <c r="O599" s="114"/>
      <c r="P599" s="306"/>
      <c r="Q599" s="105"/>
      <c r="R599" s="114"/>
      <c r="S599" s="115"/>
      <c r="T599" s="116">
        <f t="shared" si="84"/>
        <v>0</v>
      </c>
      <c r="U599" s="117">
        <f t="shared" si="85"/>
        <v>0</v>
      </c>
      <c r="V599" s="117">
        <f t="shared" si="81"/>
        <v>0</v>
      </c>
      <c r="W599" s="118">
        <f t="shared" si="86"/>
        <v>0</v>
      </c>
      <c r="X599" s="119">
        <f t="shared" si="87"/>
        <v>0</v>
      </c>
      <c r="Y599" s="119">
        <f t="shared" si="88"/>
        <v>0</v>
      </c>
      <c r="AA599" s="120" t="str">
        <f t="shared" si="89"/>
        <v>202604</v>
      </c>
    </row>
    <row r="600" spans="1:27" ht="21" customHeight="1">
      <c r="A600" s="299" t="str">
        <f>IF(C600="","",SUBTOTAL(103,$C$13:C600)-1)</f>
        <v/>
      </c>
      <c r="B600" s="104"/>
      <c r="C600" s="297"/>
      <c r="D600" s="105"/>
      <c r="E600" s="106"/>
      <c r="F600" s="107" t="str">
        <f>IF(E600="","",IFERROR(DATEDIF(E600,'請求書（幼稚園保育料・代理）'!$A$1,"Y"),""))</f>
        <v/>
      </c>
      <c r="G600" s="108"/>
      <c r="H600" s="105"/>
      <c r="I600" s="333" t="str">
        <f t="shared" si="82"/>
        <v/>
      </c>
      <c r="J600" s="110" t="s">
        <v>32</v>
      </c>
      <c r="K600" s="334" t="str">
        <f t="shared" si="83"/>
        <v/>
      </c>
      <c r="L600" s="112"/>
      <c r="M600" s="110" t="s">
        <v>32</v>
      </c>
      <c r="N600" s="113"/>
      <c r="O600" s="114"/>
      <c r="P600" s="306"/>
      <c r="Q600" s="105"/>
      <c r="R600" s="114"/>
      <c r="S600" s="115"/>
      <c r="T600" s="116">
        <f t="shared" si="84"/>
        <v>0</v>
      </c>
      <c r="U600" s="117">
        <f t="shared" si="85"/>
        <v>0</v>
      </c>
      <c r="V600" s="117">
        <f t="shared" si="81"/>
        <v>0</v>
      </c>
      <c r="W600" s="118">
        <f t="shared" si="86"/>
        <v>0</v>
      </c>
      <c r="X600" s="119">
        <f t="shared" si="87"/>
        <v>0</v>
      </c>
      <c r="Y600" s="119">
        <f t="shared" si="88"/>
        <v>0</v>
      </c>
      <c r="AA600" s="120" t="str">
        <f t="shared" si="89"/>
        <v>202604</v>
      </c>
    </row>
    <row r="601" spans="1:27" ht="21" customHeight="1">
      <c r="A601" s="299" t="str">
        <f>IF(C601="","",SUBTOTAL(103,$C$13:C601)-1)</f>
        <v/>
      </c>
      <c r="B601" s="104"/>
      <c r="C601" s="297"/>
      <c r="D601" s="105"/>
      <c r="E601" s="106"/>
      <c r="F601" s="107" t="str">
        <f>IF(E601="","",IFERROR(DATEDIF(E601,'請求書（幼稚園保育料・代理）'!$A$1,"Y"),""))</f>
        <v/>
      </c>
      <c r="G601" s="108"/>
      <c r="H601" s="105"/>
      <c r="I601" s="333" t="str">
        <f t="shared" si="82"/>
        <v/>
      </c>
      <c r="J601" s="110" t="s">
        <v>32</v>
      </c>
      <c r="K601" s="334" t="str">
        <f t="shared" si="83"/>
        <v/>
      </c>
      <c r="L601" s="112"/>
      <c r="M601" s="110" t="s">
        <v>32</v>
      </c>
      <c r="N601" s="113"/>
      <c r="O601" s="114"/>
      <c r="P601" s="306"/>
      <c r="Q601" s="105"/>
      <c r="R601" s="114"/>
      <c r="S601" s="115"/>
      <c r="T601" s="116">
        <f t="shared" si="84"/>
        <v>0</v>
      </c>
      <c r="U601" s="117">
        <f t="shared" si="85"/>
        <v>0</v>
      </c>
      <c r="V601" s="117">
        <f t="shared" si="81"/>
        <v>0</v>
      </c>
      <c r="W601" s="118">
        <f t="shared" si="86"/>
        <v>0</v>
      </c>
      <c r="X601" s="119">
        <f t="shared" si="87"/>
        <v>0</v>
      </c>
      <c r="Y601" s="119">
        <f t="shared" si="88"/>
        <v>0</v>
      </c>
      <c r="AA601" s="120" t="str">
        <f t="shared" si="89"/>
        <v>202604</v>
      </c>
    </row>
    <row r="602" spans="1:27" ht="21" customHeight="1">
      <c r="A602" s="299" t="str">
        <f>IF(C602="","",SUBTOTAL(103,$C$13:C602)-1)</f>
        <v/>
      </c>
      <c r="B602" s="104"/>
      <c r="C602" s="297"/>
      <c r="D602" s="105"/>
      <c r="E602" s="106"/>
      <c r="F602" s="107" t="str">
        <f>IF(E602="","",IFERROR(DATEDIF(E602,'請求書（幼稚園保育料・代理）'!$A$1,"Y"),""))</f>
        <v/>
      </c>
      <c r="G602" s="108"/>
      <c r="H602" s="105"/>
      <c r="I602" s="333" t="str">
        <f t="shared" si="82"/>
        <v/>
      </c>
      <c r="J602" s="110" t="s">
        <v>32</v>
      </c>
      <c r="K602" s="334" t="str">
        <f t="shared" si="83"/>
        <v/>
      </c>
      <c r="L602" s="112"/>
      <c r="M602" s="110" t="s">
        <v>32</v>
      </c>
      <c r="N602" s="113"/>
      <c r="O602" s="114"/>
      <c r="P602" s="306"/>
      <c r="Q602" s="105"/>
      <c r="R602" s="114"/>
      <c r="S602" s="115"/>
      <c r="T602" s="116">
        <f t="shared" si="84"/>
        <v>0</v>
      </c>
      <c r="U602" s="117">
        <f t="shared" si="85"/>
        <v>0</v>
      </c>
      <c r="V602" s="117">
        <f t="shared" si="81"/>
        <v>0</v>
      </c>
      <c r="W602" s="118">
        <f t="shared" si="86"/>
        <v>0</v>
      </c>
      <c r="X602" s="119">
        <f t="shared" si="87"/>
        <v>0</v>
      </c>
      <c r="Y602" s="119">
        <f t="shared" si="88"/>
        <v>0</v>
      </c>
      <c r="AA602" s="120" t="str">
        <f t="shared" si="89"/>
        <v>202604</v>
      </c>
    </row>
    <row r="603" spans="1:27" ht="21" customHeight="1">
      <c r="A603" s="299" t="str">
        <f>IF(C603="","",SUBTOTAL(103,$C$13:C603)-1)</f>
        <v/>
      </c>
      <c r="B603" s="104"/>
      <c r="C603" s="297"/>
      <c r="D603" s="105"/>
      <c r="E603" s="106"/>
      <c r="F603" s="107" t="str">
        <f>IF(E603="","",IFERROR(DATEDIF(E603,'請求書（幼稚園保育料・代理）'!$A$1,"Y"),""))</f>
        <v/>
      </c>
      <c r="G603" s="108"/>
      <c r="H603" s="105"/>
      <c r="I603" s="333" t="str">
        <f t="shared" si="82"/>
        <v/>
      </c>
      <c r="J603" s="110" t="s">
        <v>32</v>
      </c>
      <c r="K603" s="334" t="str">
        <f t="shared" si="83"/>
        <v/>
      </c>
      <c r="L603" s="112"/>
      <c r="M603" s="110" t="s">
        <v>32</v>
      </c>
      <c r="N603" s="113"/>
      <c r="O603" s="114"/>
      <c r="P603" s="306"/>
      <c r="Q603" s="105"/>
      <c r="R603" s="114"/>
      <c r="S603" s="115"/>
      <c r="T603" s="116">
        <f t="shared" si="84"/>
        <v>0</v>
      </c>
      <c r="U603" s="117">
        <f t="shared" si="85"/>
        <v>0</v>
      </c>
      <c r="V603" s="117">
        <f t="shared" si="81"/>
        <v>0</v>
      </c>
      <c r="W603" s="118">
        <f t="shared" si="86"/>
        <v>0</v>
      </c>
      <c r="X603" s="119">
        <f t="shared" si="87"/>
        <v>0</v>
      </c>
      <c r="Y603" s="119">
        <f t="shared" si="88"/>
        <v>0</v>
      </c>
      <c r="AA603" s="120" t="str">
        <f t="shared" si="89"/>
        <v>202604</v>
      </c>
    </row>
    <row r="604" spans="1:27" ht="21" customHeight="1">
      <c r="A604" s="299" t="str">
        <f>IF(C604="","",SUBTOTAL(103,$C$13:C604)-1)</f>
        <v/>
      </c>
      <c r="B604" s="104"/>
      <c r="C604" s="297"/>
      <c r="D604" s="105"/>
      <c r="E604" s="106"/>
      <c r="F604" s="107" t="str">
        <f>IF(E604="","",IFERROR(DATEDIF(E604,'請求書（幼稚園保育料・代理）'!$A$1,"Y"),""))</f>
        <v/>
      </c>
      <c r="G604" s="108"/>
      <c r="H604" s="105"/>
      <c r="I604" s="333" t="str">
        <f t="shared" si="82"/>
        <v/>
      </c>
      <c r="J604" s="110" t="s">
        <v>32</v>
      </c>
      <c r="K604" s="334" t="str">
        <f t="shared" si="83"/>
        <v/>
      </c>
      <c r="L604" s="112"/>
      <c r="M604" s="110" t="s">
        <v>32</v>
      </c>
      <c r="N604" s="113"/>
      <c r="O604" s="114"/>
      <c r="P604" s="306"/>
      <c r="Q604" s="105"/>
      <c r="R604" s="114"/>
      <c r="S604" s="115"/>
      <c r="T604" s="116">
        <f t="shared" si="84"/>
        <v>0</v>
      </c>
      <c r="U604" s="117">
        <f t="shared" si="85"/>
        <v>0</v>
      </c>
      <c r="V604" s="117">
        <f t="shared" si="81"/>
        <v>0</v>
      </c>
      <c r="W604" s="118">
        <f t="shared" si="86"/>
        <v>0</v>
      </c>
      <c r="X604" s="119">
        <f t="shared" si="87"/>
        <v>0</v>
      </c>
      <c r="Y604" s="119">
        <f t="shared" si="88"/>
        <v>0</v>
      </c>
      <c r="AA604" s="120" t="str">
        <f t="shared" si="89"/>
        <v>202604</v>
      </c>
    </row>
    <row r="605" spans="1:27" ht="21" customHeight="1">
      <c r="A605" s="299" t="str">
        <f>IF(C605="","",SUBTOTAL(103,$C$13:C605)-1)</f>
        <v/>
      </c>
      <c r="B605" s="104"/>
      <c r="C605" s="297"/>
      <c r="D605" s="105"/>
      <c r="E605" s="106"/>
      <c r="F605" s="107" t="str">
        <f>IF(E605="","",IFERROR(DATEDIF(E605,'請求書（幼稚園保育料・代理）'!$A$1,"Y"),""))</f>
        <v/>
      </c>
      <c r="G605" s="108"/>
      <c r="H605" s="105"/>
      <c r="I605" s="333" t="str">
        <f t="shared" si="82"/>
        <v/>
      </c>
      <c r="J605" s="110" t="s">
        <v>32</v>
      </c>
      <c r="K605" s="334" t="str">
        <f t="shared" si="83"/>
        <v/>
      </c>
      <c r="L605" s="112"/>
      <c r="M605" s="110" t="s">
        <v>32</v>
      </c>
      <c r="N605" s="113"/>
      <c r="O605" s="114"/>
      <c r="P605" s="306"/>
      <c r="Q605" s="105"/>
      <c r="R605" s="114"/>
      <c r="S605" s="115"/>
      <c r="T605" s="116">
        <f t="shared" si="84"/>
        <v>0</v>
      </c>
      <c r="U605" s="117">
        <f t="shared" si="85"/>
        <v>0</v>
      </c>
      <c r="V605" s="117">
        <f t="shared" si="81"/>
        <v>0</v>
      </c>
      <c r="W605" s="118">
        <f t="shared" si="86"/>
        <v>0</v>
      </c>
      <c r="X605" s="119">
        <f t="shared" si="87"/>
        <v>0</v>
      </c>
      <c r="Y605" s="119">
        <f t="shared" si="88"/>
        <v>0</v>
      </c>
      <c r="AA605" s="120" t="str">
        <f t="shared" si="89"/>
        <v>202604</v>
      </c>
    </row>
    <row r="606" spans="1:27" ht="21" customHeight="1">
      <c r="A606" s="299" t="str">
        <f>IF(C606="","",SUBTOTAL(103,$C$13:C606)-1)</f>
        <v/>
      </c>
      <c r="B606" s="104"/>
      <c r="C606" s="297"/>
      <c r="D606" s="105"/>
      <c r="E606" s="106"/>
      <c r="F606" s="107" t="str">
        <f>IF(E606="","",IFERROR(DATEDIF(E606,'請求書（幼稚園保育料・代理）'!$A$1,"Y"),""))</f>
        <v/>
      </c>
      <c r="G606" s="108"/>
      <c r="H606" s="105"/>
      <c r="I606" s="333" t="str">
        <f t="shared" si="82"/>
        <v/>
      </c>
      <c r="J606" s="110" t="s">
        <v>32</v>
      </c>
      <c r="K606" s="334" t="str">
        <f t="shared" si="83"/>
        <v/>
      </c>
      <c r="L606" s="112"/>
      <c r="M606" s="110" t="s">
        <v>32</v>
      </c>
      <c r="N606" s="113"/>
      <c r="O606" s="114"/>
      <c r="P606" s="306"/>
      <c r="Q606" s="105"/>
      <c r="R606" s="114"/>
      <c r="S606" s="115"/>
      <c r="T606" s="116">
        <f t="shared" si="84"/>
        <v>0</v>
      </c>
      <c r="U606" s="117">
        <f t="shared" si="85"/>
        <v>0</v>
      </c>
      <c r="V606" s="117">
        <f t="shared" si="81"/>
        <v>0</v>
      </c>
      <c r="W606" s="118">
        <f t="shared" si="86"/>
        <v>0</v>
      </c>
      <c r="X606" s="119">
        <f t="shared" si="87"/>
        <v>0</v>
      </c>
      <c r="Y606" s="119">
        <f t="shared" si="88"/>
        <v>0</v>
      </c>
      <c r="AA606" s="120" t="str">
        <f t="shared" si="89"/>
        <v>202604</v>
      </c>
    </row>
    <row r="607" spans="1:27" ht="21" customHeight="1">
      <c r="A607" s="299" t="str">
        <f>IF(C607="","",SUBTOTAL(103,$C$13:C607)-1)</f>
        <v/>
      </c>
      <c r="B607" s="104"/>
      <c r="C607" s="297"/>
      <c r="D607" s="105"/>
      <c r="E607" s="106"/>
      <c r="F607" s="107" t="str">
        <f>IF(E607="","",IFERROR(DATEDIF(E607,'請求書（幼稚園保育料・代理）'!$A$1,"Y"),""))</f>
        <v/>
      </c>
      <c r="G607" s="108"/>
      <c r="H607" s="105"/>
      <c r="I607" s="333" t="str">
        <f t="shared" si="82"/>
        <v/>
      </c>
      <c r="J607" s="110" t="s">
        <v>32</v>
      </c>
      <c r="K607" s="334" t="str">
        <f t="shared" si="83"/>
        <v/>
      </c>
      <c r="L607" s="112"/>
      <c r="M607" s="110" t="s">
        <v>32</v>
      </c>
      <c r="N607" s="113"/>
      <c r="O607" s="114"/>
      <c r="P607" s="306"/>
      <c r="Q607" s="105"/>
      <c r="R607" s="114"/>
      <c r="S607" s="115"/>
      <c r="T607" s="116">
        <f t="shared" si="84"/>
        <v>0</v>
      </c>
      <c r="U607" s="117">
        <f t="shared" si="85"/>
        <v>0</v>
      </c>
      <c r="V607" s="117">
        <f t="shared" si="81"/>
        <v>0</v>
      </c>
      <c r="W607" s="118">
        <f t="shared" si="86"/>
        <v>0</v>
      </c>
      <c r="X607" s="119">
        <f t="shared" si="87"/>
        <v>0</v>
      </c>
      <c r="Y607" s="119">
        <f t="shared" si="88"/>
        <v>0</v>
      </c>
      <c r="AA607" s="120" t="str">
        <f t="shared" si="89"/>
        <v>202604</v>
      </c>
    </row>
    <row r="608" spans="1:27" ht="21" customHeight="1">
      <c r="A608" s="299" t="str">
        <f>IF(C608="","",SUBTOTAL(103,$C$13:C608)-1)</f>
        <v/>
      </c>
      <c r="B608" s="104"/>
      <c r="C608" s="297"/>
      <c r="D608" s="105"/>
      <c r="E608" s="106"/>
      <c r="F608" s="107" t="str">
        <f>IF(E608="","",IFERROR(DATEDIF(E608,'請求書（幼稚園保育料・代理）'!$A$1,"Y"),""))</f>
        <v/>
      </c>
      <c r="G608" s="108"/>
      <c r="H608" s="105"/>
      <c r="I608" s="333" t="str">
        <f t="shared" si="82"/>
        <v/>
      </c>
      <c r="J608" s="110" t="s">
        <v>32</v>
      </c>
      <c r="K608" s="334" t="str">
        <f t="shared" si="83"/>
        <v/>
      </c>
      <c r="L608" s="112"/>
      <c r="M608" s="110" t="s">
        <v>32</v>
      </c>
      <c r="N608" s="113"/>
      <c r="O608" s="114"/>
      <c r="P608" s="306"/>
      <c r="Q608" s="105"/>
      <c r="R608" s="114"/>
      <c r="S608" s="115"/>
      <c r="T608" s="116">
        <f t="shared" si="84"/>
        <v>0</v>
      </c>
      <c r="U608" s="117">
        <f t="shared" si="85"/>
        <v>0</v>
      </c>
      <c r="V608" s="117">
        <f t="shared" si="81"/>
        <v>0</v>
      </c>
      <c r="W608" s="118">
        <f t="shared" si="86"/>
        <v>0</v>
      </c>
      <c r="X608" s="119">
        <f t="shared" si="87"/>
        <v>0</v>
      </c>
      <c r="Y608" s="119">
        <f t="shared" si="88"/>
        <v>0</v>
      </c>
      <c r="AA608" s="120" t="str">
        <f t="shared" si="89"/>
        <v>202604</v>
      </c>
    </row>
    <row r="609" spans="1:27" ht="21" customHeight="1">
      <c r="A609" s="299" t="str">
        <f>IF(C609="","",SUBTOTAL(103,$C$13:C609)-1)</f>
        <v/>
      </c>
      <c r="B609" s="104"/>
      <c r="C609" s="297"/>
      <c r="D609" s="105"/>
      <c r="E609" s="106"/>
      <c r="F609" s="107" t="str">
        <f>IF(E609="","",IFERROR(DATEDIF(E609,'請求書（幼稚園保育料・代理）'!$A$1,"Y"),""))</f>
        <v/>
      </c>
      <c r="G609" s="108"/>
      <c r="H609" s="105"/>
      <c r="I609" s="333" t="str">
        <f t="shared" si="82"/>
        <v/>
      </c>
      <c r="J609" s="110" t="s">
        <v>32</v>
      </c>
      <c r="K609" s="334" t="str">
        <f t="shared" si="83"/>
        <v/>
      </c>
      <c r="L609" s="112"/>
      <c r="M609" s="110" t="s">
        <v>32</v>
      </c>
      <c r="N609" s="113"/>
      <c r="O609" s="114"/>
      <c r="P609" s="306"/>
      <c r="Q609" s="105"/>
      <c r="R609" s="114"/>
      <c r="S609" s="115"/>
      <c r="T609" s="116">
        <f t="shared" si="84"/>
        <v>0</v>
      </c>
      <c r="U609" s="117">
        <f t="shared" si="85"/>
        <v>0</v>
      </c>
      <c r="V609" s="117">
        <f t="shared" si="81"/>
        <v>0</v>
      </c>
      <c r="W609" s="118">
        <f t="shared" si="86"/>
        <v>0</v>
      </c>
      <c r="X609" s="119">
        <f t="shared" si="87"/>
        <v>0</v>
      </c>
      <c r="Y609" s="119">
        <f t="shared" si="88"/>
        <v>0</v>
      </c>
      <c r="AA609" s="120" t="str">
        <f t="shared" si="89"/>
        <v>202604</v>
      </c>
    </row>
    <row r="610" spans="1:27" ht="21" customHeight="1">
      <c r="A610" s="299" t="str">
        <f>IF(C610="","",SUBTOTAL(103,$C$13:C610)-1)</f>
        <v/>
      </c>
      <c r="B610" s="104"/>
      <c r="C610" s="297"/>
      <c r="D610" s="105"/>
      <c r="E610" s="106"/>
      <c r="F610" s="107" t="str">
        <f>IF(E610="","",IFERROR(DATEDIF(E610,'請求書（幼稚園保育料・代理）'!$A$1,"Y"),""))</f>
        <v/>
      </c>
      <c r="G610" s="108"/>
      <c r="H610" s="105"/>
      <c r="I610" s="333" t="str">
        <f t="shared" si="82"/>
        <v/>
      </c>
      <c r="J610" s="110" t="s">
        <v>32</v>
      </c>
      <c r="K610" s="334" t="str">
        <f t="shared" si="83"/>
        <v/>
      </c>
      <c r="L610" s="112"/>
      <c r="M610" s="110" t="s">
        <v>32</v>
      </c>
      <c r="N610" s="113"/>
      <c r="O610" s="114"/>
      <c r="P610" s="306"/>
      <c r="Q610" s="105"/>
      <c r="R610" s="114"/>
      <c r="S610" s="115"/>
      <c r="T610" s="116">
        <f t="shared" si="84"/>
        <v>0</v>
      </c>
      <c r="U610" s="117">
        <f t="shared" si="85"/>
        <v>0</v>
      </c>
      <c r="V610" s="117">
        <f t="shared" si="81"/>
        <v>0</v>
      </c>
      <c r="W610" s="118">
        <f t="shared" si="86"/>
        <v>0</v>
      </c>
      <c r="X610" s="119">
        <f t="shared" si="87"/>
        <v>0</v>
      </c>
      <c r="Y610" s="119">
        <f t="shared" si="88"/>
        <v>0</v>
      </c>
      <c r="AA610" s="120" t="str">
        <f t="shared" si="89"/>
        <v>202604</v>
      </c>
    </row>
    <row r="611" spans="1:27" ht="21" customHeight="1">
      <c r="A611" s="299" t="str">
        <f>IF(C611="","",SUBTOTAL(103,$C$13:C611)-1)</f>
        <v/>
      </c>
      <c r="B611" s="104"/>
      <c r="C611" s="297"/>
      <c r="D611" s="105"/>
      <c r="E611" s="106"/>
      <c r="F611" s="107" t="str">
        <f>IF(E611="","",IFERROR(DATEDIF(E611,'請求書（幼稚園保育料・代理）'!$A$1,"Y"),""))</f>
        <v/>
      </c>
      <c r="G611" s="108"/>
      <c r="H611" s="105"/>
      <c r="I611" s="333" t="str">
        <f t="shared" si="82"/>
        <v/>
      </c>
      <c r="J611" s="110" t="s">
        <v>32</v>
      </c>
      <c r="K611" s="334" t="str">
        <f t="shared" si="83"/>
        <v/>
      </c>
      <c r="L611" s="112"/>
      <c r="M611" s="110" t="s">
        <v>32</v>
      </c>
      <c r="N611" s="113"/>
      <c r="O611" s="114"/>
      <c r="P611" s="306"/>
      <c r="Q611" s="105"/>
      <c r="R611" s="114"/>
      <c r="S611" s="115"/>
      <c r="T611" s="116">
        <f t="shared" si="84"/>
        <v>0</v>
      </c>
      <c r="U611" s="117">
        <f t="shared" si="85"/>
        <v>0</v>
      </c>
      <c r="V611" s="117">
        <f t="shared" si="81"/>
        <v>0</v>
      </c>
      <c r="W611" s="118">
        <f t="shared" si="86"/>
        <v>0</v>
      </c>
      <c r="X611" s="119">
        <f t="shared" si="87"/>
        <v>0</v>
      </c>
      <c r="Y611" s="119">
        <f t="shared" si="88"/>
        <v>0</v>
      </c>
      <c r="AA611" s="120" t="str">
        <f t="shared" si="89"/>
        <v>202604</v>
      </c>
    </row>
    <row r="612" spans="1:27" ht="21" customHeight="1">
      <c r="A612" s="299" t="str">
        <f>IF(C612="","",SUBTOTAL(103,$C$13:C612)-1)</f>
        <v/>
      </c>
      <c r="B612" s="104"/>
      <c r="C612" s="297"/>
      <c r="D612" s="105"/>
      <c r="E612" s="106"/>
      <c r="F612" s="107" t="str">
        <f>IF(E612="","",IFERROR(DATEDIF(E612,'請求書（幼稚園保育料・代理）'!$A$1,"Y"),""))</f>
        <v/>
      </c>
      <c r="G612" s="108"/>
      <c r="H612" s="105"/>
      <c r="I612" s="333" t="str">
        <f t="shared" si="82"/>
        <v/>
      </c>
      <c r="J612" s="110" t="s">
        <v>32</v>
      </c>
      <c r="K612" s="334" t="str">
        <f t="shared" si="83"/>
        <v/>
      </c>
      <c r="L612" s="112"/>
      <c r="M612" s="110" t="s">
        <v>32</v>
      </c>
      <c r="N612" s="113"/>
      <c r="O612" s="114"/>
      <c r="P612" s="306"/>
      <c r="Q612" s="105"/>
      <c r="R612" s="114"/>
      <c r="S612" s="115"/>
      <c r="T612" s="116">
        <f t="shared" si="84"/>
        <v>0</v>
      </c>
      <c r="U612" s="117">
        <f t="shared" si="85"/>
        <v>0</v>
      </c>
      <c r="V612" s="117">
        <f t="shared" si="81"/>
        <v>0</v>
      </c>
      <c r="W612" s="118">
        <f t="shared" si="86"/>
        <v>0</v>
      </c>
      <c r="X612" s="119">
        <f t="shared" si="87"/>
        <v>0</v>
      </c>
      <c r="Y612" s="119">
        <f t="shared" si="88"/>
        <v>0</v>
      </c>
      <c r="AA612" s="120" t="str">
        <f t="shared" si="89"/>
        <v>202604</v>
      </c>
    </row>
    <row r="613" spans="1:27" ht="21" customHeight="1">
      <c r="A613" s="299" t="str">
        <f>IF(C613="","",SUBTOTAL(103,$C$13:C613)-1)</f>
        <v/>
      </c>
      <c r="B613" s="104"/>
      <c r="C613" s="297"/>
      <c r="D613" s="105"/>
      <c r="E613" s="106"/>
      <c r="F613" s="107" t="str">
        <f>IF(E613="","",IFERROR(DATEDIF(E613,'請求書（幼稚園保育料・代理）'!$A$1,"Y"),""))</f>
        <v/>
      </c>
      <c r="G613" s="108"/>
      <c r="H613" s="105"/>
      <c r="I613" s="333" t="str">
        <f t="shared" si="82"/>
        <v/>
      </c>
      <c r="J613" s="110" t="s">
        <v>32</v>
      </c>
      <c r="K613" s="334" t="str">
        <f t="shared" si="83"/>
        <v/>
      </c>
      <c r="L613" s="112"/>
      <c r="M613" s="110" t="s">
        <v>32</v>
      </c>
      <c r="N613" s="113"/>
      <c r="O613" s="114"/>
      <c r="P613" s="306"/>
      <c r="Q613" s="105"/>
      <c r="R613" s="114"/>
      <c r="S613" s="115"/>
      <c r="T613" s="116">
        <f t="shared" si="84"/>
        <v>0</v>
      </c>
      <c r="U613" s="117">
        <f t="shared" si="85"/>
        <v>0</v>
      </c>
      <c r="V613" s="117">
        <f t="shared" si="81"/>
        <v>0</v>
      </c>
      <c r="W613" s="118">
        <f t="shared" si="86"/>
        <v>0</v>
      </c>
      <c r="X613" s="119">
        <f t="shared" si="87"/>
        <v>0</v>
      </c>
      <c r="Y613" s="119">
        <f t="shared" si="88"/>
        <v>0</v>
      </c>
      <c r="AA613" s="120" t="str">
        <f t="shared" si="89"/>
        <v>202604</v>
      </c>
    </row>
    <row r="614" spans="1:27" ht="21" customHeight="1">
      <c r="A614" s="299" t="str">
        <f>IF(C614="","",SUBTOTAL(103,$C$13:C614)-1)</f>
        <v/>
      </c>
      <c r="B614" s="104"/>
      <c r="C614" s="297"/>
      <c r="D614" s="105"/>
      <c r="E614" s="106"/>
      <c r="F614" s="107" t="str">
        <f>IF(E614="","",IFERROR(DATEDIF(E614,'請求書（幼稚園保育料・代理）'!$A$1,"Y"),""))</f>
        <v/>
      </c>
      <c r="G614" s="108"/>
      <c r="H614" s="105"/>
      <c r="I614" s="333" t="str">
        <f t="shared" si="82"/>
        <v/>
      </c>
      <c r="J614" s="110" t="s">
        <v>32</v>
      </c>
      <c r="K614" s="334" t="str">
        <f t="shared" si="83"/>
        <v/>
      </c>
      <c r="L614" s="112"/>
      <c r="M614" s="110" t="s">
        <v>32</v>
      </c>
      <c r="N614" s="113"/>
      <c r="O614" s="114"/>
      <c r="P614" s="306"/>
      <c r="Q614" s="105"/>
      <c r="R614" s="114"/>
      <c r="S614" s="115"/>
      <c r="T614" s="116">
        <f t="shared" si="84"/>
        <v>0</v>
      </c>
      <c r="U614" s="117">
        <f t="shared" si="85"/>
        <v>0</v>
      </c>
      <c r="V614" s="117">
        <f t="shared" si="81"/>
        <v>0</v>
      </c>
      <c r="W614" s="118">
        <f t="shared" si="86"/>
        <v>0</v>
      </c>
      <c r="X614" s="119">
        <f t="shared" si="87"/>
        <v>0</v>
      </c>
      <c r="Y614" s="119">
        <f t="shared" si="88"/>
        <v>0</v>
      </c>
      <c r="AA614" s="120" t="str">
        <f t="shared" si="89"/>
        <v>202604</v>
      </c>
    </row>
    <row r="615" spans="1:27" ht="21" customHeight="1">
      <c r="A615" s="299" t="str">
        <f>IF(C615="","",SUBTOTAL(103,$C$13:C615)-1)</f>
        <v/>
      </c>
      <c r="B615" s="104"/>
      <c r="C615" s="297"/>
      <c r="D615" s="105"/>
      <c r="E615" s="106"/>
      <c r="F615" s="107" t="str">
        <f>IF(E615="","",IFERROR(DATEDIF(E615,'請求書（幼稚園保育料・代理）'!$A$1,"Y"),""))</f>
        <v/>
      </c>
      <c r="G615" s="108"/>
      <c r="H615" s="105"/>
      <c r="I615" s="333" t="str">
        <f t="shared" si="82"/>
        <v/>
      </c>
      <c r="J615" s="110" t="s">
        <v>32</v>
      </c>
      <c r="K615" s="334" t="str">
        <f t="shared" si="83"/>
        <v/>
      </c>
      <c r="L615" s="112"/>
      <c r="M615" s="110" t="s">
        <v>32</v>
      </c>
      <c r="N615" s="113"/>
      <c r="O615" s="114"/>
      <c r="P615" s="306"/>
      <c r="Q615" s="105"/>
      <c r="R615" s="114"/>
      <c r="S615" s="115"/>
      <c r="T615" s="116">
        <f t="shared" si="84"/>
        <v>0</v>
      </c>
      <c r="U615" s="117">
        <f t="shared" si="85"/>
        <v>0</v>
      </c>
      <c r="V615" s="117">
        <f t="shared" si="81"/>
        <v>0</v>
      </c>
      <c r="W615" s="118">
        <f t="shared" si="86"/>
        <v>0</v>
      </c>
      <c r="X615" s="119">
        <f t="shared" si="87"/>
        <v>0</v>
      </c>
      <c r="Y615" s="119">
        <f t="shared" si="88"/>
        <v>0</v>
      </c>
      <c r="AA615" s="120" t="str">
        <f t="shared" si="89"/>
        <v>202604</v>
      </c>
    </row>
    <row r="616" spans="1:27" ht="21" customHeight="1">
      <c r="A616" s="299" t="str">
        <f>IF(C616="","",SUBTOTAL(103,$C$13:C616)-1)</f>
        <v/>
      </c>
      <c r="B616" s="104"/>
      <c r="C616" s="297"/>
      <c r="D616" s="105"/>
      <c r="E616" s="106"/>
      <c r="F616" s="107" t="str">
        <f>IF(E616="","",IFERROR(DATEDIF(E616,'請求書（幼稚園保育料・代理）'!$A$1,"Y"),""))</f>
        <v/>
      </c>
      <c r="G616" s="108"/>
      <c r="H616" s="105"/>
      <c r="I616" s="333" t="str">
        <f t="shared" si="82"/>
        <v/>
      </c>
      <c r="J616" s="110" t="s">
        <v>32</v>
      </c>
      <c r="K616" s="334" t="str">
        <f t="shared" si="83"/>
        <v/>
      </c>
      <c r="L616" s="112"/>
      <c r="M616" s="110" t="s">
        <v>32</v>
      </c>
      <c r="N616" s="113"/>
      <c r="O616" s="114"/>
      <c r="P616" s="306"/>
      <c r="Q616" s="105"/>
      <c r="R616" s="114"/>
      <c r="S616" s="115"/>
      <c r="T616" s="116">
        <f t="shared" si="84"/>
        <v>0</v>
      </c>
      <c r="U616" s="117">
        <f t="shared" si="85"/>
        <v>0</v>
      </c>
      <c r="V616" s="117">
        <f t="shared" si="81"/>
        <v>0</v>
      </c>
      <c r="W616" s="118">
        <f t="shared" si="86"/>
        <v>0</v>
      </c>
      <c r="X616" s="119">
        <f t="shared" si="87"/>
        <v>0</v>
      </c>
      <c r="Y616" s="119">
        <f t="shared" si="88"/>
        <v>0</v>
      </c>
      <c r="AA616" s="120" t="str">
        <f t="shared" si="89"/>
        <v>202604</v>
      </c>
    </row>
    <row r="617" spans="1:27" ht="21" customHeight="1">
      <c r="A617" s="299" t="str">
        <f>IF(C617="","",SUBTOTAL(103,$C$13:C617)-1)</f>
        <v/>
      </c>
      <c r="B617" s="104"/>
      <c r="C617" s="297"/>
      <c r="D617" s="105"/>
      <c r="E617" s="106"/>
      <c r="F617" s="107" t="str">
        <f>IF(E617="","",IFERROR(DATEDIF(E617,'請求書（幼稚園保育料・代理）'!$A$1,"Y"),""))</f>
        <v/>
      </c>
      <c r="G617" s="108"/>
      <c r="H617" s="105"/>
      <c r="I617" s="333" t="str">
        <f t="shared" si="82"/>
        <v/>
      </c>
      <c r="J617" s="110" t="s">
        <v>32</v>
      </c>
      <c r="K617" s="334" t="str">
        <f t="shared" si="83"/>
        <v/>
      </c>
      <c r="L617" s="112"/>
      <c r="M617" s="110" t="s">
        <v>32</v>
      </c>
      <c r="N617" s="113"/>
      <c r="O617" s="114"/>
      <c r="P617" s="306"/>
      <c r="Q617" s="105"/>
      <c r="R617" s="114"/>
      <c r="S617" s="115"/>
      <c r="T617" s="116">
        <f t="shared" si="84"/>
        <v>0</v>
      </c>
      <c r="U617" s="117">
        <f t="shared" si="85"/>
        <v>0</v>
      </c>
      <c r="V617" s="117">
        <f t="shared" si="81"/>
        <v>0</v>
      </c>
      <c r="W617" s="118">
        <f t="shared" si="86"/>
        <v>0</v>
      </c>
      <c r="X617" s="119">
        <f t="shared" si="87"/>
        <v>0</v>
      </c>
      <c r="Y617" s="119">
        <f t="shared" si="88"/>
        <v>0</v>
      </c>
      <c r="AA617" s="120" t="str">
        <f t="shared" si="89"/>
        <v>202604</v>
      </c>
    </row>
    <row r="618" spans="1:27" ht="21" customHeight="1">
      <c r="A618" s="299" t="str">
        <f>IF(C618="","",SUBTOTAL(103,$C$13:C618)-1)</f>
        <v/>
      </c>
      <c r="B618" s="104"/>
      <c r="C618" s="297"/>
      <c r="D618" s="105"/>
      <c r="E618" s="106"/>
      <c r="F618" s="107" t="str">
        <f>IF(E618="","",IFERROR(DATEDIF(E618,'請求書（幼稚園保育料・代理）'!$A$1,"Y"),""))</f>
        <v/>
      </c>
      <c r="G618" s="108"/>
      <c r="H618" s="105"/>
      <c r="I618" s="333" t="str">
        <f t="shared" si="82"/>
        <v/>
      </c>
      <c r="J618" s="110" t="s">
        <v>32</v>
      </c>
      <c r="K618" s="334" t="str">
        <f t="shared" si="83"/>
        <v/>
      </c>
      <c r="L618" s="112"/>
      <c r="M618" s="110" t="s">
        <v>32</v>
      </c>
      <c r="N618" s="113"/>
      <c r="O618" s="114"/>
      <c r="P618" s="306"/>
      <c r="Q618" s="105"/>
      <c r="R618" s="114"/>
      <c r="S618" s="115"/>
      <c r="T618" s="116">
        <f t="shared" si="84"/>
        <v>0</v>
      </c>
      <c r="U618" s="117">
        <f t="shared" si="85"/>
        <v>0</v>
      </c>
      <c r="V618" s="117">
        <f t="shared" si="81"/>
        <v>0</v>
      </c>
      <c r="W618" s="118">
        <f t="shared" si="86"/>
        <v>0</v>
      </c>
      <c r="X618" s="119">
        <f t="shared" si="87"/>
        <v>0</v>
      </c>
      <c r="Y618" s="119">
        <f t="shared" si="88"/>
        <v>0</v>
      </c>
      <c r="AA618" s="120" t="str">
        <f t="shared" si="89"/>
        <v>202604</v>
      </c>
    </row>
    <row r="619" spans="1:27" ht="21" customHeight="1">
      <c r="A619" s="299" t="str">
        <f>IF(C619="","",SUBTOTAL(103,$C$13:C619)-1)</f>
        <v/>
      </c>
      <c r="B619" s="104"/>
      <c r="C619" s="297"/>
      <c r="D619" s="105"/>
      <c r="E619" s="106"/>
      <c r="F619" s="107" t="str">
        <f>IF(E619="","",IFERROR(DATEDIF(E619,'請求書（幼稚園保育料・代理）'!$A$1,"Y"),""))</f>
        <v/>
      </c>
      <c r="G619" s="108"/>
      <c r="H619" s="105"/>
      <c r="I619" s="333" t="str">
        <f t="shared" si="82"/>
        <v/>
      </c>
      <c r="J619" s="110" t="s">
        <v>32</v>
      </c>
      <c r="K619" s="334" t="str">
        <f t="shared" si="83"/>
        <v/>
      </c>
      <c r="L619" s="112"/>
      <c r="M619" s="110" t="s">
        <v>32</v>
      </c>
      <c r="N619" s="113"/>
      <c r="O619" s="114"/>
      <c r="P619" s="306"/>
      <c r="Q619" s="105"/>
      <c r="R619" s="114"/>
      <c r="S619" s="115"/>
      <c r="T619" s="116">
        <f t="shared" si="84"/>
        <v>0</v>
      </c>
      <c r="U619" s="117">
        <f t="shared" si="85"/>
        <v>0</v>
      </c>
      <c r="V619" s="117">
        <f t="shared" si="81"/>
        <v>0</v>
      </c>
      <c r="W619" s="118">
        <f t="shared" si="86"/>
        <v>0</v>
      </c>
      <c r="X619" s="119">
        <f t="shared" si="87"/>
        <v>0</v>
      </c>
      <c r="Y619" s="119">
        <f t="shared" si="88"/>
        <v>0</v>
      </c>
      <c r="AA619" s="120" t="str">
        <f t="shared" si="89"/>
        <v>202604</v>
      </c>
    </row>
    <row r="620" spans="1:27" ht="21" customHeight="1">
      <c r="A620" s="299" t="str">
        <f>IF(C620="","",SUBTOTAL(103,$C$13:C620)-1)</f>
        <v/>
      </c>
      <c r="B620" s="104"/>
      <c r="C620" s="297"/>
      <c r="D620" s="105"/>
      <c r="E620" s="106"/>
      <c r="F620" s="107" t="str">
        <f>IF(E620="","",IFERROR(DATEDIF(E620,'請求書（幼稚園保育料・代理）'!$A$1,"Y"),""))</f>
        <v/>
      </c>
      <c r="G620" s="108"/>
      <c r="H620" s="105"/>
      <c r="I620" s="333" t="str">
        <f t="shared" si="82"/>
        <v/>
      </c>
      <c r="J620" s="110" t="s">
        <v>32</v>
      </c>
      <c r="K620" s="334" t="str">
        <f t="shared" si="83"/>
        <v/>
      </c>
      <c r="L620" s="112"/>
      <c r="M620" s="110" t="s">
        <v>32</v>
      </c>
      <c r="N620" s="113"/>
      <c r="O620" s="114"/>
      <c r="P620" s="306"/>
      <c r="Q620" s="105"/>
      <c r="R620" s="114"/>
      <c r="S620" s="115"/>
      <c r="T620" s="116">
        <f t="shared" si="84"/>
        <v>0</v>
      </c>
      <c r="U620" s="117">
        <f t="shared" si="85"/>
        <v>0</v>
      </c>
      <c r="V620" s="117">
        <f t="shared" si="81"/>
        <v>0</v>
      </c>
      <c r="W620" s="118">
        <f t="shared" si="86"/>
        <v>0</v>
      </c>
      <c r="X620" s="119">
        <f t="shared" si="87"/>
        <v>0</v>
      </c>
      <c r="Y620" s="119">
        <f t="shared" si="88"/>
        <v>0</v>
      </c>
      <c r="AA620" s="120" t="str">
        <f t="shared" si="89"/>
        <v>202604</v>
      </c>
    </row>
    <row r="621" spans="1:27" ht="21" customHeight="1">
      <c r="A621" s="299" t="str">
        <f>IF(C621="","",SUBTOTAL(103,$C$13:C621)-1)</f>
        <v/>
      </c>
      <c r="B621" s="104"/>
      <c r="C621" s="297"/>
      <c r="D621" s="105"/>
      <c r="E621" s="106"/>
      <c r="F621" s="107" t="str">
        <f>IF(E621="","",IFERROR(DATEDIF(E621,'請求書（幼稚園保育料・代理）'!$A$1,"Y"),""))</f>
        <v/>
      </c>
      <c r="G621" s="108"/>
      <c r="H621" s="105"/>
      <c r="I621" s="333" t="str">
        <f t="shared" si="82"/>
        <v/>
      </c>
      <c r="J621" s="110" t="s">
        <v>32</v>
      </c>
      <c r="K621" s="334" t="str">
        <f t="shared" si="83"/>
        <v/>
      </c>
      <c r="L621" s="112"/>
      <c r="M621" s="110" t="s">
        <v>32</v>
      </c>
      <c r="N621" s="113"/>
      <c r="O621" s="114"/>
      <c r="P621" s="306"/>
      <c r="Q621" s="105"/>
      <c r="R621" s="114"/>
      <c r="S621" s="115"/>
      <c r="T621" s="116">
        <f t="shared" si="84"/>
        <v>0</v>
      </c>
      <c r="U621" s="117">
        <f t="shared" si="85"/>
        <v>0</v>
      </c>
      <c r="V621" s="117">
        <f t="shared" si="81"/>
        <v>0</v>
      </c>
      <c r="W621" s="118">
        <f t="shared" si="86"/>
        <v>0</v>
      </c>
      <c r="X621" s="119">
        <f t="shared" si="87"/>
        <v>0</v>
      </c>
      <c r="Y621" s="119">
        <f t="shared" si="88"/>
        <v>0</v>
      </c>
      <c r="AA621" s="120" t="str">
        <f t="shared" si="89"/>
        <v>202604</v>
      </c>
    </row>
    <row r="622" spans="1:27" ht="21" customHeight="1">
      <c r="A622" s="299" t="str">
        <f>IF(C622="","",SUBTOTAL(103,$C$13:C622)-1)</f>
        <v/>
      </c>
      <c r="B622" s="104"/>
      <c r="C622" s="297"/>
      <c r="D622" s="105"/>
      <c r="E622" s="106"/>
      <c r="F622" s="107" t="str">
        <f>IF(E622="","",IFERROR(DATEDIF(E622,'請求書（幼稚園保育料・代理）'!$A$1,"Y"),""))</f>
        <v/>
      </c>
      <c r="G622" s="108"/>
      <c r="H622" s="105"/>
      <c r="I622" s="333" t="str">
        <f t="shared" si="82"/>
        <v/>
      </c>
      <c r="J622" s="110" t="s">
        <v>32</v>
      </c>
      <c r="K622" s="334" t="str">
        <f t="shared" si="83"/>
        <v/>
      </c>
      <c r="L622" s="112"/>
      <c r="M622" s="110" t="s">
        <v>32</v>
      </c>
      <c r="N622" s="113"/>
      <c r="O622" s="114"/>
      <c r="P622" s="306"/>
      <c r="Q622" s="105"/>
      <c r="R622" s="114"/>
      <c r="S622" s="115"/>
      <c r="T622" s="116">
        <f t="shared" si="84"/>
        <v>0</v>
      </c>
      <c r="U622" s="117">
        <f t="shared" si="85"/>
        <v>0</v>
      </c>
      <c r="V622" s="117">
        <f t="shared" si="81"/>
        <v>0</v>
      </c>
      <c r="W622" s="118">
        <f t="shared" si="86"/>
        <v>0</v>
      </c>
      <c r="X622" s="119">
        <f t="shared" si="87"/>
        <v>0</v>
      </c>
      <c r="Y622" s="119">
        <f t="shared" si="88"/>
        <v>0</v>
      </c>
      <c r="AA622" s="120" t="str">
        <f t="shared" si="89"/>
        <v>202604</v>
      </c>
    </row>
    <row r="623" spans="1:27" ht="21" customHeight="1">
      <c r="A623" s="299" t="str">
        <f>IF(C623="","",SUBTOTAL(103,$C$13:C623)-1)</f>
        <v/>
      </c>
      <c r="B623" s="104"/>
      <c r="C623" s="297"/>
      <c r="D623" s="105"/>
      <c r="E623" s="106"/>
      <c r="F623" s="107" t="str">
        <f>IF(E623="","",IFERROR(DATEDIF(E623,'請求書（幼稚園保育料・代理）'!$A$1,"Y"),""))</f>
        <v/>
      </c>
      <c r="G623" s="108"/>
      <c r="H623" s="105"/>
      <c r="I623" s="333" t="str">
        <f t="shared" si="82"/>
        <v/>
      </c>
      <c r="J623" s="110" t="s">
        <v>32</v>
      </c>
      <c r="K623" s="334" t="str">
        <f t="shared" si="83"/>
        <v/>
      </c>
      <c r="L623" s="112"/>
      <c r="M623" s="110" t="s">
        <v>32</v>
      </c>
      <c r="N623" s="113"/>
      <c r="O623" s="114"/>
      <c r="P623" s="306"/>
      <c r="Q623" s="105"/>
      <c r="R623" s="114"/>
      <c r="S623" s="115"/>
      <c r="T623" s="116">
        <f t="shared" si="84"/>
        <v>0</v>
      </c>
      <c r="U623" s="117">
        <f t="shared" si="85"/>
        <v>0</v>
      </c>
      <c r="V623" s="117">
        <f t="shared" si="81"/>
        <v>0</v>
      </c>
      <c r="W623" s="118">
        <f t="shared" si="86"/>
        <v>0</v>
      </c>
      <c r="X623" s="119">
        <f t="shared" si="87"/>
        <v>0</v>
      </c>
      <c r="Y623" s="119">
        <f t="shared" si="88"/>
        <v>0</v>
      </c>
      <c r="AA623" s="120" t="str">
        <f t="shared" si="89"/>
        <v>202604</v>
      </c>
    </row>
    <row r="624" spans="1:27" ht="21" customHeight="1">
      <c r="A624" s="299" t="str">
        <f>IF(C624="","",SUBTOTAL(103,$C$13:C624)-1)</f>
        <v/>
      </c>
      <c r="B624" s="104"/>
      <c r="C624" s="297"/>
      <c r="D624" s="105"/>
      <c r="E624" s="106"/>
      <c r="F624" s="107" t="str">
        <f>IF(E624="","",IFERROR(DATEDIF(E624,'請求書（幼稚園保育料・代理）'!$A$1,"Y"),""))</f>
        <v/>
      </c>
      <c r="G624" s="108"/>
      <c r="H624" s="105"/>
      <c r="I624" s="333" t="str">
        <f t="shared" si="82"/>
        <v/>
      </c>
      <c r="J624" s="110" t="s">
        <v>32</v>
      </c>
      <c r="K624" s="334" t="str">
        <f t="shared" si="83"/>
        <v/>
      </c>
      <c r="L624" s="112"/>
      <c r="M624" s="110" t="s">
        <v>32</v>
      </c>
      <c r="N624" s="113"/>
      <c r="O624" s="114"/>
      <c r="P624" s="306"/>
      <c r="Q624" s="105"/>
      <c r="R624" s="114"/>
      <c r="S624" s="115"/>
      <c r="T624" s="116">
        <f t="shared" si="84"/>
        <v>0</v>
      </c>
      <c r="U624" s="117">
        <f t="shared" si="85"/>
        <v>0</v>
      </c>
      <c r="V624" s="117">
        <f t="shared" si="81"/>
        <v>0</v>
      </c>
      <c r="W624" s="118">
        <f t="shared" si="86"/>
        <v>0</v>
      </c>
      <c r="X624" s="119">
        <f t="shared" si="87"/>
        <v>0</v>
      </c>
      <c r="Y624" s="119">
        <f t="shared" si="88"/>
        <v>0</v>
      </c>
      <c r="AA624" s="120" t="str">
        <f t="shared" si="89"/>
        <v>202604</v>
      </c>
    </row>
    <row r="625" spans="1:27" ht="21" customHeight="1">
      <c r="A625" s="299" t="str">
        <f>IF(C625="","",SUBTOTAL(103,$C$13:C625)-1)</f>
        <v/>
      </c>
      <c r="B625" s="104"/>
      <c r="C625" s="297"/>
      <c r="D625" s="105"/>
      <c r="E625" s="106"/>
      <c r="F625" s="107" t="str">
        <f>IF(E625="","",IFERROR(DATEDIF(E625,'請求書（幼稚園保育料・代理）'!$A$1,"Y"),""))</f>
        <v/>
      </c>
      <c r="G625" s="108"/>
      <c r="H625" s="105"/>
      <c r="I625" s="333" t="str">
        <f t="shared" si="82"/>
        <v/>
      </c>
      <c r="J625" s="110" t="s">
        <v>32</v>
      </c>
      <c r="K625" s="334" t="str">
        <f t="shared" si="83"/>
        <v/>
      </c>
      <c r="L625" s="112"/>
      <c r="M625" s="110" t="s">
        <v>32</v>
      </c>
      <c r="N625" s="113"/>
      <c r="O625" s="114"/>
      <c r="P625" s="306"/>
      <c r="Q625" s="105"/>
      <c r="R625" s="114"/>
      <c r="S625" s="115"/>
      <c r="T625" s="116">
        <f t="shared" si="84"/>
        <v>0</v>
      </c>
      <c r="U625" s="117">
        <f t="shared" si="85"/>
        <v>0</v>
      </c>
      <c r="V625" s="117">
        <f t="shared" si="81"/>
        <v>0</v>
      </c>
      <c r="W625" s="118">
        <f t="shared" si="86"/>
        <v>0</v>
      </c>
      <c r="X625" s="119">
        <f t="shared" si="87"/>
        <v>0</v>
      </c>
      <c r="Y625" s="119">
        <f t="shared" si="88"/>
        <v>0</v>
      </c>
      <c r="AA625" s="120" t="str">
        <f t="shared" si="89"/>
        <v>202604</v>
      </c>
    </row>
    <row r="626" spans="1:27" ht="21" customHeight="1">
      <c r="A626" s="299" t="str">
        <f>IF(C626="","",SUBTOTAL(103,$C$13:C626)-1)</f>
        <v/>
      </c>
      <c r="B626" s="104"/>
      <c r="C626" s="297"/>
      <c r="D626" s="105"/>
      <c r="E626" s="106"/>
      <c r="F626" s="107" t="str">
        <f>IF(E626="","",IFERROR(DATEDIF(E626,'請求書（幼稚園保育料・代理）'!$A$1,"Y"),""))</f>
        <v/>
      </c>
      <c r="G626" s="108"/>
      <c r="H626" s="105"/>
      <c r="I626" s="333" t="str">
        <f t="shared" si="82"/>
        <v/>
      </c>
      <c r="J626" s="110" t="s">
        <v>32</v>
      </c>
      <c r="K626" s="334" t="str">
        <f t="shared" si="83"/>
        <v/>
      </c>
      <c r="L626" s="112"/>
      <c r="M626" s="110" t="s">
        <v>32</v>
      </c>
      <c r="N626" s="113"/>
      <c r="O626" s="114"/>
      <c r="P626" s="306"/>
      <c r="Q626" s="105"/>
      <c r="R626" s="114"/>
      <c r="S626" s="115"/>
      <c r="T626" s="116">
        <f t="shared" si="84"/>
        <v>0</v>
      </c>
      <c r="U626" s="117">
        <f t="shared" si="85"/>
        <v>0</v>
      </c>
      <c r="V626" s="117">
        <f t="shared" si="81"/>
        <v>0</v>
      </c>
      <c r="W626" s="118">
        <f t="shared" si="86"/>
        <v>0</v>
      </c>
      <c r="X626" s="119">
        <f t="shared" si="87"/>
        <v>0</v>
      </c>
      <c r="Y626" s="119">
        <f t="shared" si="88"/>
        <v>0</v>
      </c>
      <c r="AA626" s="120" t="str">
        <f t="shared" si="89"/>
        <v>202604</v>
      </c>
    </row>
    <row r="627" spans="1:27" ht="21" customHeight="1">
      <c r="A627" s="299" t="str">
        <f>IF(C627="","",SUBTOTAL(103,$C$13:C627)-1)</f>
        <v/>
      </c>
      <c r="B627" s="104"/>
      <c r="C627" s="297"/>
      <c r="D627" s="105"/>
      <c r="E627" s="106"/>
      <c r="F627" s="107" t="str">
        <f>IF(E627="","",IFERROR(DATEDIF(E627,'請求書（幼稚園保育料・代理）'!$A$1,"Y"),""))</f>
        <v/>
      </c>
      <c r="G627" s="108"/>
      <c r="H627" s="105"/>
      <c r="I627" s="333" t="str">
        <f t="shared" si="82"/>
        <v/>
      </c>
      <c r="J627" s="110" t="s">
        <v>32</v>
      </c>
      <c r="K627" s="334" t="str">
        <f t="shared" si="83"/>
        <v/>
      </c>
      <c r="L627" s="112"/>
      <c r="M627" s="110" t="s">
        <v>32</v>
      </c>
      <c r="N627" s="113"/>
      <c r="O627" s="114"/>
      <c r="P627" s="306"/>
      <c r="Q627" s="105"/>
      <c r="R627" s="114"/>
      <c r="S627" s="115"/>
      <c r="T627" s="116">
        <f t="shared" si="84"/>
        <v>0</v>
      </c>
      <c r="U627" s="117">
        <f t="shared" si="85"/>
        <v>0</v>
      </c>
      <c r="V627" s="117">
        <f t="shared" si="81"/>
        <v>0</v>
      </c>
      <c r="W627" s="118">
        <f t="shared" si="86"/>
        <v>0</v>
      </c>
      <c r="X627" s="119">
        <f t="shared" si="87"/>
        <v>0</v>
      </c>
      <c r="Y627" s="119">
        <f t="shared" si="88"/>
        <v>0</v>
      </c>
      <c r="AA627" s="120" t="str">
        <f t="shared" si="89"/>
        <v>202604</v>
      </c>
    </row>
    <row r="628" spans="1:27" ht="21" customHeight="1">
      <c r="A628" s="299" t="str">
        <f>IF(C628="","",SUBTOTAL(103,$C$13:C628)-1)</f>
        <v/>
      </c>
      <c r="B628" s="104"/>
      <c r="C628" s="297"/>
      <c r="D628" s="105"/>
      <c r="E628" s="106"/>
      <c r="F628" s="107" t="str">
        <f>IF(E628="","",IFERROR(DATEDIF(E628,'請求書（幼稚園保育料・代理）'!$A$1,"Y"),""))</f>
        <v/>
      </c>
      <c r="G628" s="108"/>
      <c r="H628" s="105"/>
      <c r="I628" s="333" t="str">
        <f t="shared" si="82"/>
        <v/>
      </c>
      <c r="J628" s="110" t="s">
        <v>32</v>
      </c>
      <c r="K628" s="334" t="str">
        <f t="shared" si="83"/>
        <v/>
      </c>
      <c r="L628" s="112"/>
      <c r="M628" s="110" t="s">
        <v>32</v>
      </c>
      <c r="N628" s="113"/>
      <c r="O628" s="114"/>
      <c r="P628" s="306"/>
      <c r="Q628" s="105"/>
      <c r="R628" s="114"/>
      <c r="S628" s="115"/>
      <c r="T628" s="116">
        <f t="shared" si="84"/>
        <v>0</v>
      </c>
      <c r="U628" s="117">
        <f t="shared" si="85"/>
        <v>0</v>
      </c>
      <c r="V628" s="117">
        <f t="shared" si="81"/>
        <v>0</v>
      </c>
      <c r="W628" s="118">
        <f t="shared" si="86"/>
        <v>0</v>
      </c>
      <c r="X628" s="119">
        <f t="shared" si="87"/>
        <v>0</v>
      </c>
      <c r="Y628" s="119">
        <f t="shared" si="88"/>
        <v>0</v>
      </c>
      <c r="AA628" s="120" t="str">
        <f t="shared" si="89"/>
        <v>202604</v>
      </c>
    </row>
    <row r="629" spans="1:27" ht="21" customHeight="1">
      <c r="A629" s="299" t="str">
        <f>IF(C629="","",SUBTOTAL(103,$C$13:C629)-1)</f>
        <v/>
      </c>
      <c r="B629" s="104"/>
      <c r="C629" s="297"/>
      <c r="D629" s="105"/>
      <c r="E629" s="106"/>
      <c r="F629" s="107" t="str">
        <f>IF(E629="","",IFERROR(DATEDIF(E629,'請求書（幼稚園保育料・代理）'!$A$1,"Y"),""))</f>
        <v/>
      </c>
      <c r="G629" s="108"/>
      <c r="H629" s="105"/>
      <c r="I629" s="333" t="str">
        <f t="shared" si="82"/>
        <v/>
      </c>
      <c r="J629" s="110" t="s">
        <v>32</v>
      </c>
      <c r="K629" s="334" t="str">
        <f t="shared" si="83"/>
        <v/>
      </c>
      <c r="L629" s="112"/>
      <c r="M629" s="110" t="s">
        <v>32</v>
      </c>
      <c r="N629" s="113"/>
      <c r="O629" s="114"/>
      <c r="P629" s="306"/>
      <c r="Q629" s="105"/>
      <c r="R629" s="114"/>
      <c r="S629" s="115"/>
      <c r="T629" s="116">
        <f t="shared" si="84"/>
        <v>0</v>
      </c>
      <c r="U629" s="117">
        <f t="shared" si="85"/>
        <v>0</v>
      </c>
      <c r="V629" s="117">
        <f t="shared" si="81"/>
        <v>0</v>
      </c>
      <c r="W629" s="118">
        <f t="shared" si="86"/>
        <v>0</v>
      </c>
      <c r="X629" s="119">
        <f t="shared" si="87"/>
        <v>0</v>
      </c>
      <c r="Y629" s="119">
        <f t="shared" si="88"/>
        <v>0</v>
      </c>
      <c r="AA629" s="120" t="str">
        <f t="shared" si="89"/>
        <v>202604</v>
      </c>
    </row>
    <row r="630" spans="1:27" ht="21" customHeight="1">
      <c r="A630" s="299" t="str">
        <f>IF(C630="","",SUBTOTAL(103,$C$13:C630)-1)</f>
        <v/>
      </c>
      <c r="B630" s="104"/>
      <c r="C630" s="297"/>
      <c r="D630" s="105"/>
      <c r="E630" s="106"/>
      <c r="F630" s="107" t="str">
        <f>IF(E630="","",IFERROR(DATEDIF(E630,'請求書（幼稚園保育料・代理）'!$A$1,"Y"),""))</f>
        <v/>
      </c>
      <c r="G630" s="108"/>
      <c r="H630" s="105"/>
      <c r="I630" s="333" t="str">
        <f t="shared" si="82"/>
        <v/>
      </c>
      <c r="J630" s="110" t="s">
        <v>32</v>
      </c>
      <c r="K630" s="334" t="str">
        <f t="shared" si="83"/>
        <v/>
      </c>
      <c r="L630" s="112"/>
      <c r="M630" s="110" t="s">
        <v>32</v>
      </c>
      <c r="N630" s="113"/>
      <c r="O630" s="114"/>
      <c r="P630" s="306"/>
      <c r="Q630" s="105"/>
      <c r="R630" s="114"/>
      <c r="S630" s="115"/>
      <c r="T630" s="116">
        <f t="shared" si="84"/>
        <v>0</v>
      </c>
      <c r="U630" s="117">
        <f t="shared" si="85"/>
        <v>0</v>
      </c>
      <c r="V630" s="117">
        <f t="shared" si="81"/>
        <v>0</v>
      </c>
      <c r="W630" s="118">
        <f t="shared" si="86"/>
        <v>0</v>
      </c>
      <c r="X630" s="119">
        <f t="shared" si="87"/>
        <v>0</v>
      </c>
      <c r="Y630" s="119">
        <f t="shared" si="88"/>
        <v>0</v>
      </c>
      <c r="AA630" s="120" t="str">
        <f t="shared" si="89"/>
        <v>202604</v>
      </c>
    </row>
    <row r="631" spans="1:27" ht="21" customHeight="1">
      <c r="A631" s="299" t="str">
        <f>IF(C631="","",SUBTOTAL(103,$C$13:C631)-1)</f>
        <v/>
      </c>
      <c r="B631" s="104"/>
      <c r="C631" s="297"/>
      <c r="D631" s="105"/>
      <c r="E631" s="106"/>
      <c r="F631" s="107" t="str">
        <f>IF(E631="","",IFERROR(DATEDIF(E631,'請求書（幼稚園保育料・代理）'!$A$1,"Y"),""))</f>
        <v/>
      </c>
      <c r="G631" s="108"/>
      <c r="H631" s="105"/>
      <c r="I631" s="333" t="str">
        <f t="shared" si="82"/>
        <v/>
      </c>
      <c r="J631" s="110" t="s">
        <v>32</v>
      </c>
      <c r="K631" s="334" t="str">
        <f t="shared" si="83"/>
        <v/>
      </c>
      <c r="L631" s="112"/>
      <c r="M631" s="110" t="s">
        <v>32</v>
      </c>
      <c r="N631" s="113"/>
      <c r="O631" s="114"/>
      <c r="P631" s="306"/>
      <c r="Q631" s="105"/>
      <c r="R631" s="114"/>
      <c r="S631" s="115"/>
      <c r="T631" s="116">
        <f t="shared" si="84"/>
        <v>0</v>
      </c>
      <c r="U631" s="117">
        <f t="shared" si="85"/>
        <v>0</v>
      </c>
      <c r="V631" s="117">
        <f t="shared" si="81"/>
        <v>0</v>
      </c>
      <c r="W631" s="118">
        <f t="shared" si="86"/>
        <v>0</v>
      </c>
      <c r="X631" s="119">
        <f t="shared" si="87"/>
        <v>0</v>
      </c>
      <c r="Y631" s="119">
        <f t="shared" si="88"/>
        <v>0</v>
      </c>
      <c r="AA631" s="120" t="str">
        <f t="shared" si="89"/>
        <v>202604</v>
      </c>
    </row>
    <row r="632" spans="1:27" ht="21" customHeight="1">
      <c r="A632" s="299" t="str">
        <f>IF(C632="","",SUBTOTAL(103,$C$13:C632)-1)</f>
        <v/>
      </c>
      <c r="B632" s="104"/>
      <c r="C632" s="297"/>
      <c r="D632" s="105"/>
      <c r="E632" s="106"/>
      <c r="F632" s="107" t="str">
        <f>IF(E632="","",IFERROR(DATEDIF(E632,'請求書（幼稚園保育料・代理）'!$A$1,"Y"),""))</f>
        <v/>
      </c>
      <c r="G632" s="108"/>
      <c r="H632" s="105"/>
      <c r="I632" s="333" t="str">
        <f t="shared" si="82"/>
        <v/>
      </c>
      <c r="J632" s="110" t="s">
        <v>32</v>
      </c>
      <c r="K632" s="334" t="str">
        <f t="shared" si="83"/>
        <v/>
      </c>
      <c r="L632" s="112"/>
      <c r="M632" s="110" t="s">
        <v>32</v>
      </c>
      <c r="N632" s="113"/>
      <c r="O632" s="114"/>
      <c r="P632" s="306"/>
      <c r="Q632" s="105"/>
      <c r="R632" s="114"/>
      <c r="S632" s="115"/>
      <c r="T632" s="116">
        <f t="shared" si="84"/>
        <v>0</v>
      </c>
      <c r="U632" s="117">
        <f t="shared" si="85"/>
        <v>0</v>
      </c>
      <c r="V632" s="117">
        <f t="shared" si="81"/>
        <v>0</v>
      </c>
      <c r="W632" s="118">
        <f t="shared" si="86"/>
        <v>0</v>
      </c>
      <c r="X632" s="119">
        <f t="shared" si="87"/>
        <v>0</v>
      </c>
      <c r="Y632" s="119">
        <f t="shared" si="88"/>
        <v>0</v>
      </c>
      <c r="AA632" s="120" t="str">
        <f t="shared" si="89"/>
        <v>202604</v>
      </c>
    </row>
    <row r="633" spans="1:27" ht="21" customHeight="1">
      <c r="A633" s="299" t="str">
        <f>IF(C633="","",SUBTOTAL(103,$C$13:C633)-1)</f>
        <v/>
      </c>
      <c r="B633" s="104"/>
      <c r="C633" s="297"/>
      <c r="D633" s="105"/>
      <c r="E633" s="106"/>
      <c r="F633" s="107" t="str">
        <f>IF(E633="","",IFERROR(DATEDIF(E633,'請求書（幼稚園保育料・代理）'!$A$1,"Y"),""))</f>
        <v/>
      </c>
      <c r="G633" s="108"/>
      <c r="H633" s="105"/>
      <c r="I633" s="333" t="str">
        <f t="shared" si="82"/>
        <v/>
      </c>
      <c r="J633" s="110" t="s">
        <v>32</v>
      </c>
      <c r="K633" s="334" t="str">
        <f t="shared" si="83"/>
        <v/>
      </c>
      <c r="L633" s="112"/>
      <c r="M633" s="110" t="s">
        <v>32</v>
      </c>
      <c r="N633" s="113"/>
      <c r="O633" s="114"/>
      <c r="P633" s="306"/>
      <c r="Q633" s="105"/>
      <c r="R633" s="114"/>
      <c r="S633" s="115"/>
      <c r="T633" s="116">
        <f t="shared" si="84"/>
        <v>0</v>
      </c>
      <c r="U633" s="117">
        <f t="shared" si="85"/>
        <v>0</v>
      </c>
      <c r="V633" s="117">
        <f t="shared" si="81"/>
        <v>0</v>
      </c>
      <c r="W633" s="118">
        <f t="shared" si="86"/>
        <v>0</v>
      </c>
      <c r="X633" s="119">
        <f t="shared" si="87"/>
        <v>0</v>
      </c>
      <c r="Y633" s="119">
        <f t="shared" si="88"/>
        <v>0</v>
      </c>
      <c r="AA633" s="120" t="str">
        <f t="shared" si="89"/>
        <v>202604</v>
      </c>
    </row>
    <row r="634" spans="1:27" ht="21" customHeight="1">
      <c r="A634" s="299" t="str">
        <f>IF(C634="","",SUBTOTAL(103,$C$13:C634)-1)</f>
        <v/>
      </c>
      <c r="B634" s="104"/>
      <c r="C634" s="297"/>
      <c r="D634" s="105"/>
      <c r="E634" s="106"/>
      <c r="F634" s="107" t="str">
        <f>IF(E634="","",IFERROR(DATEDIF(E634,'請求書（幼稚園保育料・代理）'!$A$1,"Y"),""))</f>
        <v/>
      </c>
      <c r="G634" s="108"/>
      <c r="H634" s="105"/>
      <c r="I634" s="333" t="str">
        <f t="shared" si="82"/>
        <v/>
      </c>
      <c r="J634" s="110" t="s">
        <v>32</v>
      </c>
      <c r="K634" s="334" t="str">
        <f t="shared" si="83"/>
        <v/>
      </c>
      <c r="L634" s="112"/>
      <c r="M634" s="110" t="s">
        <v>32</v>
      </c>
      <c r="N634" s="113"/>
      <c r="O634" s="114"/>
      <c r="P634" s="306"/>
      <c r="Q634" s="105"/>
      <c r="R634" s="114"/>
      <c r="S634" s="115"/>
      <c r="T634" s="116">
        <f t="shared" si="84"/>
        <v>0</v>
      </c>
      <c r="U634" s="117">
        <f t="shared" si="85"/>
        <v>0</v>
      </c>
      <c r="V634" s="117">
        <f t="shared" si="81"/>
        <v>0</v>
      </c>
      <c r="W634" s="118">
        <f t="shared" si="86"/>
        <v>0</v>
      </c>
      <c r="X634" s="119">
        <f t="shared" si="87"/>
        <v>0</v>
      </c>
      <c r="Y634" s="119">
        <f t="shared" si="88"/>
        <v>0</v>
      </c>
      <c r="AA634" s="120" t="str">
        <f t="shared" si="89"/>
        <v>202604</v>
      </c>
    </row>
    <row r="635" spans="1:27" ht="21" customHeight="1">
      <c r="A635" s="299" t="str">
        <f>IF(C635="","",SUBTOTAL(103,$C$13:C635)-1)</f>
        <v/>
      </c>
      <c r="B635" s="104"/>
      <c r="C635" s="297"/>
      <c r="D635" s="105"/>
      <c r="E635" s="106"/>
      <c r="F635" s="107" t="str">
        <f>IF(E635="","",IFERROR(DATEDIF(E635,'請求書（幼稚園保育料・代理）'!$A$1,"Y"),""))</f>
        <v/>
      </c>
      <c r="G635" s="108"/>
      <c r="H635" s="105"/>
      <c r="I635" s="333" t="str">
        <f t="shared" si="82"/>
        <v/>
      </c>
      <c r="J635" s="110" t="s">
        <v>32</v>
      </c>
      <c r="K635" s="334" t="str">
        <f t="shared" si="83"/>
        <v/>
      </c>
      <c r="L635" s="112"/>
      <c r="M635" s="110" t="s">
        <v>32</v>
      </c>
      <c r="N635" s="113"/>
      <c r="O635" s="114"/>
      <c r="P635" s="306"/>
      <c r="Q635" s="105"/>
      <c r="R635" s="114"/>
      <c r="S635" s="115"/>
      <c r="T635" s="116">
        <f t="shared" si="84"/>
        <v>0</v>
      </c>
      <c r="U635" s="117">
        <f t="shared" si="85"/>
        <v>0</v>
      </c>
      <c r="V635" s="117">
        <f t="shared" si="81"/>
        <v>0</v>
      </c>
      <c r="W635" s="118">
        <f t="shared" si="86"/>
        <v>0</v>
      </c>
      <c r="X635" s="119">
        <f t="shared" si="87"/>
        <v>0</v>
      </c>
      <c r="Y635" s="119">
        <f t="shared" si="88"/>
        <v>0</v>
      </c>
      <c r="AA635" s="120" t="str">
        <f t="shared" si="89"/>
        <v>202604</v>
      </c>
    </row>
    <row r="636" spans="1:27" ht="21" customHeight="1">
      <c r="A636" s="299" t="str">
        <f>IF(C636="","",SUBTOTAL(103,$C$13:C636)-1)</f>
        <v/>
      </c>
      <c r="B636" s="104"/>
      <c r="C636" s="297"/>
      <c r="D636" s="105"/>
      <c r="E636" s="106"/>
      <c r="F636" s="107" t="str">
        <f>IF(E636="","",IFERROR(DATEDIF(E636,'請求書（幼稚園保育料・代理）'!$A$1,"Y"),""))</f>
        <v/>
      </c>
      <c r="G636" s="108"/>
      <c r="H636" s="105"/>
      <c r="I636" s="333" t="str">
        <f t="shared" si="82"/>
        <v/>
      </c>
      <c r="J636" s="110" t="s">
        <v>32</v>
      </c>
      <c r="K636" s="334" t="str">
        <f t="shared" si="83"/>
        <v/>
      </c>
      <c r="L636" s="112"/>
      <c r="M636" s="110" t="s">
        <v>32</v>
      </c>
      <c r="N636" s="113"/>
      <c r="O636" s="114"/>
      <c r="P636" s="306"/>
      <c r="Q636" s="105"/>
      <c r="R636" s="114"/>
      <c r="S636" s="115"/>
      <c r="T636" s="116">
        <f t="shared" si="84"/>
        <v>0</v>
      </c>
      <c r="U636" s="117">
        <f t="shared" si="85"/>
        <v>0</v>
      </c>
      <c r="V636" s="117">
        <f t="shared" si="81"/>
        <v>0</v>
      </c>
      <c r="W636" s="118">
        <f t="shared" si="86"/>
        <v>0</v>
      </c>
      <c r="X636" s="119">
        <f t="shared" si="87"/>
        <v>0</v>
      </c>
      <c r="Y636" s="119">
        <f t="shared" si="88"/>
        <v>0</v>
      </c>
      <c r="AA636" s="120" t="str">
        <f t="shared" si="89"/>
        <v>202604</v>
      </c>
    </row>
    <row r="637" spans="1:27" ht="21" customHeight="1">
      <c r="A637" s="299" t="str">
        <f>IF(C637="","",SUBTOTAL(103,$C$13:C637)-1)</f>
        <v/>
      </c>
      <c r="B637" s="104"/>
      <c r="C637" s="297"/>
      <c r="D637" s="105"/>
      <c r="E637" s="106"/>
      <c r="F637" s="107" t="str">
        <f>IF(E637="","",IFERROR(DATEDIF(E637,'請求書（幼稚園保育料・代理）'!$A$1,"Y"),""))</f>
        <v/>
      </c>
      <c r="G637" s="108"/>
      <c r="H637" s="105"/>
      <c r="I637" s="333" t="str">
        <f t="shared" si="82"/>
        <v/>
      </c>
      <c r="J637" s="110" t="s">
        <v>32</v>
      </c>
      <c r="K637" s="334" t="str">
        <f t="shared" si="83"/>
        <v/>
      </c>
      <c r="L637" s="112"/>
      <c r="M637" s="110" t="s">
        <v>32</v>
      </c>
      <c r="N637" s="113"/>
      <c r="O637" s="114"/>
      <c r="P637" s="306"/>
      <c r="Q637" s="105"/>
      <c r="R637" s="114"/>
      <c r="S637" s="115"/>
      <c r="T637" s="116">
        <f t="shared" si="84"/>
        <v>0</v>
      </c>
      <c r="U637" s="117">
        <f t="shared" si="85"/>
        <v>0</v>
      </c>
      <c r="V637" s="117">
        <f t="shared" si="81"/>
        <v>0</v>
      </c>
      <c r="W637" s="118">
        <f t="shared" si="86"/>
        <v>0</v>
      </c>
      <c r="X637" s="119">
        <f t="shared" si="87"/>
        <v>0</v>
      </c>
      <c r="Y637" s="119">
        <f t="shared" si="88"/>
        <v>0</v>
      </c>
      <c r="AA637" s="120" t="str">
        <f t="shared" si="89"/>
        <v>202604</v>
      </c>
    </row>
    <row r="638" spans="1:27" ht="21" customHeight="1">
      <c r="A638" s="299" t="str">
        <f>IF(C638="","",SUBTOTAL(103,$C$13:C638)-1)</f>
        <v/>
      </c>
      <c r="B638" s="104"/>
      <c r="C638" s="297"/>
      <c r="D638" s="105"/>
      <c r="E638" s="106"/>
      <c r="F638" s="107" t="str">
        <f>IF(E638="","",IFERROR(DATEDIF(E638,'請求書（幼稚園保育料・代理）'!$A$1,"Y"),""))</f>
        <v/>
      </c>
      <c r="G638" s="108"/>
      <c r="H638" s="105"/>
      <c r="I638" s="333" t="str">
        <f t="shared" si="82"/>
        <v/>
      </c>
      <c r="J638" s="110" t="s">
        <v>32</v>
      </c>
      <c r="K638" s="334" t="str">
        <f t="shared" si="83"/>
        <v/>
      </c>
      <c r="L638" s="112"/>
      <c r="M638" s="110" t="s">
        <v>32</v>
      </c>
      <c r="N638" s="113"/>
      <c r="O638" s="114"/>
      <c r="P638" s="306"/>
      <c r="Q638" s="105"/>
      <c r="R638" s="114"/>
      <c r="S638" s="115"/>
      <c r="T638" s="116">
        <f t="shared" si="84"/>
        <v>0</v>
      </c>
      <c r="U638" s="117">
        <f t="shared" si="85"/>
        <v>0</v>
      </c>
      <c r="V638" s="117">
        <f t="shared" si="81"/>
        <v>0</v>
      </c>
      <c r="W638" s="118">
        <f t="shared" si="86"/>
        <v>0</v>
      </c>
      <c r="X638" s="119">
        <f t="shared" si="87"/>
        <v>0</v>
      </c>
      <c r="Y638" s="119">
        <f t="shared" si="88"/>
        <v>0</v>
      </c>
      <c r="AA638" s="120" t="str">
        <f t="shared" si="89"/>
        <v>202604</v>
      </c>
    </row>
    <row r="639" spans="1:27" ht="21" customHeight="1">
      <c r="A639" s="299" t="str">
        <f>IF(C639="","",SUBTOTAL(103,$C$13:C639)-1)</f>
        <v/>
      </c>
      <c r="B639" s="104"/>
      <c r="C639" s="297"/>
      <c r="D639" s="105"/>
      <c r="E639" s="106"/>
      <c r="F639" s="107" t="str">
        <f>IF(E639="","",IFERROR(DATEDIF(E639,'請求書（幼稚園保育料・代理）'!$A$1,"Y"),""))</f>
        <v/>
      </c>
      <c r="G639" s="108"/>
      <c r="H639" s="105"/>
      <c r="I639" s="333" t="str">
        <f t="shared" si="82"/>
        <v/>
      </c>
      <c r="J639" s="110" t="s">
        <v>32</v>
      </c>
      <c r="K639" s="334" t="str">
        <f t="shared" si="83"/>
        <v/>
      </c>
      <c r="L639" s="112"/>
      <c r="M639" s="110" t="s">
        <v>32</v>
      </c>
      <c r="N639" s="113"/>
      <c r="O639" s="114"/>
      <c r="P639" s="306"/>
      <c r="Q639" s="105"/>
      <c r="R639" s="114"/>
      <c r="S639" s="115"/>
      <c r="T639" s="116">
        <f t="shared" si="84"/>
        <v>0</v>
      </c>
      <c r="U639" s="117">
        <f t="shared" si="85"/>
        <v>0</v>
      </c>
      <c r="V639" s="117">
        <f t="shared" si="81"/>
        <v>0</v>
      </c>
      <c r="W639" s="118">
        <f t="shared" si="86"/>
        <v>0</v>
      </c>
      <c r="X639" s="119">
        <f t="shared" si="87"/>
        <v>0</v>
      </c>
      <c r="Y639" s="119">
        <f t="shared" si="88"/>
        <v>0</v>
      </c>
      <c r="AA639" s="120" t="str">
        <f t="shared" si="89"/>
        <v>202604</v>
      </c>
    </row>
    <row r="640" spans="1:27" ht="21" customHeight="1">
      <c r="A640" s="299" t="str">
        <f>IF(C640="","",SUBTOTAL(103,$C$13:C640)-1)</f>
        <v/>
      </c>
      <c r="B640" s="104"/>
      <c r="C640" s="297"/>
      <c r="D640" s="105"/>
      <c r="E640" s="106"/>
      <c r="F640" s="107" t="str">
        <f>IF(E640="","",IFERROR(DATEDIF(E640,'請求書（幼稚園保育料・代理）'!$A$1,"Y"),""))</f>
        <v/>
      </c>
      <c r="G640" s="108"/>
      <c r="H640" s="105"/>
      <c r="I640" s="333" t="str">
        <f t="shared" si="82"/>
        <v/>
      </c>
      <c r="J640" s="110" t="s">
        <v>32</v>
      </c>
      <c r="K640" s="334" t="str">
        <f t="shared" si="83"/>
        <v/>
      </c>
      <c r="L640" s="112"/>
      <c r="M640" s="110" t="s">
        <v>32</v>
      </c>
      <c r="N640" s="113"/>
      <c r="O640" s="114"/>
      <c r="P640" s="306"/>
      <c r="Q640" s="105"/>
      <c r="R640" s="114"/>
      <c r="S640" s="115"/>
      <c r="T640" s="116">
        <f t="shared" si="84"/>
        <v>0</v>
      </c>
      <c r="U640" s="117">
        <f t="shared" si="85"/>
        <v>0</v>
      </c>
      <c r="V640" s="117">
        <f t="shared" si="81"/>
        <v>0</v>
      </c>
      <c r="W640" s="118">
        <f t="shared" si="86"/>
        <v>0</v>
      </c>
      <c r="X640" s="119">
        <f t="shared" si="87"/>
        <v>0</v>
      </c>
      <c r="Y640" s="119">
        <f t="shared" si="88"/>
        <v>0</v>
      </c>
      <c r="AA640" s="120" t="str">
        <f t="shared" si="89"/>
        <v>202604</v>
      </c>
    </row>
    <row r="641" spans="1:27" ht="21" customHeight="1">
      <c r="A641" s="299" t="str">
        <f>IF(C641="","",SUBTOTAL(103,$C$13:C641)-1)</f>
        <v/>
      </c>
      <c r="B641" s="104"/>
      <c r="C641" s="297"/>
      <c r="D641" s="105"/>
      <c r="E641" s="106"/>
      <c r="F641" s="107" t="str">
        <f>IF(E641="","",IFERROR(DATEDIF(E641,'請求書（幼稚園保育料・代理）'!$A$1,"Y"),""))</f>
        <v/>
      </c>
      <c r="G641" s="108"/>
      <c r="H641" s="105"/>
      <c r="I641" s="333" t="str">
        <f t="shared" si="82"/>
        <v/>
      </c>
      <c r="J641" s="110" t="s">
        <v>32</v>
      </c>
      <c r="K641" s="334" t="str">
        <f t="shared" si="83"/>
        <v/>
      </c>
      <c r="L641" s="112"/>
      <c r="M641" s="110" t="s">
        <v>32</v>
      </c>
      <c r="N641" s="113"/>
      <c r="O641" s="114"/>
      <c r="P641" s="306"/>
      <c r="Q641" s="105"/>
      <c r="R641" s="114"/>
      <c r="S641" s="115"/>
      <c r="T641" s="116">
        <f t="shared" si="84"/>
        <v>0</v>
      </c>
      <c r="U641" s="117">
        <f t="shared" si="85"/>
        <v>0</v>
      </c>
      <c r="V641" s="117">
        <f t="shared" si="81"/>
        <v>0</v>
      </c>
      <c r="W641" s="118">
        <f t="shared" si="86"/>
        <v>0</v>
      </c>
      <c r="X641" s="119">
        <f t="shared" si="87"/>
        <v>0</v>
      </c>
      <c r="Y641" s="119">
        <f t="shared" si="88"/>
        <v>0</v>
      </c>
      <c r="AA641" s="120" t="str">
        <f t="shared" si="89"/>
        <v>202604</v>
      </c>
    </row>
    <row r="642" spans="1:27" ht="21" customHeight="1">
      <c r="A642" s="299" t="str">
        <f>IF(C642="","",SUBTOTAL(103,$C$13:C642)-1)</f>
        <v/>
      </c>
      <c r="B642" s="104"/>
      <c r="C642" s="297"/>
      <c r="D642" s="105"/>
      <c r="E642" s="106"/>
      <c r="F642" s="107" t="str">
        <f>IF(E642="","",IFERROR(DATEDIF(E642,'請求書（幼稚園保育料・代理）'!$A$1,"Y"),""))</f>
        <v/>
      </c>
      <c r="G642" s="108"/>
      <c r="H642" s="105"/>
      <c r="I642" s="333" t="str">
        <f t="shared" si="82"/>
        <v/>
      </c>
      <c r="J642" s="110" t="s">
        <v>32</v>
      </c>
      <c r="K642" s="334" t="str">
        <f t="shared" si="83"/>
        <v/>
      </c>
      <c r="L642" s="112"/>
      <c r="M642" s="110" t="s">
        <v>32</v>
      </c>
      <c r="N642" s="113"/>
      <c r="O642" s="114"/>
      <c r="P642" s="306"/>
      <c r="Q642" s="105"/>
      <c r="R642" s="114"/>
      <c r="S642" s="115"/>
      <c r="T642" s="116">
        <f t="shared" si="84"/>
        <v>0</v>
      </c>
      <c r="U642" s="117">
        <f t="shared" si="85"/>
        <v>0</v>
      </c>
      <c r="V642" s="117">
        <f t="shared" si="81"/>
        <v>0</v>
      </c>
      <c r="W642" s="118">
        <f t="shared" si="86"/>
        <v>0</v>
      </c>
      <c r="X642" s="119">
        <f t="shared" si="87"/>
        <v>0</v>
      </c>
      <c r="Y642" s="119">
        <f t="shared" si="88"/>
        <v>0</v>
      </c>
      <c r="AA642" s="120" t="str">
        <f t="shared" si="89"/>
        <v>202604</v>
      </c>
    </row>
    <row r="643" spans="1:27" ht="21" customHeight="1">
      <c r="A643" s="299" t="str">
        <f>IF(C643="","",SUBTOTAL(103,$C$13:C643)-1)</f>
        <v/>
      </c>
      <c r="B643" s="104"/>
      <c r="C643" s="297"/>
      <c r="D643" s="105"/>
      <c r="E643" s="106"/>
      <c r="F643" s="107" t="str">
        <f>IF(E643="","",IFERROR(DATEDIF(E643,'請求書（幼稚園保育料・代理）'!$A$1,"Y"),""))</f>
        <v/>
      </c>
      <c r="G643" s="108"/>
      <c r="H643" s="105"/>
      <c r="I643" s="333" t="str">
        <f t="shared" si="82"/>
        <v/>
      </c>
      <c r="J643" s="110" t="s">
        <v>32</v>
      </c>
      <c r="K643" s="334" t="str">
        <f t="shared" si="83"/>
        <v/>
      </c>
      <c r="L643" s="112"/>
      <c r="M643" s="110" t="s">
        <v>32</v>
      </c>
      <c r="N643" s="113"/>
      <c r="O643" s="114"/>
      <c r="P643" s="306"/>
      <c r="Q643" s="105"/>
      <c r="R643" s="114"/>
      <c r="S643" s="115"/>
      <c r="T643" s="116">
        <f t="shared" si="84"/>
        <v>0</v>
      </c>
      <c r="U643" s="117">
        <f t="shared" si="85"/>
        <v>0</v>
      </c>
      <c r="V643" s="117">
        <f t="shared" si="81"/>
        <v>0</v>
      </c>
      <c r="W643" s="118">
        <f t="shared" si="86"/>
        <v>0</v>
      </c>
      <c r="X643" s="119">
        <f t="shared" si="87"/>
        <v>0</v>
      </c>
      <c r="Y643" s="119">
        <f t="shared" si="88"/>
        <v>0</v>
      </c>
      <c r="AA643" s="120" t="str">
        <f t="shared" si="89"/>
        <v>202604</v>
      </c>
    </row>
    <row r="644" spans="1:27" ht="21" customHeight="1">
      <c r="A644" s="299" t="str">
        <f>IF(C644="","",SUBTOTAL(103,$C$13:C644)-1)</f>
        <v/>
      </c>
      <c r="B644" s="104"/>
      <c r="C644" s="297"/>
      <c r="D644" s="105"/>
      <c r="E644" s="106"/>
      <c r="F644" s="107" t="str">
        <f>IF(E644="","",IFERROR(DATEDIF(E644,'請求書（幼稚園保育料・代理）'!$A$1,"Y"),""))</f>
        <v/>
      </c>
      <c r="G644" s="108"/>
      <c r="H644" s="105"/>
      <c r="I644" s="333" t="str">
        <f t="shared" si="82"/>
        <v/>
      </c>
      <c r="J644" s="110" t="s">
        <v>32</v>
      </c>
      <c r="K644" s="334" t="str">
        <f t="shared" si="83"/>
        <v/>
      </c>
      <c r="L644" s="112"/>
      <c r="M644" s="110" t="s">
        <v>32</v>
      </c>
      <c r="N644" s="113"/>
      <c r="O644" s="114"/>
      <c r="P644" s="306"/>
      <c r="Q644" s="105"/>
      <c r="R644" s="114"/>
      <c r="S644" s="115"/>
      <c r="T644" s="116">
        <f t="shared" si="84"/>
        <v>0</v>
      </c>
      <c r="U644" s="117">
        <f t="shared" si="85"/>
        <v>0</v>
      </c>
      <c r="V644" s="117">
        <f t="shared" si="81"/>
        <v>0</v>
      </c>
      <c r="W644" s="118">
        <f t="shared" si="86"/>
        <v>0</v>
      </c>
      <c r="X644" s="119">
        <f t="shared" si="87"/>
        <v>0</v>
      </c>
      <c r="Y644" s="119">
        <f t="shared" si="88"/>
        <v>0</v>
      </c>
      <c r="AA644" s="120" t="str">
        <f t="shared" si="89"/>
        <v>202604</v>
      </c>
    </row>
    <row r="645" spans="1:27" ht="21" customHeight="1">
      <c r="A645" s="299" t="str">
        <f>IF(C645="","",SUBTOTAL(103,$C$13:C645)-1)</f>
        <v/>
      </c>
      <c r="B645" s="104"/>
      <c r="C645" s="297"/>
      <c r="D645" s="105"/>
      <c r="E645" s="106"/>
      <c r="F645" s="107" t="str">
        <f>IF(E645="","",IFERROR(DATEDIF(E645,'請求書（幼稚園保育料・代理）'!$A$1,"Y"),""))</f>
        <v/>
      </c>
      <c r="G645" s="108"/>
      <c r="H645" s="105"/>
      <c r="I645" s="333" t="str">
        <f t="shared" si="82"/>
        <v/>
      </c>
      <c r="J645" s="110" t="s">
        <v>32</v>
      </c>
      <c r="K645" s="334" t="str">
        <f t="shared" si="83"/>
        <v/>
      </c>
      <c r="L645" s="112"/>
      <c r="M645" s="110" t="s">
        <v>32</v>
      </c>
      <c r="N645" s="113"/>
      <c r="O645" s="114"/>
      <c r="P645" s="306"/>
      <c r="Q645" s="105"/>
      <c r="R645" s="114"/>
      <c r="S645" s="115"/>
      <c r="T645" s="116">
        <f t="shared" si="84"/>
        <v>0</v>
      </c>
      <c r="U645" s="117">
        <f t="shared" si="85"/>
        <v>0</v>
      </c>
      <c r="V645" s="117">
        <f t="shared" si="81"/>
        <v>0</v>
      </c>
      <c r="W645" s="118">
        <f t="shared" si="86"/>
        <v>0</v>
      </c>
      <c r="X645" s="119">
        <f t="shared" si="87"/>
        <v>0</v>
      </c>
      <c r="Y645" s="119">
        <f t="shared" si="88"/>
        <v>0</v>
      </c>
      <c r="AA645" s="120" t="str">
        <f t="shared" si="89"/>
        <v>202604</v>
      </c>
    </row>
    <row r="646" spans="1:27" ht="21" customHeight="1">
      <c r="A646" s="299" t="str">
        <f>IF(C646="","",SUBTOTAL(103,$C$13:C646)-1)</f>
        <v/>
      </c>
      <c r="B646" s="104"/>
      <c r="C646" s="297"/>
      <c r="D646" s="105"/>
      <c r="E646" s="106"/>
      <c r="F646" s="107" t="str">
        <f>IF(E646="","",IFERROR(DATEDIF(E646,'請求書（幼稚園保育料・代理）'!$A$1,"Y"),""))</f>
        <v/>
      </c>
      <c r="G646" s="108"/>
      <c r="H646" s="105"/>
      <c r="I646" s="333" t="str">
        <f t="shared" si="82"/>
        <v/>
      </c>
      <c r="J646" s="110" t="s">
        <v>32</v>
      </c>
      <c r="K646" s="334" t="str">
        <f t="shared" si="83"/>
        <v/>
      </c>
      <c r="L646" s="112"/>
      <c r="M646" s="110" t="s">
        <v>32</v>
      </c>
      <c r="N646" s="113"/>
      <c r="O646" s="114"/>
      <c r="P646" s="306"/>
      <c r="Q646" s="105"/>
      <c r="R646" s="114"/>
      <c r="S646" s="115"/>
      <c r="T646" s="116">
        <f t="shared" si="84"/>
        <v>0</v>
      </c>
      <c r="U646" s="117">
        <f t="shared" si="85"/>
        <v>0</v>
      </c>
      <c r="V646" s="117">
        <f t="shared" si="81"/>
        <v>0</v>
      </c>
      <c r="W646" s="118">
        <f t="shared" si="86"/>
        <v>0</v>
      </c>
      <c r="X646" s="119">
        <f t="shared" si="87"/>
        <v>0</v>
      </c>
      <c r="Y646" s="119">
        <f t="shared" si="88"/>
        <v>0</v>
      </c>
      <c r="AA646" s="120" t="str">
        <f t="shared" si="89"/>
        <v>202604</v>
      </c>
    </row>
    <row r="647" spans="1:27" ht="21" customHeight="1">
      <c r="A647" s="299" t="str">
        <f>IF(C647="","",SUBTOTAL(103,$C$13:C647)-1)</f>
        <v/>
      </c>
      <c r="B647" s="104"/>
      <c r="C647" s="297"/>
      <c r="D647" s="105"/>
      <c r="E647" s="106"/>
      <c r="F647" s="107" t="str">
        <f>IF(E647="","",IFERROR(DATEDIF(E647,'請求書（幼稚園保育料・代理）'!$A$1,"Y"),""))</f>
        <v/>
      </c>
      <c r="G647" s="108"/>
      <c r="H647" s="105"/>
      <c r="I647" s="333" t="str">
        <f t="shared" si="82"/>
        <v/>
      </c>
      <c r="J647" s="110" t="s">
        <v>32</v>
      </c>
      <c r="K647" s="334" t="str">
        <f t="shared" si="83"/>
        <v/>
      </c>
      <c r="L647" s="112"/>
      <c r="M647" s="110" t="s">
        <v>32</v>
      </c>
      <c r="N647" s="113"/>
      <c r="O647" s="114"/>
      <c r="P647" s="306"/>
      <c r="Q647" s="105"/>
      <c r="R647" s="114"/>
      <c r="S647" s="115"/>
      <c r="T647" s="116">
        <f t="shared" si="84"/>
        <v>0</v>
      </c>
      <c r="U647" s="117">
        <f t="shared" si="85"/>
        <v>0</v>
      </c>
      <c r="V647" s="117">
        <f t="shared" si="81"/>
        <v>0</v>
      </c>
      <c r="W647" s="118">
        <f t="shared" si="86"/>
        <v>0</v>
      </c>
      <c r="X647" s="119">
        <f t="shared" si="87"/>
        <v>0</v>
      </c>
      <c r="Y647" s="119">
        <f t="shared" si="88"/>
        <v>0</v>
      </c>
      <c r="AA647" s="120" t="str">
        <f t="shared" si="89"/>
        <v>202604</v>
      </c>
    </row>
    <row r="648" spans="1:27" ht="21" customHeight="1">
      <c r="A648" s="299" t="str">
        <f>IF(C648="","",SUBTOTAL(103,$C$13:C648)-1)</f>
        <v/>
      </c>
      <c r="B648" s="104"/>
      <c r="C648" s="297"/>
      <c r="D648" s="105"/>
      <c r="E648" s="106"/>
      <c r="F648" s="107" t="str">
        <f>IF(E648="","",IFERROR(DATEDIF(E648,'請求書（幼稚園保育料・代理）'!$A$1,"Y"),""))</f>
        <v/>
      </c>
      <c r="G648" s="108"/>
      <c r="H648" s="105"/>
      <c r="I648" s="333" t="str">
        <f t="shared" si="82"/>
        <v/>
      </c>
      <c r="J648" s="110" t="s">
        <v>32</v>
      </c>
      <c r="K648" s="334" t="str">
        <f t="shared" si="83"/>
        <v/>
      </c>
      <c r="L648" s="112"/>
      <c r="M648" s="110" t="s">
        <v>32</v>
      </c>
      <c r="N648" s="113"/>
      <c r="O648" s="114"/>
      <c r="P648" s="306"/>
      <c r="Q648" s="105"/>
      <c r="R648" s="114"/>
      <c r="S648" s="115"/>
      <c r="T648" s="116">
        <f t="shared" si="84"/>
        <v>0</v>
      </c>
      <c r="U648" s="117">
        <f t="shared" si="85"/>
        <v>0</v>
      </c>
      <c r="V648" s="117">
        <f t="shared" si="81"/>
        <v>0</v>
      </c>
      <c r="W648" s="118">
        <f t="shared" si="86"/>
        <v>0</v>
      </c>
      <c r="X648" s="119">
        <f t="shared" si="87"/>
        <v>0</v>
      </c>
      <c r="Y648" s="119">
        <f t="shared" si="88"/>
        <v>0</v>
      </c>
      <c r="AA648" s="120" t="str">
        <f t="shared" si="89"/>
        <v>202604</v>
      </c>
    </row>
    <row r="649" spans="1:27" ht="21" customHeight="1">
      <c r="A649" s="299" t="str">
        <f>IF(C649="","",SUBTOTAL(103,$C$13:C649)-1)</f>
        <v/>
      </c>
      <c r="B649" s="104"/>
      <c r="C649" s="297"/>
      <c r="D649" s="105"/>
      <c r="E649" s="106"/>
      <c r="F649" s="107" t="str">
        <f>IF(E649="","",IFERROR(DATEDIF(E649,'請求書（幼稚園保育料・代理）'!$A$1,"Y"),""))</f>
        <v/>
      </c>
      <c r="G649" s="108"/>
      <c r="H649" s="105"/>
      <c r="I649" s="333" t="str">
        <f t="shared" si="82"/>
        <v/>
      </c>
      <c r="J649" s="110" t="s">
        <v>32</v>
      </c>
      <c r="K649" s="334" t="str">
        <f t="shared" si="83"/>
        <v/>
      </c>
      <c r="L649" s="112"/>
      <c r="M649" s="110" t="s">
        <v>32</v>
      </c>
      <c r="N649" s="113"/>
      <c r="O649" s="114"/>
      <c r="P649" s="306"/>
      <c r="Q649" s="105"/>
      <c r="R649" s="114"/>
      <c r="S649" s="115"/>
      <c r="T649" s="116">
        <f t="shared" si="84"/>
        <v>0</v>
      </c>
      <c r="U649" s="117">
        <f t="shared" si="85"/>
        <v>0</v>
      </c>
      <c r="V649" s="117">
        <f t="shared" si="81"/>
        <v>0</v>
      </c>
      <c r="W649" s="118">
        <f t="shared" si="86"/>
        <v>0</v>
      </c>
      <c r="X649" s="119">
        <f t="shared" si="87"/>
        <v>0</v>
      </c>
      <c r="Y649" s="119">
        <f t="shared" si="88"/>
        <v>0</v>
      </c>
      <c r="AA649" s="120" t="str">
        <f t="shared" si="89"/>
        <v>202604</v>
      </c>
    </row>
    <row r="650" spans="1:27" ht="21" customHeight="1">
      <c r="A650" s="299" t="str">
        <f>IF(C650="","",SUBTOTAL(103,$C$13:C650)-1)</f>
        <v/>
      </c>
      <c r="B650" s="104"/>
      <c r="C650" s="297"/>
      <c r="D650" s="105"/>
      <c r="E650" s="106"/>
      <c r="F650" s="107" t="str">
        <f>IF(E650="","",IFERROR(DATEDIF(E650,'請求書（幼稚園保育料・代理）'!$A$1,"Y"),""))</f>
        <v/>
      </c>
      <c r="G650" s="108"/>
      <c r="H650" s="105"/>
      <c r="I650" s="333" t="str">
        <f t="shared" si="82"/>
        <v/>
      </c>
      <c r="J650" s="110" t="s">
        <v>32</v>
      </c>
      <c r="K650" s="334" t="str">
        <f t="shared" si="83"/>
        <v/>
      </c>
      <c r="L650" s="112"/>
      <c r="M650" s="110" t="s">
        <v>32</v>
      </c>
      <c r="N650" s="113"/>
      <c r="O650" s="114"/>
      <c r="P650" s="306"/>
      <c r="Q650" s="105"/>
      <c r="R650" s="114"/>
      <c r="S650" s="115"/>
      <c r="T650" s="116">
        <f t="shared" si="84"/>
        <v>0</v>
      </c>
      <c r="U650" s="117">
        <f t="shared" si="85"/>
        <v>0</v>
      </c>
      <c r="V650" s="117">
        <f t="shared" si="81"/>
        <v>0</v>
      </c>
      <c r="W650" s="118">
        <f t="shared" si="86"/>
        <v>0</v>
      </c>
      <c r="X650" s="119">
        <f t="shared" si="87"/>
        <v>0</v>
      </c>
      <c r="Y650" s="119">
        <f t="shared" si="88"/>
        <v>0</v>
      </c>
      <c r="AA650" s="120" t="str">
        <f t="shared" si="89"/>
        <v>202604</v>
      </c>
    </row>
    <row r="651" spans="1:27" ht="21" customHeight="1">
      <c r="A651" s="299" t="str">
        <f>IF(C651="","",SUBTOTAL(103,$C$13:C651)-1)</f>
        <v/>
      </c>
      <c r="B651" s="104"/>
      <c r="C651" s="297"/>
      <c r="D651" s="105"/>
      <c r="E651" s="106"/>
      <c r="F651" s="107" t="str">
        <f>IF(E651="","",IFERROR(DATEDIF(E651,'請求書（幼稚園保育料・代理）'!$A$1,"Y"),""))</f>
        <v/>
      </c>
      <c r="G651" s="108"/>
      <c r="H651" s="105"/>
      <c r="I651" s="333" t="str">
        <f t="shared" si="82"/>
        <v/>
      </c>
      <c r="J651" s="110" t="s">
        <v>32</v>
      </c>
      <c r="K651" s="334" t="str">
        <f t="shared" si="83"/>
        <v/>
      </c>
      <c r="L651" s="112"/>
      <c r="M651" s="110" t="s">
        <v>32</v>
      </c>
      <c r="N651" s="113"/>
      <c r="O651" s="114"/>
      <c r="P651" s="306"/>
      <c r="Q651" s="105"/>
      <c r="R651" s="114"/>
      <c r="S651" s="115"/>
      <c r="T651" s="116">
        <f t="shared" si="84"/>
        <v>0</v>
      </c>
      <c r="U651" s="117">
        <f t="shared" si="85"/>
        <v>0</v>
      </c>
      <c r="V651" s="117">
        <f t="shared" si="81"/>
        <v>0</v>
      </c>
      <c r="W651" s="118">
        <f t="shared" si="86"/>
        <v>0</v>
      </c>
      <c r="X651" s="119">
        <f t="shared" si="87"/>
        <v>0</v>
      </c>
      <c r="Y651" s="119">
        <f t="shared" si="88"/>
        <v>0</v>
      </c>
      <c r="AA651" s="120" t="str">
        <f t="shared" si="89"/>
        <v>202604</v>
      </c>
    </row>
    <row r="652" spans="1:27" ht="21" customHeight="1">
      <c r="A652" s="299" t="str">
        <f>IF(C652="","",SUBTOTAL(103,$C$13:C652)-1)</f>
        <v/>
      </c>
      <c r="B652" s="104"/>
      <c r="C652" s="297"/>
      <c r="D652" s="105"/>
      <c r="E652" s="106"/>
      <c r="F652" s="107" t="str">
        <f>IF(E652="","",IFERROR(DATEDIF(E652,'請求書（幼稚園保育料・代理）'!$A$1,"Y"),""))</f>
        <v/>
      </c>
      <c r="G652" s="108"/>
      <c r="H652" s="105"/>
      <c r="I652" s="333" t="str">
        <f t="shared" si="82"/>
        <v/>
      </c>
      <c r="J652" s="110" t="s">
        <v>32</v>
      </c>
      <c r="K652" s="334" t="str">
        <f t="shared" si="83"/>
        <v/>
      </c>
      <c r="L652" s="112"/>
      <c r="M652" s="110" t="s">
        <v>32</v>
      </c>
      <c r="N652" s="113"/>
      <c r="O652" s="114"/>
      <c r="P652" s="306"/>
      <c r="Q652" s="105"/>
      <c r="R652" s="114"/>
      <c r="S652" s="115"/>
      <c r="T652" s="116">
        <f t="shared" si="84"/>
        <v>0</v>
      </c>
      <c r="U652" s="117">
        <f t="shared" si="85"/>
        <v>0</v>
      </c>
      <c r="V652" s="117">
        <f t="shared" si="81"/>
        <v>0</v>
      </c>
      <c r="W652" s="118">
        <f t="shared" si="86"/>
        <v>0</v>
      </c>
      <c r="X652" s="119">
        <f t="shared" si="87"/>
        <v>0</v>
      </c>
      <c r="Y652" s="119">
        <f t="shared" si="88"/>
        <v>0</v>
      </c>
      <c r="AA652" s="120" t="str">
        <f t="shared" si="89"/>
        <v>202604</v>
      </c>
    </row>
    <row r="653" spans="1:27" ht="21" customHeight="1">
      <c r="A653" s="299" t="str">
        <f>IF(C653="","",SUBTOTAL(103,$C$13:C653)-1)</f>
        <v/>
      </c>
      <c r="B653" s="104"/>
      <c r="C653" s="297"/>
      <c r="D653" s="105"/>
      <c r="E653" s="106"/>
      <c r="F653" s="107" t="str">
        <f>IF(E653="","",IFERROR(DATEDIF(E653,'請求書（幼稚園保育料・代理）'!$A$1,"Y"),""))</f>
        <v/>
      </c>
      <c r="G653" s="108"/>
      <c r="H653" s="105"/>
      <c r="I653" s="333" t="str">
        <f t="shared" si="82"/>
        <v/>
      </c>
      <c r="J653" s="110" t="s">
        <v>32</v>
      </c>
      <c r="K653" s="334" t="str">
        <f t="shared" si="83"/>
        <v/>
      </c>
      <c r="L653" s="112"/>
      <c r="M653" s="110" t="s">
        <v>32</v>
      </c>
      <c r="N653" s="113"/>
      <c r="O653" s="114"/>
      <c r="P653" s="306"/>
      <c r="Q653" s="105"/>
      <c r="R653" s="114"/>
      <c r="S653" s="115"/>
      <c r="T653" s="116">
        <f t="shared" si="84"/>
        <v>0</v>
      </c>
      <c r="U653" s="117">
        <f t="shared" si="85"/>
        <v>0</v>
      </c>
      <c r="V653" s="117">
        <f t="shared" si="81"/>
        <v>0</v>
      </c>
      <c r="W653" s="118">
        <f t="shared" si="86"/>
        <v>0</v>
      </c>
      <c r="X653" s="119">
        <f t="shared" si="87"/>
        <v>0</v>
      </c>
      <c r="Y653" s="119">
        <f t="shared" si="88"/>
        <v>0</v>
      </c>
      <c r="AA653" s="120" t="str">
        <f t="shared" si="89"/>
        <v>202604</v>
      </c>
    </row>
    <row r="654" spans="1:27" ht="21" customHeight="1">
      <c r="A654" s="299" t="str">
        <f>IF(C654="","",SUBTOTAL(103,$C$13:C654)-1)</f>
        <v/>
      </c>
      <c r="B654" s="104"/>
      <c r="C654" s="297"/>
      <c r="D654" s="105"/>
      <c r="E654" s="106"/>
      <c r="F654" s="107" t="str">
        <f>IF(E654="","",IFERROR(DATEDIF(E654,'請求書（幼稚園保育料・代理）'!$A$1,"Y"),""))</f>
        <v/>
      </c>
      <c r="G654" s="108"/>
      <c r="H654" s="105"/>
      <c r="I654" s="333" t="str">
        <f t="shared" si="82"/>
        <v/>
      </c>
      <c r="J654" s="110" t="s">
        <v>32</v>
      </c>
      <c r="K654" s="334" t="str">
        <f t="shared" si="83"/>
        <v/>
      </c>
      <c r="L654" s="112"/>
      <c r="M654" s="110" t="s">
        <v>32</v>
      </c>
      <c r="N654" s="113"/>
      <c r="O654" s="114"/>
      <c r="P654" s="306"/>
      <c r="Q654" s="105"/>
      <c r="R654" s="114"/>
      <c r="S654" s="115"/>
      <c r="T654" s="116">
        <f t="shared" si="84"/>
        <v>0</v>
      </c>
      <c r="U654" s="117">
        <f t="shared" si="85"/>
        <v>0</v>
      </c>
      <c r="V654" s="117">
        <f t="shared" ref="V654:V717" si="90">IF(C654&lt;&gt;0,$V$13,0)</f>
        <v>0</v>
      </c>
      <c r="W654" s="118">
        <f t="shared" si="86"/>
        <v>0</v>
      </c>
      <c r="X654" s="119">
        <f t="shared" si="87"/>
        <v>0</v>
      </c>
      <c r="Y654" s="119">
        <f t="shared" si="88"/>
        <v>0</v>
      </c>
      <c r="AA654" s="120" t="str">
        <f t="shared" si="89"/>
        <v>202604</v>
      </c>
    </row>
    <row r="655" spans="1:27" ht="21" customHeight="1">
      <c r="A655" s="299" t="str">
        <f>IF(C655="","",SUBTOTAL(103,$C$13:C655)-1)</f>
        <v/>
      </c>
      <c r="B655" s="104"/>
      <c r="C655" s="297"/>
      <c r="D655" s="105"/>
      <c r="E655" s="106"/>
      <c r="F655" s="107" t="str">
        <f>IF(E655="","",IFERROR(DATEDIF(E655,'請求書（幼稚園保育料・代理）'!$A$1,"Y"),""))</f>
        <v/>
      </c>
      <c r="G655" s="108"/>
      <c r="H655" s="105"/>
      <c r="I655" s="333" t="str">
        <f t="shared" ref="I655:I718" si="91">IF(C655&lt;&gt;"","1日","")</f>
        <v/>
      </c>
      <c r="J655" s="110" t="s">
        <v>32</v>
      </c>
      <c r="K655" s="334" t="str">
        <f t="shared" ref="K655:K718" si="92">IF(C655&lt;&gt;"","末日","")</f>
        <v/>
      </c>
      <c r="L655" s="112"/>
      <c r="M655" s="110" t="s">
        <v>32</v>
      </c>
      <c r="N655" s="113"/>
      <c r="O655" s="114"/>
      <c r="P655" s="306"/>
      <c r="Q655" s="105"/>
      <c r="R655" s="114"/>
      <c r="S655" s="115"/>
      <c r="T655" s="116">
        <f t="shared" ref="T655:T718" si="93">IF(Q655="有",ROUNDDOWN(R655/S655,0),0)</f>
        <v>0</v>
      </c>
      <c r="U655" s="117">
        <f t="shared" ref="U655:U718" si="94">O655+T655</f>
        <v>0</v>
      </c>
      <c r="V655" s="117">
        <f t="shared" si="90"/>
        <v>0</v>
      </c>
      <c r="W655" s="118">
        <f t="shared" ref="W655:W718" si="95">MIN(U655,V655)</f>
        <v>0</v>
      </c>
      <c r="X655" s="119">
        <f t="shared" ref="X655:X718" si="96">IF(O655-W655&lt;0,0,O655-W655)</f>
        <v>0</v>
      </c>
      <c r="Y655" s="119">
        <f t="shared" ref="Y655:Y718" si="97">IF(W655-O655&gt;0,W655-O655,0)</f>
        <v>0</v>
      </c>
      <c r="AA655" s="120" t="str">
        <f t="shared" si="89"/>
        <v>202604</v>
      </c>
    </row>
    <row r="656" spans="1:27" ht="21" customHeight="1">
      <c r="A656" s="299" t="str">
        <f>IF(C656="","",SUBTOTAL(103,$C$13:C656)-1)</f>
        <v/>
      </c>
      <c r="B656" s="104"/>
      <c r="C656" s="297"/>
      <c r="D656" s="105"/>
      <c r="E656" s="106"/>
      <c r="F656" s="107" t="str">
        <f>IF(E656="","",IFERROR(DATEDIF(E656,'請求書（幼稚園保育料・代理）'!$A$1,"Y"),""))</f>
        <v/>
      </c>
      <c r="G656" s="108"/>
      <c r="H656" s="105"/>
      <c r="I656" s="333" t="str">
        <f t="shared" si="91"/>
        <v/>
      </c>
      <c r="J656" s="110" t="s">
        <v>32</v>
      </c>
      <c r="K656" s="334" t="str">
        <f t="shared" si="92"/>
        <v/>
      </c>
      <c r="L656" s="112"/>
      <c r="M656" s="110" t="s">
        <v>32</v>
      </c>
      <c r="N656" s="113"/>
      <c r="O656" s="114"/>
      <c r="P656" s="306"/>
      <c r="Q656" s="105"/>
      <c r="R656" s="114"/>
      <c r="S656" s="115"/>
      <c r="T656" s="116">
        <f t="shared" si="93"/>
        <v>0</v>
      </c>
      <c r="U656" s="117">
        <f t="shared" si="94"/>
        <v>0</v>
      </c>
      <c r="V656" s="117">
        <f t="shared" si="90"/>
        <v>0</v>
      </c>
      <c r="W656" s="118">
        <f t="shared" si="95"/>
        <v>0</v>
      </c>
      <c r="X656" s="119">
        <f t="shared" si="96"/>
        <v>0</v>
      </c>
      <c r="Y656" s="119">
        <f t="shared" si="97"/>
        <v>0</v>
      </c>
      <c r="AA656" s="120" t="str">
        <f t="shared" ref="AA656:AA719" si="98">2018+$I$4&amp;0&amp;$K$4</f>
        <v>202604</v>
      </c>
    </row>
    <row r="657" spans="1:27" ht="21" customHeight="1">
      <c r="A657" s="299" t="str">
        <f>IF(C657="","",SUBTOTAL(103,$C$13:C657)-1)</f>
        <v/>
      </c>
      <c r="B657" s="104"/>
      <c r="C657" s="297"/>
      <c r="D657" s="105"/>
      <c r="E657" s="106"/>
      <c r="F657" s="107" t="str">
        <f>IF(E657="","",IFERROR(DATEDIF(E657,'請求書（幼稚園保育料・代理）'!$A$1,"Y"),""))</f>
        <v/>
      </c>
      <c r="G657" s="108"/>
      <c r="H657" s="105"/>
      <c r="I657" s="333" t="str">
        <f t="shared" si="91"/>
        <v/>
      </c>
      <c r="J657" s="110" t="s">
        <v>32</v>
      </c>
      <c r="K657" s="334" t="str">
        <f t="shared" si="92"/>
        <v/>
      </c>
      <c r="L657" s="112"/>
      <c r="M657" s="110" t="s">
        <v>32</v>
      </c>
      <c r="N657" s="113"/>
      <c r="O657" s="114"/>
      <c r="P657" s="306"/>
      <c r="Q657" s="105"/>
      <c r="R657" s="114"/>
      <c r="S657" s="115"/>
      <c r="T657" s="116">
        <f t="shared" si="93"/>
        <v>0</v>
      </c>
      <c r="U657" s="117">
        <f t="shared" si="94"/>
        <v>0</v>
      </c>
      <c r="V657" s="117">
        <f t="shared" si="90"/>
        <v>0</v>
      </c>
      <c r="W657" s="118">
        <f t="shared" si="95"/>
        <v>0</v>
      </c>
      <c r="X657" s="119">
        <f t="shared" si="96"/>
        <v>0</v>
      </c>
      <c r="Y657" s="119">
        <f t="shared" si="97"/>
        <v>0</v>
      </c>
      <c r="AA657" s="120" t="str">
        <f t="shared" si="98"/>
        <v>202604</v>
      </c>
    </row>
    <row r="658" spans="1:27" ht="21" customHeight="1">
      <c r="A658" s="299" t="str">
        <f>IF(C658="","",SUBTOTAL(103,$C$13:C658)-1)</f>
        <v/>
      </c>
      <c r="B658" s="104"/>
      <c r="C658" s="297"/>
      <c r="D658" s="105"/>
      <c r="E658" s="106"/>
      <c r="F658" s="107" t="str">
        <f>IF(E658="","",IFERROR(DATEDIF(E658,'請求書（幼稚園保育料・代理）'!$A$1,"Y"),""))</f>
        <v/>
      </c>
      <c r="G658" s="108"/>
      <c r="H658" s="105"/>
      <c r="I658" s="333" t="str">
        <f t="shared" si="91"/>
        <v/>
      </c>
      <c r="J658" s="110" t="s">
        <v>32</v>
      </c>
      <c r="K658" s="334" t="str">
        <f t="shared" si="92"/>
        <v/>
      </c>
      <c r="L658" s="112"/>
      <c r="M658" s="110" t="s">
        <v>32</v>
      </c>
      <c r="N658" s="113"/>
      <c r="O658" s="114"/>
      <c r="P658" s="306"/>
      <c r="Q658" s="105"/>
      <c r="R658" s="114"/>
      <c r="S658" s="115"/>
      <c r="T658" s="116">
        <f t="shared" si="93"/>
        <v>0</v>
      </c>
      <c r="U658" s="117">
        <f t="shared" si="94"/>
        <v>0</v>
      </c>
      <c r="V658" s="117">
        <f t="shared" si="90"/>
        <v>0</v>
      </c>
      <c r="W658" s="118">
        <f t="shared" si="95"/>
        <v>0</v>
      </c>
      <c r="X658" s="119">
        <f t="shared" si="96"/>
        <v>0</v>
      </c>
      <c r="Y658" s="119">
        <f t="shared" si="97"/>
        <v>0</v>
      </c>
      <c r="AA658" s="120" t="str">
        <f t="shared" si="98"/>
        <v>202604</v>
      </c>
    </row>
    <row r="659" spans="1:27" ht="21" customHeight="1">
      <c r="A659" s="299" t="str">
        <f>IF(C659="","",SUBTOTAL(103,$C$13:C659)-1)</f>
        <v/>
      </c>
      <c r="B659" s="104"/>
      <c r="C659" s="297"/>
      <c r="D659" s="105"/>
      <c r="E659" s="106"/>
      <c r="F659" s="107" t="str">
        <f>IF(E659="","",IFERROR(DATEDIF(E659,'請求書（幼稚園保育料・代理）'!$A$1,"Y"),""))</f>
        <v/>
      </c>
      <c r="G659" s="108"/>
      <c r="H659" s="105"/>
      <c r="I659" s="333" t="str">
        <f t="shared" si="91"/>
        <v/>
      </c>
      <c r="J659" s="110" t="s">
        <v>32</v>
      </c>
      <c r="K659" s="334" t="str">
        <f t="shared" si="92"/>
        <v/>
      </c>
      <c r="L659" s="112"/>
      <c r="M659" s="110" t="s">
        <v>32</v>
      </c>
      <c r="N659" s="113"/>
      <c r="O659" s="114"/>
      <c r="P659" s="306"/>
      <c r="Q659" s="105"/>
      <c r="R659" s="114"/>
      <c r="S659" s="115"/>
      <c r="T659" s="116">
        <f t="shared" si="93"/>
        <v>0</v>
      </c>
      <c r="U659" s="117">
        <f t="shared" si="94"/>
        <v>0</v>
      </c>
      <c r="V659" s="117">
        <f t="shared" si="90"/>
        <v>0</v>
      </c>
      <c r="W659" s="118">
        <f t="shared" si="95"/>
        <v>0</v>
      </c>
      <c r="X659" s="119">
        <f t="shared" si="96"/>
        <v>0</v>
      </c>
      <c r="Y659" s="119">
        <f t="shared" si="97"/>
        <v>0</v>
      </c>
      <c r="AA659" s="120" t="str">
        <f t="shared" si="98"/>
        <v>202604</v>
      </c>
    </row>
    <row r="660" spans="1:27" ht="21" customHeight="1">
      <c r="A660" s="299" t="str">
        <f>IF(C660="","",SUBTOTAL(103,$C$13:C660)-1)</f>
        <v/>
      </c>
      <c r="B660" s="104"/>
      <c r="C660" s="297"/>
      <c r="D660" s="105"/>
      <c r="E660" s="106"/>
      <c r="F660" s="107" t="str">
        <f>IF(E660="","",IFERROR(DATEDIF(E660,'請求書（幼稚園保育料・代理）'!$A$1,"Y"),""))</f>
        <v/>
      </c>
      <c r="G660" s="108"/>
      <c r="H660" s="105"/>
      <c r="I660" s="333" t="str">
        <f t="shared" si="91"/>
        <v/>
      </c>
      <c r="J660" s="110" t="s">
        <v>32</v>
      </c>
      <c r="K660" s="334" t="str">
        <f t="shared" si="92"/>
        <v/>
      </c>
      <c r="L660" s="112"/>
      <c r="M660" s="110" t="s">
        <v>32</v>
      </c>
      <c r="N660" s="113"/>
      <c r="O660" s="114"/>
      <c r="P660" s="306"/>
      <c r="Q660" s="105"/>
      <c r="R660" s="114"/>
      <c r="S660" s="115"/>
      <c r="T660" s="116">
        <f t="shared" si="93"/>
        <v>0</v>
      </c>
      <c r="U660" s="117">
        <f t="shared" si="94"/>
        <v>0</v>
      </c>
      <c r="V660" s="117">
        <f t="shared" si="90"/>
        <v>0</v>
      </c>
      <c r="W660" s="118">
        <f t="shared" si="95"/>
        <v>0</v>
      </c>
      <c r="X660" s="119">
        <f t="shared" si="96"/>
        <v>0</v>
      </c>
      <c r="Y660" s="119">
        <f t="shared" si="97"/>
        <v>0</v>
      </c>
      <c r="AA660" s="120" t="str">
        <f t="shared" si="98"/>
        <v>202604</v>
      </c>
    </row>
    <row r="661" spans="1:27" ht="21" customHeight="1">
      <c r="A661" s="299" t="str">
        <f>IF(C661="","",SUBTOTAL(103,$C$13:C661)-1)</f>
        <v/>
      </c>
      <c r="B661" s="104"/>
      <c r="C661" s="297"/>
      <c r="D661" s="105"/>
      <c r="E661" s="106"/>
      <c r="F661" s="107" t="str">
        <f>IF(E661="","",IFERROR(DATEDIF(E661,'請求書（幼稚園保育料・代理）'!$A$1,"Y"),""))</f>
        <v/>
      </c>
      <c r="G661" s="108"/>
      <c r="H661" s="105"/>
      <c r="I661" s="333" t="str">
        <f t="shared" si="91"/>
        <v/>
      </c>
      <c r="J661" s="110" t="s">
        <v>32</v>
      </c>
      <c r="K661" s="334" t="str">
        <f t="shared" si="92"/>
        <v/>
      </c>
      <c r="L661" s="112"/>
      <c r="M661" s="110" t="s">
        <v>32</v>
      </c>
      <c r="N661" s="113"/>
      <c r="O661" s="114"/>
      <c r="P661" s="306"/>
      <c r="Q661" s="105"/>
      <c r="R661" s="114"/>
      <c r="S661" s="115"/>
      <c r="T661" s="116">
        <f t="shared" si="93"/>
        <v>0</v>
      </c>
      <c r="U661" s="117">
        <f t="shared" si="94"/>
        <v>0</v>
      </c>
      <c r="V661" s="117">
        <f t="shared" si="90"/>
        <v>0</v>
      </c>
      <c r="W661" s="118">
        <f t="shared" si="95"/>
        <v>0</v>
      </c>
      <c r="X661" s="119">
        <f t="shared" si="96"/>
        <v>0</v>
      </c>
      <c r="Y661" s="119">
        <f t="shared" si="97"/>
        <v>0</v>
      </c>
      <c r="AA661" s="120" t="str">
        <f t="shared" si="98"/>
        <v>202604</v>
      </c>
    </row>
    <row r="662" spans="1:27" ht="21" customHeight="1">
      <c r="A662" s="299" t="str">
        <f>IF(C662="","",SUBTOTAL(103,$C$13:C662)-1)</f>
        <v/>
      </c>
      <c r="B662" s="104"/>
      <c r="C662" s="297"/>
      <c r="D662" s="105"/>
      <c r="E662" s="106"/>
      <c r="F662" s="107" t="str">
        <f>IF(E662="","",IFERROR(DATEDIF(E662,'請求書（幼稚園保育料・代理）'!$A$1,"Y"),""))</f>
        <v/>
      </c>
      <c r="G662" s="108"/>
      <c r="H662" s="105"/>
      <c r="I662" s="333" t="str">
        <f t="shared" si="91"/>
        <v/>
      </c>
      <c r="J662" s="110" t="s">
        <v>32</v>
      </c>
      <c r="K662" s="334" t="str">
        <f t="shared" si="92"/>
        <v/>
      </c>
      <c r="L662" s="112"/>
      <c r="M662" s="110" t="s">
        <v>32</v>
      </c>
      <c r="N662" s="113"/>
      <c r="O662" s="114"/>
      <c r="P662" s="306"/>
      <c r="Q662" s="105"/>
      <c r="R662" s="114"/>
      <c r="S662" s="115"/>
      <c r="T662" s="116">
        <f t="shared" si="93"/>
        <v>0</v>
      </c>
      <c r="U662" s="117">
        <f t="shared" si="94"/>
        <v>0</v>
      </c>
      <c r="V662" s="117">
        <f t="shared" si="90"/>
        <v>0</v>
      </c>
      <c r="W662" s="118">
        <f t="shared" si="95"/>
        <v>0</v>
      </c>
      <c r="X662" s="119">
        <f t="shared" si="96"/>
        <v>0</v>
      </c>
      <c r="Y662" s="119">
        <f t="shared" si="97"/>
        <v>0</v>
      </c>
      <c r="AA662" s="120" t="str">
        <f t="shared" si="98"/>
        <v>202604</v>
      </c>
    </row>
    <row r="663" spans="1:27" ht="21" customHeight="1">
      <c r="A663" s="299" t="str">
        <f>IF(C663="","",SUBTOTAL(103,$C$13:C663)-1)</f>
        <v/>
      </c>
      <c r="B663" s="104"/>
      <c r="C663" s="297"/>
      <c r="D663" s="105"/>
      <c r="E663" s="106"/>
      <c r="F663" s="107" t="str">
        <f>IF(E663="","",IFERROR(DATEDIF(E663,'請求書（幼稚園保育料・代理）'!$A$1,"Y"),""))</f>
        <v/>
      </c>
      <c r="G663" s="108"/>
      <c r="H663" s="105"/>
      <c r="I663" s="333" t="str">
        <f t="shared" si="91"/>
        <v/>
      </c>
      <c r="J663" s="110" t="s">
        <v>32</v>
      </c>
      <c r="K663" s="334" t="str">
        <f t="shared" si="92"/>
        <v/>
      </c>
      <c r="L663" s="112"/>
      <c r="M663" s="110" t="s">
        <v>32</v>
      </c>
      <c r="N663" s="113"/>
      <c r="O663" s="114"/>
      <c r="P663" s="306"/>
      <c r="Q663" s="105"/>
      <c r="R663" s="114"/>
      <c r="S663" s="115"/>
      <c r="T663" s="116">
        <f t="shared" si="93"/>
        <v>0</v>
      </c>
      <c r="U663" s="117">
        <f t="shared" si="94"/>
        <v>0</v>
      </c>
      <c r="V663" s="117">
        <f t="shared" si="90"/>
        <v>0</v>
      </c>
      <c r="W663" s="118">
        <f t="shared" si="95"/>
        <v>0</v>
      </c>
      <c r="X663" s="119">
        <f t="shared" si="96"/>
        <v>0</v>
      </c>
      <c r="Y663" s="119">
        <f t="shared" si="97"/>
        <v>0</v>
      </c>
      <c r="AA663" s="120" t="str">
        <f t="shared" si="98"/>
        <v>202604</v>
      </c>
    </row>
    <row r="664" spans="1:27" ht="21" customHeight="1">
      <c r="A664" s="299" t="str">
        <f>IF(C664="","",SUBTOTAL(103,$C$13:C664)-1)</f>
        <v/>
      </c>
      <c r="B664" s="104"/>
      <c r="C664" s="297"/>
      <c r="D664" s="105"/>
      <c r="E664" s="106"/>
      <c r="F664" s="107" t="str">
        <f>IF(E664="","",IFERROR(DATEDIF(E664,'請求書（幼稚園保育料・代理）'!$A$1,"Y"),""))</f>
        <v/>
      </c>
      <c r="G664" s="108"/>
      <c r="H664" s="105"/>
      <c r="I664" s="333" t="str">
        <f t="shared" si="91"/>
        <v/>
      </c>
      <c r="J664" s="110" t="s">
        <v>32</v>
      </c>
      <c r="K664" s="334" t="str">
        <f t="shared" si="92"/>
        <v/>
      </c>
      <c r="L664" s="112"/>
      <c r="M664" s="110" t="s">
        <v>32</v>
      </c>
      <c r="N664" s="113"/>
      <c r="O664" s="114"/>
      <c r="P664" s="306"/>
      <c r="Q664" s="105"/>
      <c r="R664" s="114"/>
      <c r="S664" s="115"/>
      <c r="T664" s="116">
        <f t="shared" si="93"/>
        <v>0</v>
      </c>
      <c r="U664" s="117">
        <f t="shared" si="94"/>
        <v>0</v>
      </c>
      <c r="V664" s="117">
        <f t="shared" si="90"/>
        <v>0</v>
      </c>
      <c r="W664" s="118">
        <f t="shared" si="95"/>
        <v>0</v>
      </c>
      <c r="X664" s="119">
        <f t="shared" si="96"/>
        <v>0</v>
      </c>
      <c r="Y664" s="119">
        <f t="shared" si="97"/>
        <v>0</v>
      </c>
      <c r="AA664" s="120" t="str">
        <f t="shared" si="98"/>
        <v>202604</v>
      </c>
    </row>
    <row r="665" spans="1:27" ht="21" customHeight="1">
      <c r="A665" s="299" t="str">
        <f>IF(C665="","",SUBTOTAL(103,$C$13:C665)-1)</f>
        <v/>
      </c>
      <c r="B665" s="104"/>
      <c r="C665" s="297"/>
      <c r="D665" s="105"/>
      <c r="E665" s="106"/>
      <c r="F665" s="107" t="str">
        <f>IF(E665="","",IFERROR(DATEDIF(E665,'請求書（幼稚園保育料・代理）'!$A$1,"Y"),""))</f>
        <v/>
      </c>
      <c r="G665" s="108"/>
      <c r="H665" s="105"/>
      <c r="I665" s="333" t="str">
        <f t="shared" si="91"/>
        <v/>
      </c>
      <c r="J665" s="110" t="s">
        <v>32</v>
      </c>
      <c r="K665" s="334" t="str">
        <f t="shared" si="92"/>
        <v/>
      </c>
      <c r="L665" s="112"/>
      <c r="M665" s="110" t="s">
        <v>32</v>
      </c>
      <c r="N665" s="113"/>
      <c r="O665" s="114"/>
      <c r="P665" s="306"/>
      <c r="Q665" s="105"/>
      <c r="R665" s="114"/>
      <c r="S665" s="115"/>
      <c r="T665" s="116">
        <f t="shared" si="93"/>
        <v>0</v>
      </c>
      <c r="U665" s="117">
        <f t="shared" si="94"/>
        <v>0</v>
      </c>
      <c r="V665" s="117">
        <f t="shared" si="90"/>
        <v>0</v>
      </c>
      <c r="W665" s="118">
        <f t="shared" si="95"/>
        <v>0</v>
      </c>
      <c r="X665" s="119">
        <f t="shared" si="96"/>
        <v>0</v>
      </c>
      <c r="Y665" s="119">
        <f t="shared" si="97"/>
        <v>0</v>
      </c>
      <c r="AA665" s="120" t="str">
        <f t="shared" si="98"/>
        <v>202604</v>
      </c>
    </row>
    <row r="666" spans="1:27" ht="21" customHeight="1">
      <c r="A666" s="299" t="str">
        <f>IF(C666="","",SUBTOTAL(103,$C$13:C666)-1)</f>
        <v/>
      </c>
      <c r="B666" s="104"/>
      <c r="C666" s="297"/>
      <c r="D666" s="105"/>
      <c r="E666" s="106"/>
      <c r="F666" s="107" t="str">
        <f>IF(E666="","",IFERROR(DATEDIF(E666,'請求書（幼稚園保育料・代理）'!$A$1,"Y"),""))</f>
        <v/>
      </c>
      <c r="G666" s="108"/>
      <c r="H666" s="105"/>
      <c r="I666" s="333" t="str">
        <f t="shared" si="91"/>
        <v/>
      </c>
      <c r="J666" s="110" t="s">
        <v>32</v>
      </c>
      <c r="K666" s="334" t="str">
        <f t="shared" si="92"/>
        <v/>
      </c>
      <c r="L666" s="112"/>
      <c r="M666" s="110" t="s">
        <v>32</v>
      </c>
      <c r="N666" s="113"/>
      <c r="O666" s="114"/>
      <c r="P666" s="306"/>
      <c r="Q666" s="105"/>
      <c r="R666" s="114"/>
      <c r="S666" s="115"/>
      <c r="T666" s="116">
        <f t="shared" si="93"/>
        <v>0</v>
      </c>
      <c r="U666" s="117">
        <f t="shared" si="94"/>
        <v>0</v>
      </c>
      <c r="V666" s="117">
        <f t="shared" si="90"/>
        <v>0</v>
      </c>
      <c r="W666" s="118">
        <f t="shared" si="95"/>
        <v>0</v>
      </c>
      <c r="X666" s="119">
        <f t="shared" si="96"/>
        <v>0</v>
      </c>
      <c r="Y666" s="119">
        <f t="shared" si="97"/>
        <v>0</v>
      </c>
      <c r="AA666" s="120" t="str">
        <f t="shared" si="98"/>
        <v>202604</v>
      </c>
    </row>
    <row r="667" spans="1:27" ht="21" customHeight="1">
      <c r="A667" s="299" t="str">
        <f>IF(C667="","",SUBTOTAL(103,$C$13:C667)-1)</f>
        <v/>
      </c>
      <c r="B667" s="104"/>
      <c r="C667" s="297"/>
      <c r="D667" s="105"/>
      <c r="E667" s="106"/>
      <c r="F667" s="107" t="str">
        <f>IF(E667="","",IFERROR(DATEDIF(E667,'請求書（幼稚園保育料・代理）'!$A$1,"Y"),""))</f>
        <v/>
      </c>
      <c r="G667" s="108"/>
      <c r="H667" s="105"/>
      <c r="I667" s="333" t="str">
        <f t="shared" si="91"/>
        <v/>
      </c>
      <c r="J667" s="110" t="s">
        <v>32</v>
      </c>
      <c r="K667" s="334" t="str">
        <f t="shared" si="92"/>
        <v/>
      </c>
      <c r="L667" s="112"/>
      <c r="M667" s="110" t="s">
        <v>32</v>
      </c>
      <c r="N667" s="113"/>
      <c r="O667" s="114"/>
      <c r="P667" s="306"/>
      <c r="Q667" s="105"/>
      <c r="R667" s="114"/>
      <c r="S667" s="115"/>
      <c r="T667" s="116">
        <f t="shared" si="93"/>
        <v>0</v>
      </c>
      <c r="U667" s="117">
        <f t="shared" si="94"/>
        <v>0</v>
      </c>
      <c r="V667" s="117">
        <f t="shared" si="90"/>
        <v>0</v>
      </c>
      <c r="W667" s="118">
        <f t="shared" si="95"/>
        <v>0</v>
      </c>
      <c r="X667" s="119">
        <f t="shared" si="96"/>
        <v>0</v>
      </c>
      <c r="Y667" s="119">
        <f t="shared" si="97"/>
        <v>0</v>
      </c>
      <c r="AA667" s="120" t="str">
        <f t="shared" si="98"/>
        <v>202604</v>
      </c>
    </row>
    <row r="668" spans="1:27" ht="21" customHeight="1">
      <c r="A668" s="299" t="str">
        <f>IF(C668="","",SUBTOTAL(103,$C$13:C668)-1)</f>
        <v/>
      </c>
      <c r="B668" s="104"/>
      <c r="C668" s="297"/>
      <c r="D668" s="105"/>
      <c r="E668" s="106"/>
      <c r="F668" s="107" t="str">
        <f>IF(E668="","",IFERROR(DATEDIF(E668,'請求書（幼稚園保育料・代理）'!$A$1,"Y"),""))</f>
        <v/>
      </c>
      <c r="G668" s="108"/>
      <c r="H668" s="105"/>
      <c r="I668" s="333" t="str">
        <f t="shared" si="91"/>
        <v/>
      </c>
      <c r="J668" s="110" t="s">
        <v>32</v>
      </c>
      <c r="K668" s="334" t="str">
        <f t="shared" si="92"/>
        <v/>
      </c>
      <c r="L668" s="112"/>
      <c r="M668" s="110" t="s">
        <v>32</v>
      </c>
      <c r="N668" s="113"/>
      <c r="O668" s="114"/>
      <c r="P668" s="306"/>
      <c r="Q668" s="105"/>
      <c r="R668" s="114"/>
      <c r="S668" s="115"/>
      <c r="T668" s="116">
        <f t="shared" si="93"/>
        <v>0</v>
      </c>
      <c r="U668" s="117">
        <f t="shared" si="94"/>
        <v>0</v>
      </c>
      <c r="V668" s="117">
        <f t="shared" si="90"/>
        <v>0</v>
      </c>
      <c r="W668" s="118">
        <f t="shared" si="95"/>
        <v>0</v>
      </c>
      <c r="X668" s="119">
        <f t="shared" si="96"/>
        <v>0</v>
      </c>
      <c r="Y668" s="119">
        <f t="shared" si="97"/>
        <v>0</v>
      </c>
      <c r="AA668" s="120" t="str">
        <f t="shared" si="98"/>
        <v>202604</v>
      </c>
    </row>
    <row r="669" spans="1:27" ht="21" customHeight="1">
      <c r="A669" s="299" t="str">
        <f>IF(C669="","",SUBTOTAL(103,$C$13:C669)-1)</f>
        <v/>
      </c>
      <c r="B669" s="104"/>
      <c r="C669" s="297"/>
      <c r="D669" s="105"/>
      <c r="E669" s="106"/>
      <c r="F669" s="107" t="str">
        <f>IF(E669="","",IFERROR(DATEDIF(E669,'請求書（幼稚園保育料・代理）'!$A$1,"Y"),""))</f>
        <v/>
      </c>
      <c r="G669" s="108"/>
      <c r="H669" s="105"/>
      <c r="I669" s="333" t="str">
        <f t="shared" si="91"/>
        <v/>
      </c>
      <c r="J669" s="110" t="s">
        <v>32</v>
      </c>
      <c r="K669" s="334" t="str">
        <f t="shared" si="92"/>
        <v/>
      </c>
      <c r="L669" s="112"/>
      <c r="M669" s="110" t="s">
        <v>32</v>
      </c>
      <c r="N669" s="113"/>
      <c r="O669" s="114"/>
      <c r="P669" s="306"/>
      <c r="Q669" s="105"/>
      <c r="R669" s="114"/>
      <c r="S669" s="115"/>
      <c r="T669" s="116">
        <f t="shared" si="93"/>
        <v>0</v>
      </c>
      <c r="U669" s="117">
        <f t="shared" si="94"/>
        <v>0</v>
      </c>
      <c r="V669" s="117">
        <f t="shared" si="90"/>
        <v>0</v>
      </c>
      <c r="W669" s="118">
        <f t="shared" si="95"/>
        <v>0</v>
      </c>
      <c r="X669" s="119">
        <f t="shared" si="96"/>
        <v>0</v>
      </c>
      <c r="Y669" s="119">
        <f t="shared" si="97"/>
        <v>0</v>
      </c>
      <c r="AA669" s="120" t="str">
        <f t="shared" si="98"/>
        <v>202604</v>
      </c>
    </row>
    <row r="670" spans="1:27" ht="21" customHeight="1">
      <c r="A670" s="299" t="str">
        <f>IF(C670="","",SUBTOTAL(103,$C$13:C670)-1)</f>
        <v/>
      </c>
      <c r="B670" s="104"/>
      <c r="C670" s="297"/>
      <c r="D670" s="105"/>
      <c r="E670" s="106"/>
      <c r="F670" s="107" t="str">
        <f>IF(E670="","",IFERROR(DATEDIF(E670,'請求書（幼稚園保育料・代理）'!$A$1,"Y"),""))</f>
        <v/>
      </c>
      <c r="G670" s="108"/>
      <c r="H670" s="105"/>
      <c r="I670" s="333" t="str">
        <f t="shared" si="91"/>
        <v/>
      </c>
      <c r="J670" s="110" t="s">
        <v>32</v>
      </c>
      <c r="K670" s="334" t="str">
        <f t="shared" si="92"/>
        <v/>
      </c>
      <c r="L670" s="112"/>
      <c r="M670" s="110" t="s">
        <v>32</v>
      </c>
      <c r="N670" s="113"/>
      <c r="O670" s="114"/>
      <c r="P670" s="306"/>
      <c r="Q670" s="105"/>
      <c r="R670" s="114"/>
      <c r="S670" s="115"/>
      <c r="T670" s="116">
        <f t="shared" si="93"/>
        <v>0</v>
      </c>
      <c r="U670" s="117">
        <f t="shared" si="94"/>
        <v>0</v>
      </c>
      <c r="V670" s="117">
        <f t="shared" si="90"/>
        <v>0</v>
      </c>
      <c r="W670" s="118">
        <f t="shared" si="95"/>
        <v>0</v>
      </c>
      <c r="X670" s="119">
        <f t="shared" si="96"/>
        <v>0</v>
      </c>
      <c r="Y670" s="119">
        <f t="shared" si="97"/>
        <v>0</v>
      </c>
      <c r="AA670" s="120" t="str">
        <f t="shared" si="98"/>
        <v>202604</v>
      </c>
    </row>
    <row r="671" spans="1:27" ht="21" customHeight="1">
      <c r="A671" s="299" t="str">
        <f>IF(C671="","",SUBTOTAL(103,$C$13:C671)-1)</f>
        <v/>
      </c>
      <c r="B671" s="104"/>
      <c r="C671" s="297"/>
      <c r="D671" s="105"/>
      <c r="E671" s="106"/>
      <c r="F671" s="107" t="str">
        <f>IF(E671="","",IFERROR(DATEDIF(E671,'請求書（幼稚園保育料・代理）'!$A$1,"Y"),""))</f>
        <v/>
      </c>
      <c r="G671" s="108"/>
      <c r="H671" s="105"/>
      <c r="I671" s="333" t="str">
        <f t="shared" si="91"/>
        <v/>
      </c>
      <c r="J671" s="110" t="s">
        <v>32</v>
      </c>
      <c r="K671" s="334" t="str">
        <f t="shared" si="92"/>
        <v/>
      </c>
      <c r="L671" s="112"/>
      <c r="M671" s="110" t="s">
        <v>32</v>
      </c>
      <c r="N671" s="113"/>
      <c r="O671" s="114"/>
      <c r="P671" s="306"/>
      <c r="Q671" s="105"/>
      <c r="R671" s="114"/>
      <c r="S671" s="115"/>
      <c r="T671" s="116">
        <f t="shared" si="93"/>
        <v>0</v>
      </c>
      <c r="U671" s="117">
        <f t="shared" si="94"/>
        <v>0</v>
      </c>
      <c r="V671" s="117">
        <f t="shared" si="90"/>
        <v>0</v>
      </c>
      <c r="W671" s="118">
        <f t="shared" si="95"/>
        <v>0</v>
      </c>
      <c r="X671" s="119">
        <f t="shared" si="96"/>
        <v>0</v>
      </c>
      <c r="Y671" s="119">
        <f t="shared" si="97"/>
        <v>0</v>
      </c>
      <c r="AA671" s="120" t="str">
        <f t="shared" si="98"/>
        <v>202604</v>
      </c>
    </row>
    <row r="672" spans="1:27" ht="21" customHeight="1">
      <c r="A672" s="299" t="str">
        <f>IF(C672="","",SUBTOTAL(103,$C$13:C672)-1)</f>
        <v/>
      </c>
      <c r="B672" s="104"/>
      <c r="C672" s="297"/>
      <c r="D672" s="105"/>
      <c r="E672" s="106"/>
      <c r="F672" s="107" t="str">
        <f>IF(E672="","",IFERROR(DATEDIF(E672,'請求書（幼稚園保育料・代理）'!$A$1,"Y"),""))</f>
        <v/>
      </c>
      <c r="G672" s="108"/>
      <c r="H672" s="105"/>
      <c r="I672" s="333" t="str">
        <f t="shared" si="91"/>
        <v/>
      </c>
      <c r="J672" s="110" t="s">
        <v>32</v>
      </c>
      <c r="K672" s="334" t="str">
        <f t="shared" si="92"/>
        <v/>
      </c>
      <c r="L672" s="112"/>
      <c r="M672" s="110" t="s">
        <v>32</v>
      </c>
      <c r="N672" s="113"/>
      <c r="O672" s="114"/>
      <c r="P672" s="306"/>
      <c r="Q672" s="105"/>
      <c r="R672" s="114"/>
      <c r="S672" s="115"/>
      <c r="T672" s="116">
        <f t="shared" si="93"/>
        <v>0</v>
      </c>
      <c r="U672" s="117">
        <f t="shared" si="94"/>
        <v>0</v>
      </c>
      <c r="V672" s="117">
        <f t="shared" si="90"/>
        <v>0</v>
      </c>
      <c r="W672" s="118">
        <f t="shared" si="95"/>
        <v>0</v>
      </c>
      <c r="X672" s="119">
        <f t="shared" si="96"/>
        <v>0</v>
      </c>
      <c r="Y672" s="119">
        <f t="shared" si="97"/>
        <v>0</v>
      </c>
      <c r="AA672" s="120" t="str">
        <f t="shared" si="98"/>
        <v>202604</v>
      </c>
    </row>
    <row r="673" spans="1:27" ht="21" customHeight="1">
      <c r="A673" s="299" t="str">
        <f>IF(C673="","",SUBTOTAL(103,$C$13:C673)-1)</f>
        <v/>
      </c>
      <c r="B673" s="104"/>
      <c r="C673" s="297"/>
      <c r="D673" s="105"/>
      <c r="E673" s="106"/>
      <c r="F673" s="107" t="str">
        <f>IF(E673="","",IFERROR(DATEDIF(E673,'請求書（幼稚園保育料・代理）'!$A$1,"Y"),""))</f>
        <v/>
      </c>
      <c r="G673" s="108"/>
      <c r="H673" s="105"/>
      <c r="I673" s="333" t="str">
        <f t="shared" si="91"/>
        <v/>
      </c>
      <c r="J673" s="110" t="s">
        <v>32</v>
      </c>
      <c r="K673" s="334" t="str">
        <f t="shared" si="92"/>
        <v/>
      </c>
      <c r="L673" s="112"/>
      <c r="M673" s="110" t="s">
        <v>32</v>
      </c>
      <c r="N673" s="113"/>
      <c r="O673" s="114"/>
      <c r="P673" s="306"/>
      <c r="Q673" s="105"/>
      <c r="R673" s="114"/>
      <c r="S673" s="115"/>
      <c r="T673" s="116">
        <f t="shared" si="93"/>
        <v>0</v>
      </c>
      <c r="U673" s="117">
        <f t="shared" si="94"/>
        <v>0</v>
      </c>
      <c r="V673" s="117">
        <f t="shared" si="90"/>
        <v>0</v>
      </c>
      <c r="W673" s="118">
        <f t="shared" si="95"/>
        <v>0</v>
      </c>
      <c r="X673" s="119">
        <f t="shared" si="96"/>
        <v>0</v>
      </c>
      <c r="Y673" s="119">
        <f t="shared" si="97"/>
        <v>0</v>
      </c>
      <c r="AA673" s="120" t="str">
        <f t="shared" si="98"/>
        <v>202604</v>
      </c>
    </row>
    <row r="674" spans="1:27" ht="21" customHeight="1">
      <c r="A674" s="299" t="str">
        <f>IF(C674="","",SUBTOTAL(103,$C$13:C674)-1)</f>
        <v/>
      </c>
      <c r="B674" s="104"/>
      <c r="C674" s="297"/>
      <c r="D674" s="105"/>
      <c r="E674" s="106"/>
      <c r="F674" s="107" t="str">
        <f>IF(E674="","",IFERROR(DATEDIF(E674,'請求書（幼稚園保育料・代理）'!$A$1,"Y"),""))</f>
        <v/>
      </c>
      <c r="G674" s="108"/>
      <c r="H674" s="105"/>
      <c r="I674" s="333" t="str">
        <f t="shared" si="91"/>
        <v/>
      </c>
      <c r="J674" s="110" t="s">
        <v>32</v>
      </c>
      <c r="K674" s="334" t="str">
        <f t="shared" si="92"/>
        <v/>
      </c>
      <c r="L674" s="112"/>
      <c r="M674" s="110" t="s">
        <v>32</v>
      </c>
      <c r="N674" s="113"/>
      <c r="O674" s="114"/>
      <c r="P674" s="306"/>
      <c r="Q674" s="105"/>
      <c r="R674" s="114"/>
      <c r="S674" s="115"/>
      <c r="T674" s="116">
        <f t="shared" si="93"/>
        <v>0</v>
      </c>
      <c r="U674" s="117">
        <f t="shared" si="94"/>
        <v>0</v>
      </c>
      <c r="V674" s="117">
        <f t="shared" si="90"/>
        <v>0</v>
      </c>
      <c r="W674" s="118">
        <f t="shared" si="95"/>
        <v>0</v>
      </c>
      <c r="X674" s="119">
        <f t="shared" si="96"/>
        <v>0</v>
      </c>
      <c r="Y674" s="119">
        <f t="shared" si="97"/>
        <v>0</v>
      </c>
      <c r="AA674" s="120" t="str">
        <f t="shared" si="98"/>
        <v>202604</v>
      </c>
    </row>
    <row r="675" spans="1:27" ht="21" customHeight="1">
      <c r="A675" s="299" t="str">
        <f>IF(C675="","",SUBTOTAL(103,$C$13:C675)-1)</f>
        <v/>
      </c>
      <c r="B675" s="104"/>
      <c r="C675" s="297"/>
      <c r="D675" s="105"/>
      <c r="E675" s="106"/>
      <c r="F675" s="107" t="str">
        <f>IF(E675="","",IFERROR(DATEDIF(E675,'請求書（幼稚園保育料・代理）'!$A$1,"Y"),""))</f>
        <v/>
      </c>
      <c r="G675" s="108"/>
      <c r="H675" s="105"/>
      <c r="I675" s="333" t="str">
        <f t="shared" si="91"/>
        <v/>
      </c>
      <c r="J675" s="110" t="s">
        <v>32</v>
      </c>
      <c r="K675" s="334" t="str">
        <f t="shared" si="92"/>
        <v/>
      </c>
      <c r="L675" s="112"/>
      <c r="M675" s="110" t="s">
        <v>32</v>
      </c>
      <c r="N675" s="113"/>
      <c r="O675" s="114"/>
      <c r="P675" s="306"/>
      <c r="Q675" s="105"/>
      <c r="R675" s="114"/>
      <c r="S675" s="115"/>
      <c r="T675" s="116">
        <f t="shared" si="93"/>
        <v>0</v>
      </c>
      <c r="U675" s="117">
        <f t="shared" si="94"/>
        <v>0</v>
      </c>
      <c r="V675" s="117">
        <f t="shared" si="90"/>
        <v>0</v>
      </c>
      <c r="W675" s="118">
        <f t="shared" si="95"/>
        <v>0</v>
      </c>
      <c r="X675" s="119">
        <f t="shared" si="96"/>
        <v>0</v>
      </c>
      <c r="Y675" s="119">
        <f t="shared" si="97"/>
        <v>0</v>
      </c>
      <c r="AA675" s="120" t="str">
        <f t="shared" si="98"/>
        <v>202604</v>
      </c>
    </row>
    <row r="676" spans="1:27" ht="21" customHeight="1">
      <c r="A676" s="299" t="str">
        <f>IF(C676="","",SUBTOTAL(103,$C$13:C676)-1)</f>
        <v/>
      </c>
      <c r="B676" s="104"/>
      <c r="C676" s="297"/>
      <c r="D676" s="105"/>
      <c r="E676" s="106"/>
      <c r="F676" s="107" t="str">
        <f>IF(E676="","",IFERROR(DATEDIF(E676,'請求書（幼稚園保育料・代理）'!$A$1,"Y"),""))</f>
        <v/>
      </c>
      <c r="G676" s="108"/>
      <c r="H676" s="105"/>
      <c r="I676" s="333" t="str">
        <f t="shared" si="91"/>
        <v/>
      </c>
      <c r="J676" s="110" t="s">
        <v>32</v>
      </c>
      <c r="K676" s="334" t="str">
        <f t="shared" si="92"/>
        <v/>
      </c>
      <c r="L676" s="112"/>
      <c r="M676" s="110" t="s">
        <v>32</v>
      </c>
      <c r="N676" s="113"/>
      <c r="O676" s="114"/>
      <c r="P676" s="306"/>
      <c r="Q676" s="105"/>
      <c r="R676" s="114"/>
      <c r="S676" s="115"/>
      <c r="T676" s="116">
        <f t="shared" si="93"/>
        <v>0</v>
      </c>
      <c r="U676" s="117">
        <f t="shared" si="94"/>
        <v>0</v>
      </c>
      <c r="V676" s="117">
        <f t="shared" si="90"/>
        <v>0</v>
      </c>
      <c r="W676" s="118">
        <f t="shared" si="95"/>
        <v>0</v>
      </c>
      <c r="X676" s="119">
        <f t="shared" si="96"/>
        <v>0</v>
      </c>
      <c r="Y676" s="119">
        <f t="shared" si="97"/>
        <v>0</v>
      </c>
      <c r="AA676" s="120" t="str">
        <f t="shared" si="98"/>
        <v>202604</v>
      </c>
    </row>
    <row r="677" spans="1:27" ht="21" customHeight="1">
      <c r="A677" s="299" t="str">
        <f>IF(C677="","",SUBTOTAL(103,$C$13:C677)-1)</f>
        <v/>
      </c>
      <c r="B677" s="104"/>
      <c r="C677" s="297"/>
      <c r="D677" s="105"/>
      <c r="E677" s="106"/>
      <c r="F677" s="107" t="str">
        <f>IF(E677="","",IFERROR(DATEDIF(E677,'請求書（幼稚園保育料・代理）'!$A$1,"Y"),""))</f>
        <v/>
      </c>
      <c r="G677" s="108"/>
      <c r="H677" s="105"/>
      <c r="I677" s="333" t="str">
        <f t="shared" si="91"/>
        <v/>
      </c>
      <c r="J677" s="110" t="s">
        <v>32</v>
      </c>
      <c r="K677" s="334" t="str">
        <f t="shared" si="92"/>
        <v/>
      </c>
      <c r="L677" s="112"/>
      <c r="M677" s="110" t="s">
        <v>32</v>
      </c>
      <c r="N677" s="113"/>
      <c r="O677" s="114"/>
      <c r="P677" s="306"/>
      <c r="Q677" s="105"/>
      <c r="R677" s="114"/>
      <c r="S677" s="115"/>
      <c r="T677" s="116">
        <f t="shared" si="93"/>
        <v>0</v>
      </c>
      <c r="U677" s="117">
        <f t="shared" si="94"/>
        <v>0</v>
      </c>
      <c r="V677" s="117">
        <f t="shared" si="90"/>
        <v>0</v>
      </c>
      <c r="W677" s="118">
        <f t="shared" si="95"/>
        <v>0</v>
      </c>
      <c r="X677" s="119">
        <f t="shared" si="96"/>
        <v>0</v>
      </c>
      <c r="Y677" s="119">
        <f t="shared" si="97"/>
        <v>0</v>
      </c>
      <c r="AA677" s="120" t="str">
        <f t="shared" si="98"/>
        <v>202604</v>
      </c>
    </row>
    <row r="678" spans="1:27" ht="21" customHeight="1">
      <c r="A678" s="299" t="str">
        <f>IF(C678="","",SUBTOTAL(103,$C$13:C678)-1)</f>
        <v/>
      </c>
      <c r="B678" s="104"/>
      <c r="C678" s="297"/>
      <c r="D678" s="105"/>
      <c r="E678" s="106"/>
      <c r="F678" s="107" t="str">
        <f>IF(E678="","",IFERROR(DATEDIF(E678,'請求書（幼稚園保育料・代理）'!$A$1,"Y"),""))</f>
        <v/>
      </c>
      <c r="G678" s="108"/>
      <c r="H678" s="105"/>
      <c r="I678" s="333" t="str">
        <f t="shared" si="91"/>
        <v/>
      </c>
      <c r="J678" s="110" t="s">
        <v>32</v>
      </c>
      <c r="K678" s="334" t="str">
        <f t="shared" si="92"/>
        <v/>
      </c>
      <c r="L678" s="112"/>
      <c r="M678" s="110" t="s">
        <v>32</v>
      </c>
      <c r="N678" s="113"/>
      <c r="O678" s="114"/>
      <c r="P678" s="306"/>
      <c r="Q678" s="105"/>
      <c r="R678" s="114"/>
      <c r="S678" s="115"/>
      <c r="T678" s="116">
        <f t="shared" si="93"/>
        <v>0</v>
      </c>
      <c r="U678" s="117">
        <f t="shared" si="94"/>
        <v>0</v>
      </c>
      <c r="V678" s="117">
        <f t="shared" si="90"/>
        <v>0</v>
      </c>
      <c r="W678" s="118">
        <f t="shared" si="95"/>
        <v>0</v>
      </c>
      <c r="X678" s="119">
        <f t="shared" si="96"/>
        <v>0</v>
      </c>
      <c r="Y678" s="119">
        <f t="shared" si="97"/>
        <v>0</v>
      </c>
      <c r="AA678" s="120" t="str">
        <f t="shared" si="98"/>
        <v>202604</v>
      </c>
    </row>
    <row r="679" spans="1:27" ht="21" customHeight="1">
      <c r="A679" s="299" t="str">
        <f>IF(C679="","",SUBTOTAL(103,$C$13:C679)-1)</f>
        <v/>
      </c>
      <c r="B679" s="104"/>
      <c r="C679" s="297"/>
      <c r="D679" s="105"/>
      <c r="E679" s="106"/>
      <c r="F679" s="107" t="str">
        <f>IF(E679="","",IFERROR(DATEDIF(E679,'請求書（幼稚園保育料・代理）'!$A$1,"Y"),""))</f>
        <v/>
      </c>
      <c r="G679" s="108"/>
      <c r="H679" s="105"/>
      <c r="I679" s="333" t="str">
        <f t="shared" si="91"/>
        <v/>
      </c>
      <c r="J679" s="110" t="s">
        <v>32</v>
      </c>
      <c r="K679" s="334" t="str">
        <f t="shared" si="92"/>
        <v/>
      </c>
      <c r="L679" s="112"/>
      <c r="M679" s="110" t="s">
        <v>32</v>
      </c>
      <c r="N679" s="113"/>
      <c r="O679" s="114"/>
      <c r="P679" s="306"/>
      <c r="Q679" s="105"/>
      <c r="R679" s="114"/>
      <c r="S679" s="115"/>
      <c r="T679" s="116">
        <f t="shared" si="93"/>
        <v>0</v>
      </c>
      <c r="U679" s="117">
        <f t="shared" si="94"/>
        <v>0</v>
      </c>
      <c r="V679" s="117">
        <f t="shared" si="90"/>
        <v>0</v>
      </c>
      <c r="W679" s="118">
        <f t="shared" si="95"/>
        <v>0</v>
      </c>
      <c r="X679" s="119">
        <f t="shared" si="96"/>
        <v>0</v>
      </c>
      <c r="Y679" s="119">
        <f t="shared" si="97"/>
        <v>0</v>
      </c>
      <c r="AA679" s="120" t="str">
        <f t="shared" si="98"/>
        <v>202604</v>
      </c>
    </row>
    <row r="680" spans="1:27" ht="21" customHeight="1">
      <c r="A680" s="299" t="str">
        <f>IF(C680="","",SUBTOTAL(103,$C$13:C680)-1)</f>
        <v/>
      </c>
      <c r="B680" s="104"/>
      <c r="C680" s="297"/>
      <c r="D680" s="105"/>
      <c r="E680" s="106"/>
      <c r="F680" s="107" t="str">
        <f>IF(E680="","",IFERROR(DATEDIF(E680,'請求書（幼稚園保育料・代理）'!$A$1,"Y"),""))</f>
        <v/>
      </c>
      <c r="G680" s="108"/>
      <c r="H680" s="105"/>
      <c r="I680" s="333" t="str">
        <f t="shared" si="91"/>
        <v/>
      </c>
      <c r="J680" s="110" t="s">
        <v>32</v>
      </c>
      <c r="K680" s="334" t="str">
        <f t="shared" si="92"/>
        <v/>
      </c>
      <c r="L680" s="112"/>
      <c r="M680" s="110" t="s">
        <v>32</v>
      </c>
      <c r="N680" s="113"/>
      <c r="O680" s="114"/>
      <c r="P680" s="306"/>
      <c r="Q680" s="105"/>
      <c r="R680" s="114"/>
      <c r="S680" s="115"/>
      <c r="T680" s="116">
        <f t="shared" si="93"/>
        <v>0</v>
      </c>
      <c r="U680" s="117">
        <f t="shared" si="94"/>
        <v>0</v>
      </c>
      <c r="V680" s="117">
        <f t="shared" si="90"/>
        <v>0</v>
      </c>
      <c r="W680" s="118">
        <f t="shared" si="95"/>
        <v>0</v>
      </c>
      <c r="X680" s="119">
        <f t="shared" si="96"/>
        <v>0</v>
      </c>
      <c r="Y680" s="119">
        <f t="shared" si="97"/>
        <v>0</v>
      </c>
      <c r="AA680" s="120" t="str">
        <f t="shared" si="98"/>
        <v>202604</v>
      </c>
    </row>
    <row r="681" spans="1:27" ht="21" customHeight="1">
      <c r="A681" s="299" t="str">
        <f>IF(C681="","",SUBTOTAL(103,$C$13:C681)-1)</f>
        <v/>
      </c>
      <c r="B681" s="104"/>
      <c r="C681" s="297"/>
      <c r="D681" s="105"/>
      <c r="E681" s="106"/>
      <c r="F681" s="107" t="str">
        <f>IF(E681="","",IFERROR(DATEDIF(E681,'請求書（幼稚園保育料・代理）'!$A$1,"Y"),""))</f>
        <v/>
      </c>
      <c r="G681" s="108"/>
      <c r="H681" s="105"/>
      <c r="I681" s="333" t="str">
        <f t="shared" si="91"/>
        <v/>
      </c>
      <c r="J681" s="110" t="s">
        <v>32</v>
      </c>
      <c r="K681" s="334" t="str">
        <f t="shared" si="92"/>
        <v/>
      </c>
      <c r="L681" s="112"/>
      <c r="M681" s="110" t="s">
        <v>32</v>
      </c>
      <c r="N681" s="113"/>
      <c r="O681" s="114"/>
      <c r="P681" s="306"/>
      <c r="Q681" s="105"/>
      <c r="R681" s="114"/>
      <c r="S681" s="115"/>
      <c r="T681" s="116">
        <f t="shared" si="93"/>
        <v>0</v>
      </c>
      <c r="U681" s="117">
        <f t="shared" si="94"/>
        <v>0</v>
      </c>
      <c r="V681" s="117">
        <f t="shared" si="90"/>
        <v>0</v>
      </c>
      <c r="W681" s="118">
        <f t="shared" si="95"/>
        <v>0</v>
      </c>
      <c r="X681" s="119">
        <f t="shared" si="96"/>
        <v>0</v>
      </c>
      <c r="Y681" s="119">
        <f t="shared" si="97"/>
        <v>0</v>
      </c>
      <c r="AA681" s="120" t="str">
        <f t="shared" si="98"/>
        <v>202604</v>
      </c>
    </row>
    <row r="682" spans="1:27" ht="21" customHeight="1">
      <c r="A682" s="299" t="str">
        <f>IF(C682="","",SUBTOTAL(103,$C$13:C682)-1)</f>
        <v/>
      </c>
      <c r="B682" s="104"/>
      <c r="C682" s="297"/>
      <c r="D682" s="105"/>
      <c r="E682" s="106"/>
      <c r="F682" s="107" t="str">
        <f>IF(E682="","",IFERROR(DATEDIF(E682,'請求書（幼稚園保育料・代理）'!$A$1,"Y"),""))</f>
        <v/>
      </c>
      <c r="G682" s="108"/>
      <c r="H682" s="105"/>
      <c r="I682" s="333" t="str">
        <f t="shared" si="91"/>
        <v/>
      </c>
      <c r="J682" s="110" t="s">
        <v>32</v>
      </c>
      <c r="K682" s="334" t="str">
        <f t="shared" si="92"/>
        <v/>
      </c>
      <c r="L682" s="112"/>
      <c r="M682" s="110" t="s">
        <v>32</v>
      </c>
      <c r="N682" s="113"/>
      <c r="O682" s="114"/>
      <c r="P682" s="306"/>
      <c r="Q682" s="105"/>
      <c r="R682" s="114"/>
      <c r="S682" s="115"/>
      <c r="T682" s="116">
        <f t="shared" si="93"/>
        <v>0</v>
      </c>
      <c r="U682" s="117">
        <f t="shared" si="94"/>
        <v>0</v>
      </c>
      <c r="V682" s="117">
        <f t="shared" si="90"/>
        <v>0</v>
      </c>
      <c r="W682" s="118">
        <f t="shared" si="95"/>
        <v>0</v>
      </c>
      <c r="X682" s="119">
        <f t="shared" si="96"/>
        <v>0</v>
      </c>
      <c r="Y682" s="119">
        <f t="shared" si="97"/>
        <v>0</v>
      </c>
      <c r="AA682" s="120" t="str">
        <f t="shared" si="98"/>
        <v>202604</v>
      </c>
    </row>
    <row r="683" spans="1:27" ht="21" customHeight="1">
      <c r="A683" s="299" t="str">
        <f>IF(C683="","",SUBTOTAL(103,$C$13:C683)-1)</f>
        <v/>
      </c>
      <c r="B683" s="104"/>
      <c r="C683" s="297"/>
      <c r="D683" s="105"/>
      <c r="E683" s="106"/>
      <c r="F683" s="107" t="str">
        <f>IF(E683="","",IFERROR(DATEDIF(E683,'請求書（幼稚園保育料・代理）'!$A$1,"Y"),""))</f>
        <v/>
      </c>
      <c r="G683" s="108"/>
      <c r="H683" s="105"/>
      <c r="I683" s="333" t="str">
        <f t="shared" si="91"/>
        <v/>
      </c>
      <c r="J683" s="110" t="s">
        <v>32</v>
      </c>
      <c r="K683" s="334" t="str">
        <f t="shared" si="92"/>
        <v/>
      </c>
      <c r="L683" s="112"/>
      <c r="M683" s="110" t="s">
        <v>32</v>
      </c>
      <c r="N683" s="113"/>
      <c r="O683" s="114"/>
      <c r="P683" s="306"/>
      <c r="Q683" s="105"/>
      <c r="R683" s="114"/>
      <c r="S683" s="115"/>
      <c r="T683" s="116">
        <f t="shared" si="93"/>
        <v>0</v>
      </c>
      <c r="U683" s="117">
        <f t="shared" si="94"/>
        <v>0</v>
      </c>
      <c r="V683" s="117">
        <f t="shared" si="90"/>
        <v>0</v>
      </c>
      <c r="W683" s="118">
        <f t="shared" si="95"/>
        <v>0</v>
      </c>
      <c r="X683" s="119">
        <f t="shared" si="96"/>
        <v>0</v>
      </c>
      <c r="Y683" s="119">
        <f t="shared" si="97"/>
        <v>0</v>
      </c>
      <c r="AA683" s="120" t="str">
        <f t="shared" si="98"/>
        <v>202604</v>
      </c>
    </row>
    <row r="684" spans="1:27" ht="21" customHeight="1">
      <c r="A684" s="299" t="str">
        <f>IF(C684="","",SUBTOTAL(103,$C$13:C684)-1)</f>
        <v/>
      </c>
      <c r="B684" s="104"/>
      <c r="C684" s="297"/>
      <c r="D684" s="105"/>
      <c r="E684" s="106"/>
      <c r="F684" s="107" t="str">
        <f>IF(E684="","",IFERROR(DATEDIF(E684,'請求書（幼稚園保育料・代理）'!$A$1,"Y"),""))</f>
        <v/>
      </c>
      <c r="G684" s="108"/>
      <c r="H684" s="105"/>
      <c r="I684" s="333" t="str">
        <f t="shared" si="91"/>
        <v/>
      </c>
      <c r="J684" s="110" t="s">
        <v>32</v>
      </c>
      <c r="K684" s="334" t="str">
        <f t="shared" si="92"/>
        <v/>
      </c>
      <c r="L684" s="112"/>
      <c r="M684" s="110" t="s">
        <v>32</v>
      </c>
      <c r="N684" s="113"/>
      <c r="O684" s="114"/>
      <c r="P684" s="306"/>
      <c r="Q684" s="105"/>
      <c r="R684" s="114"/>
      <c r="S684" s="115"/>
      <c r="T684" s="116">
        <f t="shared" si="93"/>
        <v>0</v>
      </c>
      <c r="U684" s="117">
        <f t="shared" si="94"/>
        <v>0</v>
      </c>
      <c r="V684" s="117">
        <f t="shared" si="90"/>
        <v>0</v>
      </c>
      <c r="W684" s="118">
        <f t="shared" si="95"/>
        <v>0</v>
      </c>
      <c r="X684" s="119">
        <f t="shared" si="96"/>
        <v>0</v>
      </c>
      <c r="Y684" s="119">
        <f t="shared" si="97"/>
        <v>0</v>
      </c>
      <c r="AA684" s="120" t="str">
        <f t="shared" si="98"/>
        <v>202604</v>
      </c>
    </row>
    <row r="685" spans="1:27" ht="21" customHeight="1">
      <c r="A685" s="299" t="str">
        <f>IF(C685="","",SUBTOTAL(103,$C$13:C685)-1)</f>
        <v/>
      </c>
      <c r="B685" s="104"/>
      <c r="C685" s="297"/>
      <c r="D685" s="105"/>
      <c r="E685" s="106"/>
      <c r="F685" s="107" t="str">
        <f>IF(E685="","",IFERROR(DATEDIF(E685,'請求書（幼稚園保育料・代理）'!$A$1,"Y"),""))</f>
        <v/>
      </c>
      <c r="G685" s="108"/>
      <c r="H685" s="105"/>
      <c r="I685" s="333" t="str">
        <f t="shared" si="91"/>
        <v/>
      </c>
      <c r="J685" s="110" t="s">
        <v>32</v>
      </c>
      <c r="K685" s="334" t="str">
        <f t="shared" si="92"/>
        <v/>
      </c>
      <c r="L685" s="112"/>
      <c r="M685" s="110" t="s">
        <v>32</v>
      </c>
      <c r="N685" s="113"/>
      <c r="O685" s="114"/>
      <c r="P685" s="306"/>
      <c r="Q685" s="105"/>
      <c r="R685" s="114"/>
      <c r="S685" s="115"/>
      <c r="T685" s="116">
        <f t="shared" si="93"/>
        <v>0</v>
      </c>
      <c r="U685" s="117">
        <f t="shared" si="94"/>
        <v>0</v>
      </c>
      <c r="V685" s="117">
        <f t="shared" si="90"/>
        <v>0</v>
      </c>
      <c r="W685" s="118">
        <f t="shared" si="95"/>
        <v>0</v>
      </c>
      <c r="X685" s="119">
        <f t="shared" si="96"/>
        <v>0</v>
      </c>
      <c r="Y685" s="119">
        <f t="shared" si="97"/>
        <v>0</v>
      </c>
      <c r="AA685" s="120" t="str">
        <f t="shared" si="98"/>
        <v>202604</v>
      </c>
    </row>
    <row r="686" spans="1:27" ht="21" customHeight="1">
      <c r="A686" s="299" t="str">
        <f>IF(C686="","",SUBTOTAL(103,$C$13:C686)-1)</f>
        <v/>
      </c>
      <c r="B686" s="104"/>
      <c r="C686" s="297"/>
      <c r="D686" s="105"/>
      <c r="E686" s="106"/>
      <c r="F686" s="107" t="str">
        <f>IF(E686="","",IFERROR(DATEDIF(E686,'請求書（幼稚園保育料・代理）'!$A$1,"Y"),""))</f>
        <v/>
      </c>
      <c r="G686" s="108"/>
      <c r="H686" s="105"/>
      <c r="I686" s="333" t="str">
        <f t="shared" si="91"/>
        <v/>
      </c>
      <c r="J686" s="110" t="s">
        <v>32</v>
      </c>
      <c r="K686" s="334" t="str">
        <f t="shared" si="92"/>
        <v/>
      </c>
      <c r="L686" s="112"/>
      <c r="M686" s="110" t="s">
        <v>32</v>
      </c>
      <c r="N686" s="113"/>
      <c r="O686" s="114"/>
      <c r="P686" s="306"/>
      <c r="Q686" s="105"/>
      <c r="R686" s="114"/>
      <c r="S686" s="115"/>
      <c r="T686" s="116">
        <f t="shared" si="93"/>
        <v>0</v>
      </c>
      <c r="U686" s="117">
        <f t="shared" si="94"/>
        <v>0</v>
      </c>
      <c r="V686" s="117">
        <f t="shared" si="90"/>
        <v>0</v>
      </c>
      <c r="W686" s="118">
        <f t="shared" si="95"/>
        <v>0</v>
      </c>
      <c r="X686" s="119">
        <f t="shared" si="96"/>
        <v>0</v>
      </c>
      <c r="Y686" s="119">
        <f t="shared" si="97"/>
        <v>0</v>
      </c>
      <c r="AA686" s="120" t="str">
        <f t="shared" si="98"/>
        <v>202604</v>
      </c>
    </row>
    <row r="687" spans="1:27" ht="21" customHeight="1">
      <c r="A687" s="299" t="str">
        <f>IF(C687="","",SUBTOTAL(103,$C$13:C687)-1)</f>
        <v/>
      </c>
      <c r="B687" s="104"/>
      <c r="C687" s="297"/>
      <c r="D687" s="105"/>
      <c r="E687" s="106"/>
      <c r="F687" s="107" t="str">
        <f>IF(E687="","",IFERROR(DATEDIF(E687,'請求書（幼稚園保育料・代理）'!$A$1,"Y"),""))</f>
        <v/>
      </c>
      <c r="G687" s="108"/>
      <c r="H687" s="105"/>
      <c r="I687" s="333" t="str">
        <f t="shared" si="91"/>
        <v/>
      </c>
      <c r="J687" s="110" t="s">
        <v>32</v>
      </c>
      <c r="K687" s="334" t="str">
        <f t="shared" si="92"/>
        <v/>
      </c>
      <c r="L687" s="112"/>
      <c r="M687" s="110" t="s">
        <v>32</v>
      </c>
      <c r="N687" s="113"/>
      <c r="O687" s="114"/>
      <c r="P687" s="306"/>
      <c r="Q687" s="105"/>
      <c r="R687" s="114"/>
      <c r="S687" s="115"/>
      <c r="T687" s="116">
        <f t="shared" si="93"/>
        <v>0</v>
      </c>
      <c r="U687" s="117">
        <f t="shared" si="94"/>
        <v>0</v>
      </c>
      <c r="V687" s="117">
        <f t="shared" si="90"/>
        <v>0</v>
      </c>
      <c r="W687" s="118">
        <f t="shared" si="95"/>
        <v>0</v>
      </c>
      <c r="X687" s="119">
        <f t="shared" si="96"/>
        <v>0</v>
      </c>
      <c r="Y687" s="119">
        <f t="shared" si="97"/>
        <v>0</v>
      </c>
      <c r="AA687" s="120" t="str">
        <f t="shared" si="98"/>
        <v>202604</v>
      </c>
    </row>
    <row r="688" spans="1:27" ht="21" customHeight="1">
      <c r="A688" s="299" t="str">
        <f>IF(C688="","",SUBTOTAL(103,$C$13:C688)-1)</f>
        <v/>
      </c>
      <c r="B688" s="104"/>
      <c r="C688" s="297"/>
      <c r="D688" s="105"/>
      <c r="E688" s="106"/>
      <c r="F688" s="107" t="str">
        <f>IF(E688="","",IFERROR(DATEDIF(E688,'請求書（幼稚園保育料・代理）'!$A$1,"Y"),""))</f>
        <v/>
      </c>
      <c r="G688" s="108"/>
      <c r="H688" s="105"/>
      <c r="I688" s="333" t="str">
        <f t="shared" si="91"/>
        <v/>
      </c>
      <c r="J688" s="110" t="s">
        <v>32</v>
      </c>
      <c r="K688" s="334" t="str">
        <f t="shared" si="92"/>
        <v/>
      </c>
      <c r="L688" s="112"/>
      <c r="M688" s="110" t="s">
        <v>32</v>
      </c>
      <c r="N688" s="113"/>
      <c r="O688" s="114"/>
      <c r="P688" s="306"/>
      <c r="Q688" s="105"/>
      <c r="R688" s="114"/>
      <c r="S688" s="115"/>
      <c r="T688" s="116">
        <f t="shared" si="93"/>
        <v>0</v>
      </c>
      <c r="U688" s="117">
        <f t="shared" si="94"/>
        <v>0</v>
      </c>
      <c r="V688" s="117">
        <f t="shared" si="90"/>
        <v>0</v>
      </c>
      <c r="W688" s="118">
        <f t="shared" si="95"/>
        <v>0</v>
      </c>
      <c r="X688" s="119">
        <f t="shared" si="96"/>
        <v>0</v>
      </c>
      <c r="Y688" s="119">
        <f t="shared" si="97"/>
        <v>0</v>
      </c>
      <c r="AA688" s="120" t="str">
        <f t="shared" si="98"/>
        <v>202604</v>
      </c>
    </row>
    <row r="689" spans="1:27" ht="21" customHeight="1">
      <c r="A689" s="299" t="str">
        <f>IF(C689="","",SUBTOTAL(103,$C$13:C689)-1)</f>
        <v/>
      </c>
      <c r="B689" s="104"/>
      <c r="C689" s="297"/>
      <c r="D689" s="105"/>
      <c r="E689" s="106"/>
      <c r="F689" s="107" t="str">
        <f>IF(E689="","",IFERROR(DATEDIF(E689,'請求書（幼稚園保育料・代理）'!$A$1,"Y"),""))</f>
        <v/>
      </c>
      <c r="G689" s="108"/>
      <c r="H689" s="105"/>
      <c r="I689" s="333" t="str">
        <f t="shared" si="91"/>
        <v/>
      </c>
      <c r="J689" s="110" t="s">
        <v>32</v>
      </c>
      <c r="K689" s="334" t="str">
        <f t="shared" si="92"/>
        <v/>
      </c>
      <c r="L689" s="112"/>
      <c r="M689" s="110" t="s">
        <v>32</v>
      </c>
      <c r="N689" s="113"/>
      <c r="O689" s="114"/>
      <c r="P689" s="306"/>
      <c r="Q689" s="105"/>
      <c r="R689" s="114"/>
      <c r="S689" s="115"/>
      <c r="T689" s="116">
        <f t="shared" si="93"/>
        <v>0</v>
      </c>
      <c r="U689" s="117">
        <f t="shared" si="94"/>
        <v>0</v>
      </c>
      <c r="V689" s="117">
        <f t="shared" si="90"/>
        <v>0</v>
      </c>
      <c r="W689" s="118">
        <f t="shared" si="95"/>
        <v>0</v>
      </c>
      <c r="X689" s="119">
        <f t="shared" si="96"/>
        <v>0</v>
      </c>
      <c r="Y689" s="119">
        <f t="shared" si="97"/>
        <v>0</v>
      </c>
      <c r="AA689" s="120" t="str">
        <f t="shared" si="98"/>
        <v>202604</v>
      </c>
    </row>
    <row r="690" spans="1:27" ht="21" customHeight="1">
      <c r="A690" s="299" t="str">
        <f>IF(C690="","",SUBTOTAL(103,$C$13:C690)-1)</f>
        <v/>
      </c>
      <c r="B690" s="104"/>
      <c r="C690" s="297"/>
      <c r="D690" s="105"/>
      <c r="E690" s="106"/>
      <c r="F690" s="107" t="str">
        <f>IF(E690="","",IFERROR(DATEDIF(E690,'請求書（幼稚園保育料・代理）'!$A$1,"Y"),""))</f>
        <v/>
      </c>
      <c r="G690" s="108"/>
      <c r="H690" s="105"/>
      <c r="I690" s="333" t="str">
        <f t="shared" si="91"/>
        <v/>
      </c>
      <c r="J690" s="110" t="s">
        <v>32</v>
      </c>
      <c r="K690" s="334" t="str">
        <f t="shared" si="92"/>
        <v/>
      </c>
      <c r="L690" s="112"/>
      <c r="M690" s="110" t="s">
        <v>32</v>
      </c>
      <c r="N690" s="113"/>
      <c r="O690" s="114"/>
      <c r="P690" s="306"/>
      <c r="Q690" s="105"/>
      <c r="R690" s="114"/>
      <c r="S690" s="115"/>
      <c r="T690" s="116">
        <f t="shared" si="93"/>
        <v>0</v>
      </c>
      <c r="U690" s="117">
        <f t="shared" si="94"/>
        <v>0</v>
      </c>
      <c r="V690" s="117">
        <f t="shared" si="90"/>
        <v>0</v>
      </c>
      <c r="W690" s="118">
        <f t="shared" si="95"/>
        <v>0</v>
      </c>
      <c r="X690" s="119">
        <f t="shared" si="96"/>
        <v>0</v>
      </c>
      <c r="Y690" s="119">
        <f t="shared" si="97"/>
        <v>0</v>
      </c>
      <c r="AA690" s="120" t="str">
        <f t="shared" si="98"/>
        <v>202604</v>
      </c>
    </row>
    <row r="691" spans="1:27" ht="21" customHeight="1">
      <c r="A691" s="299" t="str">
        <f>IF(C691="","",SUBTOTAL(103,$C$13:C691)-1)</f>
        <v/>
      </c>
      <c r="B691" s="104"/>
      <c r="C691" s="297"/>
      <c r="D691" s="105"/>
      <c r="E691" s="106"/>
      <c r="F691" s="107" t="str">
        <f>IF(E691="","",IFERROR(DATEDIF(E691,'請求書（幼稚園保育料・代理）'!$A$1,"Y"),""))</f>
        <v/>
      </c>
      <c r="G691" s="108"/>
      <c r="H691" s="105"/>
      <c r="I691" s="333" t="str">
        <f t="shared" si="91"/>
        <v/>
      </c>
      <c r="J691" s="110" t="s">
        <v>32</v>
      </c>
      <c r="K691" s="334" t="str">
        <f t="shared" si="92"/>
        <v/>
      </c>
      <c r="L691" s="112"/>
      <c r="M691" s="110" t="s">
        <v>32</v>
      </c>
      <c r="N691" s="113"/>
      <c r="O691" s="114"/>
      <c r="P691" s="306"/>
      <c r="Q691" s="105"/>
      <c r="R691" s="114"/>
      <c r="S691" s="115"/>
      <c r="T691" s="116">
        <f t="shared" si="93"/>
        <v>0</v>
      </c>
      <c r="U691" s="117">
        <f t="shared" si="94"/>
        <v>0</v>
      </c>
      <c r="V691" s="117">
        <f t="shared" si="90"/>
        <v>0</v>
      </c>
      <c r="W691" s="118">
        <f t="shared" si="95"/>
        <v>0</v>
      </c>
      <c r="X691" s="119">
        <f t="shared" si="96"/>
        <v>0</v>
      </c>
      <c r="Y691" s="119">
        <f t="shared" si="97"/>
        <v>0</v>
      </c>
      <c r="AA691" s="120" t="str">
        <f t="shared" si="98"/>
        <v>202604</v>
      </c>
    </row>
    <row r="692" spans="1:27" ht="21" customHeight="1">
      <c r="A692" s="299" t="str">
        <f>IF(C692="","",SUBTOTAL(103,$C$13:C692)-1)</f>
        <v/>
      </c>
      <c r="B692" s="104"/>
      <c r="C692" s="297"/>
      <c r="D692" s="105"/>
      <c r="E692" s="106"/>
      <c r="F692" s="107" t="str">
        <f>IF(E692="","",IFERROR(DATEDIF(E692,'請求書（幼稚園保育料・代理）'!$A$1,"Y"),""))</f>
        <v/>
      </c>
      <c r="G692" s="108"/>
      <c r="H692" s="105"/>
      <c r="I692" s="333" t="str">
        <f t="shared" si="91"/>
        <v/>
      </c>
      <c r="J692" s="110" t="s">
        <v>32</v>
      </c>
      <c r="K692" s="334" t="str">
        <f t="shared" si="92"/>
        <v/>
      </c>
      <c r="L692" s="112"/>
      <c r="M692" s="110" t="s">
        <v>32</v>
      </c>
      <c r="N692" s="113"/>
      <c r="O692" s="114"/>
      <c r="P692" s="306"/>
      <c r="Q692" s="105"/>
      <c r="R692" s="114"/>
      <c r="S692" s="115"/>
      <c r="T692" s="116">
        <f t="shared" si="93"/>
        <v>0</v>
      </c>
      <c r="U692" s="117">
        <f t="shared" si="94"/>
        <v>0</v>
      </c>
      <c r="V692" s="117">
        <f t="shared" si="90"/>
        <v>0</v>
      </c>
      <c r="W692" s="118">
        <f t="shared" si="95"/>
        <v>0</v>
      </c>
      <c r="X692" s="119">
        <f t="shared" si="96"/>
        <v>0</v>
      </c>
      <c r="Y692" s="119">
        <f t="shared" si="97"/>
        <v>0</v>
      </c>
      <c r="AA692" s="120" t="str">
        <f t="shared" si="98"/>
        <v>202604</v>
      </c>
    </row>
    <row r="693" spans="1:27" ht="21" customHeight="1">
      <c r="A693" s="299" t="str">
        <f>IF(C693="","",SUBTOTAL(103,$C$13:C693)-1)</f>
        <v/>
      </c>
      <c r="B693" s="104"/>
      <c r="C693" s="297"/>
      <c r="D693" s="105"/>
      <c r="E693" s="106"/>
      <c r="F693" s="107" t="str">
        <f>IF(E693="","",IFERROR(DATEDIF(E693,'請求書（幼稚園保育料・代理）'!$A$1,"Y"),""))</f>
        <v/>
      </c>
      <c r="G693" s="108"/>
      <c r="H693" s="105"/>
      <c r="I693" s="333" t="str">
        <f t="shared" si="91"/>
        <v/>
      </c>
      <c r="J693" s="110" t="s">
        <v>32</v>
      </c>
      <c r="K693" s="334" t="str">
        <f t="shared" si="92"/>
        <v/>
      </c>
      <c r="L693" s="112"/>
      <c r="M693" s="110" t="s">
        <v>32</v>
      </c>
      <c r="N693" s="113"/>
      <c r="O693" s="114"/>
      <c r="P693" s="306"/>
      <c r="Q693" s="105"/>
      <c r="R693" s="114"/>
      <c r="S693" s="115"/>
      <c r="T693" s="116">
        <f t="shared" si="93"/>
        <v>0</v>
      </c>
      <c r="U693" s="117">
        <f t="shared" si="94"/>
        <v>0</v>
      </c>
      <c r="V693" s="117">
        <f t="shared" si="90"/>
        <v>0</v>
      </c>
      <c r="W693" s="118">
        <f t="shared" si="95"/>
        <v>0</v>
      </c>
      <c r="X693" s="119">
        <f t="shared" si="96"/>
        <v>0</v>
      </c>
      <c r="Y693" s="119">
        <f t="shared" si="97"/>
        <v>0</v>
      </c>
      <c r="AA693" s="120" t="str">
        <f t="shared" si="98"/>
        <v>202604</v>
      </c>
    </row>
    <row r="694" spans="1:27" ht="21" customHeight="1">
      <c r="A694" s="299" t="str">
        <f>IF(C694="","",SUBTOTAL(103,$C$13:C694)-1)</f>
        <v/>
      </c>
      <c r="B694" s="104"/>
      <c r="C694" s="297"/>
      <c r="D694" s="105"/>
      <c r="E694" s="106"/>
      <c r="F694" s="107" t="str">
        <f>IF(E694="","",IFERROR(DATEDIF(E694,'請求書（幼稚園保育料・代理）'!$A$1,"Y"),""))</f>
        <v/>
      </c>
      <c r="G694" s="108"/>
      <c r="H694" s="105"/>
      <c r="I694" s="333" t="str">
        <f t="shared" si="91"/>
        <v/>
      </c>
      <c r="J694" s="110" t="s">
        <v>32</v>
      </c>
      <c r="K694" s="334" t="str">
        <f t="shared" si="92"/>
        <v/>
      </c>
      <c r="L694" s="112"/>
      <c r="M694" s="110" t="s">
        <v>32</v>
      </c>
      <c r="N694" s="113"/>
      <c r="O694" s="114"/>
      <c r="P694" s="306"/>
      <c r="Q694" s="105"/>
      <c r="R694" s="114"/>
      <c r="S694" s="115"/>
      <c r="T694" s="116">
        <f t="shared" si="93"/>
        <v>0</v>
      </c>
      <c r="U694" s="117">
        <f t="shared" si="94"/>
        <v>0</v>
      </c>
      <c r="V694" s="117">
        <f t="shared" si="90"/>
        <v>0</v>
      </c>
      <c r="W694" s="118">
        <f t="shared" si="95"/>
        <v>0</v>
      </c>
      <c r="X694" s="119">
        <f t="shared" si="96"/>
        <v>0</v>
      </c>
      <c r="Y694" s="119">
        <f t="shared" si="97"/>
        <v>0</v>
      </c>
      <c r="AA694" s="120" t="str">
        <f t="shared" si="98"/>
        <v>202604</v>
      </c>
    </row>
    <row r="695" spans="1:27" ht="21" customHeight="1">
      <c r="A695" s="299" t="str">
        <f>IF(C695="","",SUBTOTAL(103,$C$13:C695)-1)</f>
        <v/>
      </c>
      <c r="B695" s="104"/>
      <c r="C695" s="297"/>
      <c r="D695" s="105"/>
      <c r="E695" s="106"/>
      <c r="F695" s="107" t="str">
        <f>IF(E695="","",IFERROR(DATEDIF(E695,'請求書（幼稚園保育料・代理）'!$A$1,"Y"),""))</f>
        <v/>
      </c>
      <c r="G695" s="108"/>
      <c r="H695" s="105"/>
      <c r="I695" s="333" t="str">
        <f t="shared" si="91"/>
        <v/>
      </c>
      <c r="J695" s="110" t="s">
        <v>32</v>
      </c>
      <c r="K695" s="334" t="str">
        <f t="shared" si="92"/>
        <v/>
      </c>
      <c r="L695" s="112"/>
      <c r="M695" s="110" t="s">
        <v>32</v>
      </c>
      <c r="N695" s="113"/>
      <c r="O695" s="114"/>
      <c r="P695" s="306"/>
      <c r="Q695" s="105"/>
      <c r="R695" s="114"/>
      <c r="S695" s="115"/>
      <c r="T695" s="116">
        <f t="shared" si="93"/>
        <v>0</v>
      </c>
      <c r="U695" s="117">
        <f t="shared" si="94"/>
        <v>0</v>
      </c>
      <c r="V695" s="117">
        <f t="shared" si="90"/>
        <v>0</v>
      </c>
      <c r="W695" s="118">
        <f t="shared" si="95"/>
        <v>0</v>
      </c>
      <c r="X695" s="119">
        <f t="shared" si="96"/>
        <v>0</v>
      </c>
      <c r="Y695" s="119">
        <f t="shared" si="97"/>
        <v>0</v>
      </c>
      <c r="AA695" s="120" t="str">
        <f t="shared" si="98"/>
        <v>202604</v>
      </c>
    </row>
    <row r="696" spans="1:27" ht="21" customHeight="1">
      <c r="A696" s="299" t="str">
        <f>IF(C696="","",SUBTOTAL(103,$C$13:C696)-1)</f>
        <v/>
      </c>
      <c r="B696" s="104"/>
      <c r="C696" s="297"/>
      <c r="D696" s="105"/>
      <c r="E696" s="106"/>
      <c r="F696" s="107" t="str">
        <f>IF(E696="","",IFERROR(DATEDIF(E696,'請求書（幼稚園保育料・代理）'!$A$1,"Y"),""))</f>
        <v/>
      </c>
      <c r="G696" s="108"/>
      <c r="H696" s="105"/>
      <c r="I696" s="333" t="str">
        <f t="shared" si="91"/>
        <v/>
      </c>
      <c r="J696" s="110" t="s">
        <v>32</v>
      </c>
      <c r="K696" s="334" t="str">
        <f t="shared" si="92"/>
        <v/>
      </c>
      <c r="L696" s="112"/>
      <c r="M696" s="110" t="s">
        <v>32</v>
      </c>
      <c r="N696" s="113"/>
      <c r="O696" s="114"/>
      <c r="P696" s="306"/>
      <c r="Q696" s="105"/>
      <c r="R696" s="114"/>
      <c r="S696" s="115"/>
      <c r="T696" s="116">
        <f t="shared" si="93"/>
        <v>0</v>
      </c>
      <c r="U696" s="117">
        <f t="shared" si="94"/>
        <v>0</v>
      </c>
      <c r="V696" s="117">
        <f t="shared" si="90"/>
        <v>0</v>
      </c>
      <c r="W696" s="118">
        <f t="shared" si="95"/>
        <v>0</v>
      </c>
      <c r="X696" s="119">
        <f t="shared" si="96"/>
        <v>0</v>
      </c>
      <c r="Y696" s="119">
        <f t="shared" si="97"/>
        <v>0</v>
      </c>
      <c r="AA696" s="120" t="str">
        <f t="shared" si="98"/>
        <v>202604</v>
      </c>
    </row>
    <row r="697" spans="1:27" ht="21" customHeight="1">
      <c r="A697" s="299" t="str">
        <f>IF(C697="","",SUBTOTAL(103,$C$13:C697)-1)</f>
        <v/>
      </c>
      <c r="B697" s="104"/>
      <c r="C697" s="297"/>
      <c r="D697" s="105"/>
      <c r="E697" s="106"/>
      <c r="F697" s="107" t="str">
        <f>IF(E697="","",IFERROR(DATEDIF(E697,'請求書（幼稚園保育料・代理）'!$A$1,"Y"),""))</f>
        <v/>
      </c>
      <c r="G697" s="108"/>
      <c r="H697" s="105"/>
      <c r="I697" s="333" t="str">
        <f t="shared" si="91"/>
        <v/>
      </c>
      <c r="J697" s="110" t="s">
        <v>32</v>
      </c>
      <c r="K697" s="334" t="str">
        <f t="shared" si="92"/>
        <v/>
      </c>
      <c r="L697" s="112"/>
      <c r="M697" s="110" t="s">
        <v>32</v>
      </c>
      <c r="N697" s="113"/>
      <c r="O697" s="114"/>
      <c r="P697" s="306"/>
      <c r="Q697" s="105"/>
      <c r="R697" s="114"/>
      <c r="S697" s="115"/>
      <c r="T697" s="116">
        <f t="shared" si="93"/>
        <v>0</v>
      </c>
      <c r="U697" s="117">
        <f t="shared" si="94"/>
        <v>0</v>
      </c>
      <c r="V697" s="117">
        <f t="shared" si="90"/>
        <v>0</v>
      </c>
      <c r="W697" s="118">
        <f t="shared" si="95"/>
        <v>0</v>
      </c>
      <c r="X697" s="119">
        <f t="shared" si="96"/>
        <v>0</v>
      </c>
      <c r="Y697" s="119">
        <f t="shared" si="97"/>
        <v>0</v>
      </c>
      <c r="AA697" s="120" t="str">
        <f t="shared" si="98"/>
        <v>202604</v>
      </c>
    </row>
    <row r="698" spans="1:27" ht="21" customHeight="1">
      <c r="A698" s="299" t="str">
        <f>IF(C698="","",SUBTOTAL(103,$C$13:C698)-1)</f>
        <v/>
      </c>
      <c r="B698" s="104"/>
      <c r="C698" s="297"/>
      <c r="D698" s="105"/>
      <c r="E698" s="106"/>
      <c r="F698" s="107" t="str">
        <f>IF(E698="","",IFERROR(DATEDIF(E698,'請求書（幼稚園保育料・代理）'!$A$1,"Y"),""))</f>
        <v/>
      </c>
      <c r="G698" s="108"/>
      <c r="H698" s="105"/>
      <c r="I698" s="333" t="str">
        <f t="shared" si="91"/>
        <v/>
      </c>
      <c r="J698" s="110" t="s">
        <v>32</v>
      </c>
      <c r="K698" s="334" t="str">
        <f t="shared" si="92"/>
        <v/>
      </c>
      <c r="L698" s="112"/>
      <c r="M698" s="110" t="s">
        <v>32</v>
      </c>
      <c r="N698" s="113"/>
      <c r="O698" s="114"/>
      <c r="P698" s="306"/>
      <c r="Q698" s="105"/>
      <c r="R698" s="114"/>
      <c r="S698" s="115"/>
      <c r="T698" s="116">
        <f t="shared" si="93"/>
        <v>0</v>
      </c>
      <c r="U698" s="117">
        <f t="shared" si="94"/>
        <v>0</v>
      </c>
      <c r="V698" s="117">
        <f t="shared" si="90"/>
        <v>0</v>
      </c>
      <c r="W698" s="118">
        <f t="shared" si="95"/>
        <v>0</v>
      </c>
      <c r="X698" s="119">
        <f t="shared" si="96"/>
        <v>0</v>
      </c>
      <c r="Y698" s="119">
        <f t="shared" si="97"/>
        <v>0</v>
      </c>
      <c r="AA698" s="120" t="str">
        <f t="shared" si="98"/>
        <v>202604</v>
      </c>
    </row>
    <row r="699" spans="1:27" ht="21" customHeight="1">
      <c r="A699" s="299" t="str">
        <f>IF(C699="","",SUBTOTAL(103,$C$13:C699)-1)</f>
        <v/>
      </c>
      <c r="B699" s="104"/>
      <c r="C699" s="297"/>
      <c r="D699" s="105"/>
      <c r="E699" s="106"/>
      <c r="F699" s="107" t="str">
        <f>IF(E699="","",IFERROR(DATEDIF(E699,'請求書（幼稚園保育料・代理）'!$A$1,"Y"),""))</f>
        <v/>
      </c>
      <c r="G699" s="108"/>
      <c r="H699" s="105"/>
      <c r="I699" s="333" t="str">
        <f t="shared" si="91"/>
        <v/>
      </c>
      <c r="J699" s="110" t="s">
        <v>32</v>
      </c>
      <c r="K699" s="334" t="str">
        <f t="shared" si="92"/>
        <v/>
      </c>
      <c r="L699" s="112"/>
      <c r="M699" s="110" t="s">
        <v>32</v>
      </c>
      <c r="N699" s="113"/>
      <c r="O699" s="114"/>
      <c r="P699" s="306"/>
      <c r="Q699" s="105"/>
      <c r="R699" s="114"/>
      <c r="S699" s="115"/>
      <c r="T699" s="116">
        <f t="shared" si="93"/>
        <v>0</v>
      </c>
      <c r="U699" s="117">
        <f t="shared" si="94"/>
        <v>0</v>
      </c>
      <c r="V699" s="117">
        <f t="shared" si="90"/>
        <v>0</v>
      </c>
      <c r="W699" s="118">
        <f t="shared" si="95"/>
        <v>0</v>
      </c>
      <c r="X699" s="119">
        <f t="shared" si="96"/>
        <v>0</v>
      </c>
      <c r="Y699" s="119">
        <f t="shared" si="97"/>
        <v>0</v>
      </c>
      <c r="AA699" s="120" t="str">
        <f t="shared" si="98"/>
        <v>202604</v>
      </c>
    </row>
    <row r="700" spans="1:27" ht="21" customHeight="1">
      <c r="A700" s="299" t="str">
        <f>IF(C700="","",SUBTOTAL(103,$C$13:C700)-1)</f>
        <v/>
      </c>
      <c r="B700" s="104"/>
      <c r="C700" s="297"/>
      <c r="D700" s="105"/>
      <c r="E700" s="106"/>
      <c r="F700" s="107" t="str">
        <f>IF(E700="","",IFERROR(DATEDIF(E700,'請求書（幼稚園保育料・代理）'!$A$1,"Y"),""))</f>
        <v/>
      </c>
      <c r="G700" s="108"/>
      <c r="H700" s="105"/>
      <c r="I700" s="333" t="str">
        <f t="shared" si="91"/>
        <v/>
      </c>
      <c r="J700" s="110" t="s">
        <v>32</v>
      </c>
      <c r="K700" s="334" t="str">
        <f t="shared" si="92"/>
        <v/>
      </c>
      <c r="L700" s="112"/>
      <c r="M700" s="110" t="s">
        <v>32</v>
      </c>
      <c r="N700" s="113"/>
      <c r="O700" s="114"/>
      <c r="P700" s="306"/>
      <c r="Q700" s="105"/>
      <c r="R700" s="114"/>
      <c r="S700" s="115"/>
      <c r="T700" s="116">
        <f t="shared" si="93"/>
        <v>0</v>
      </c>
      <c r="U700" s="117">
        <f t="shared" si="94"/>
        <v>0</v>
      </c>
      <c r="V700" s="117">
        <f t="shared" si="90"/>
        <v>0</v>
      </c>
      <c r="W700" s="118">
        <f t="shared" si="95"/>
        <v>0</v>
      </c>
      <c r="X700" s="119">
        <f t="shared" si="96"/>
        <v>0</v>
      </c>
      <c r="Y700" s="119">
        <f t="shared" si="97"/>
        <v>0</v>
      </c>
      <c r="AA700" s="120" t="str">
        <f t="shared" si="98"/>
        <v>202604</v>
      </c>
    </row>
    <row r="701" spans="1:27" ht="21" customHeight="1">
      <c r="A701" s="299" t="str">
        <f>IF(C701="","",SUBTOTAL(103,$C$13:C701)-1)</f>
        <v/>
      </c>
      <c r="B701" s="104"/>
      <c r="C701" s="297"/>
      <c r="D701" s="105"/>
      <c r="E701" s="106"/>
      <c r="F701" s="107" t="str">
        <f>IF(E701="","",IFERROR(DATEDIF(E701,'請求書（幼稚園保育料・代理）'!$A$1,"Y"),""))</f>
        <v/>
      </c>
      <c r="G701" s="108"/>
      <c r="H701" s="105"/>
      <c r="I701" s="333" t="str">
        <f t="shared" si="91"/>
        <v/>
      </c>
      <c r="J701" s="110" t="s">
        <v>32</v>
      </c>
      <c r="K701" s="334" t="str">
        <f t="shared" si="92"/>
        <v/>
      </c>
      <c r="L701" s="112"/>
      <c r="M701" s="110" t="s">
        <v>32</v>
      </c>
      <c r="N701" s="113"/>
      <c r="O701" s="114"/>
      <c r="P701" s="306"/>
      <c r="Q701" s="105"/>
      <c r="R701" s="114"/>
      <c r="S701" s="115"/>
      <c r="T701" s="116">
        <f t="shared" si="93"/>
        <v>0</v>
      </c>
      <c r="U701" s="117">
        <f t="shared" si="94"/>
        <v>0</v>
      </c>
      <c r="V701" s="117">
        <f t="shared" si="90"/>
        <v>0</v>
      </c>
      <c r="W701" s="118">
        <f t="shared" si="95"/>
        <v>0</v>
      </c>
      <c r="X701" s="119">
        <f t="shared" si="96"/>
        <v>0</v>
      </c>
      <c r="Y701" s="119">
        <f t="shared" si="97"/>
        <v>0</v>
      </c>
      <c r="AA701" s="120" t="str">
        <f t="shared" si="98"/>
        <v>202604</v>
      </c>
    </row>
    <row r="702" spans="1:27" ht="21" customHeight="1">
      <c r="A702" s="299" t="str">
        <f>IF(C702="","",SUBTOTAL(103,$C$13:C702)-1)</f>
        <v/>
      </c>
      <c r="B702" s="104"/>
      <c r="C702" s="297"/>
      <c r="D702" s="105"/>
      <c r="E702" s="106"/>
      <c r="F702" s="107" t="str">
        <f>IF(E702="","",IFERROR(DATEDIF(E702,'請求書（幼稚園保育料・代理）'!$A$1,"Y"),""))</f>
        <v/>
      </c>
      <c r="G702" s="108"/>
      <c r="H702" s="105"/>
      <c r="I702" s="333" t="str">
        <f t="shared" si="91"/>
        <v/>
      </c>
      <c r="J702" s="110" t="s">
        <v>32</v>
      </c>
      <c r="K702" s="334" t="str">
        <f t="shared" si="92"/>
        <v/>
      </c>
      <c r="L702" s="112"/>
      <c r="M702" s="110" t="s">
        <v>32</v>
      </c>
      <c r="N702" s="113"/>
      <c r="O702" s="114"/>
      <c r="P702" s="306"/>
      <c r="Q702" s="105"/>
      <c r="R702" s="114"/>
      <c r="S702" s="115"/>
      <c r="T702" s="116">
        <f t="shared" si="93"/>
        <v>0</v>
      </c>
      <c r="U702" s="117">
        <f t="shared" si="94"/>
        <v>0</v>
      </c>
      <c r="V702" s="117">
        <f t="shared" si="90"/>
        <v>0</v>
      </c>
      <c r="W702" s="118">
        <f t="shared" si="95"/>
        <v>0</v>
      </c>
      <c r="X702" s="119">
        <f t="shared" si="96"/>
        <v>0</v>
      </c>
      <c r="Y702" s="119">
        <f t="shared" si="97"/>
        <v>0</v>
      </c>
      <c r="AA702" s="120" t="str">
        <f t="shared" si="98"/>
        <v>202604</v>
      </c>
    </row>
    <row r="703" spans="1:27" ht="21" customHeight="1">
      <c r="A703" s="299" t="str">
        <f>IF(C703="","",SUBTOTAL(103,$C$13:C703)-1)</f>
        <v/>
      </c>
      <c r="B703" s="104"/>
      <c r="C703" s="297"/>
      <c r="D703" s="105"/>
      <c r="E703" s="106"/>
      <c r="F703" s="107" t="str">
        <f>IF(E703="","",IFERROR(DATEDIF(E703,'請求書（幼稚園保育料・代理）'!$A$1,"Y"),""))</f>
        <v/>
      </c>
      <c r="G703" s="108"/>
      <c r="H703" s="105"/>
      <c r="I703" s="333" t="str">
        <f t="shared" si="91"/>
        <v/>
      </c>
      <c r="J703" s="110" t="s">
        <v>32</v>
      </c>
      <c r="K703" s="334" t="str">
        <f t="shared" si="92"/>
        <v/>
      </c>
      <c r="L703" s="112"/>
      <c r="M703" s="110" t="s">
        <v>32</v>
      </c>
      <c r="N703" s="113"/>
      <c r="O703" s="114"/>
      <c r="P703" s="306"/>
      <c r="Q703" s="105"/>
      <c r="R703" s="114"/>
      <c r="S703" s="115"/>
      <c r="T703" s="116">
        <f t="shared" si="93"/>
        <v>0</v>
      </c>
      <c r="U703" s="117">
        <f t="shared" si="94"/>
        <v>0</v>
      </c>
      <c r="V703" s="117">
        <f t="shared" si="90"/>
        <v>0</v>
      </c>
      <c r="W703" s="118">
        <f t="shared" si="95"/>
        <v>0</v>
      </c>
      <c r="X703" s="119">
        <f t="shared" si="96"/>
        <v>0</v>
      </c>
      <c r="Y703" s="119">
        <f t="shared" si="97"/>
        <v>0</v>
      </c>
      <c r="AA703" s="120" t="str">
        <f t="shared" si="98"/>
        <v>202604</v>
      </c>
    </row>
    <row r="704" spans="1:27" ht="21" customHeight="1">
      <c r="A704" s="299" t="str">
        <f>IF(C704="","",SUBTOTAL(103,$C$13:C704)-1)</f>
        <v/>
      </c>
      <c r="B704" s="104"/>
      <c r="C704" s="297"/>
      <c r="D704" s="105"/>
      <c r="E704" s="106"/>
      <c r="F704" s="107" t="str">
        <f>IF(E704="","",IFERROR(DATEDIF(E704,'請求書（幼稚園保育料・代理）'!$A$1,"Y"),""))</f>
        <v/>
      </c>
      <c r="G704" s="108"/>
      <c r="H704" s="105"/>
      <c r="I704" s="333" t="str">
        <f t="shared" si="91"/>
        <v/>
      </c>
      <c r="J704" s="110" t="s">
        <v>32</v>
      </c>
      <c r="K704" s="334" t="str">
        <f t="shared" si="92"/>
        <v/>
      </c>
      <c r="L704" s="112"/>
      <c r="M704" s="110" t="s">
        <v>32</v>
      </c>
      <c r="N704" s="113"/>
      <c r="O704" s="114"/>
      <c r="P704" s="306"/>
      <c r="Q704" s="105"/>
      <c r="R704" s="114"/>
      <c r="S704" s="115"/>
      <c r="T704" s="116">
        <f t="shared" si="93"/>
        <v>0</v>
      </c>
      <c r="U704" s="117">
        <f t="shared" si="94"/>
        <v>0</v>
      </c>
      <c r="V704" s="117">
        <f t="shared" si="90"/>
        <v>0</v>
      </c>
      <c r="W704" s="118">
        <f t="shared" si="95"/>
        <v>0</v>
      </c>
      <c r="X704" s="119">
        <f t="shared" si="96"/>
        <v>0</v>
      </c>
      <c r="Y704" s="119">
        <f t="shared" si="97"/>
        <v>0</v>
      </c>
      <c r="AA704" s="120" t="str">
        <f t="shared" si="98"/>
        <v>202604</v>
      </c>
    </row>
    <row r="705" spans="1:27" ht="21" customHeight="1">
      <c r="A705" s="299" t="str">
        <f>IF(C705="","",SUBTOTAL(103,$C$13:C705)-1)</f>
        <v/>
      </c>
      <c r="B705" s="104"/>
      <c r="C705" s="297"/>
      <c r="D705" s="105"/>
      <c r="E705" s="106"/>
      <c r="F705" s="107" t="str">
        <f>IF(E705="","",IFERROR(DATEDIF(E705,'請求書（幼稚園保育料・代理）'!$A$1,"Y"),""))</f>
        <v/>
      </c>
      <c r="G705" s="108"/>
      <c r="H705" s="105"/>
      <c r="I705" s="333" t="str">
        <f t="shared" si="91"/>
        <v/>
      </c>
      <c r="J705" s="110" t="s">
        <v>32</v>
      </c>
      <c r="K705" s="334" t="str">
        <f t="shared" si="92"/>
        <v/>
      </c>
      <c r="L705" s="112"/>
      <c r="M705" s="110" t="s">
        <v>32</v>
      </c>
      <c r="N705" s="113"/>
      <c r="O705" s="114"/>
      <c r="P705" s="306"/>
      <c r="Q705" s="105"/>
      <c r="R705" s="114"/>
      <c r="S705" s="115"/>
      <c r="T705" s="116">
        <f t="shared" si="93"/>
        <v>0</v>
      </c>
      <c r="U705" s="117">
        <f t="shared" si="94"/>
        <v>0</v>
      </c>
      <c r="V705" s="117">
        <f t="shared" si="90"/>
        <v>0</v>
      </c>
      <c r="W705" s="118">
        <f t="shared" si="95"/>
        <v>0</v>
      </c>
      <c r="X705" s="119">
        <f t="shared" si="96"/>
        <v>0</v>
      </c>
      <c r="Y705" s="119">
        <f t="shared" si="97"/>
        <v>0</v>
      </c>
      <c r="AA705" s="120" t="str">
        <f t="shared" si="98"/>
        <v>202604</v>
      </c>
    </row>
    <row r="706" spans="1:27" ht="21" customHeight="1">
      <c r="A706" s="299" t="str">
        <f>IF(C706="","",SUBTOTAL(103,$C$13:C706)-1)</f>
        <v/>
      </c>
      <c r="B706" s="104"/>
      <c r="C706" s="297"/>
      <c r="D706" s="105"/>
      <c r="E706" s="106"/>
      <c r="F706" s="107" t="str">
        <f>IF(E706="","",IFERROR(DATEDIF(E706,'請求書（幼稚園保育料・代理）'!$A$1,"Y"),""))</f>
        <v/>
      </c>
      <c r="G706" s="108"/>
      <c r="H706" s="105"/>
      <c r="I706" s="333" t="str">
        <f t="shared" si="91"/>
        <v/>
      </c>
      <c r="J706" s="110" t="s">
        <v>32</v>
      </c>
      <c r="K706" s="334" t="str">
        <f t="shared" si="92"/>
        <v/>
      </c>
      <c r="L706" s="112"/>
      <c r="M706" s="110" t="s">
        <v>32</v>
      </c>
      <c r="N706" s="113"/>
      <c r="O706" s="114"/>
      <c r="P706" s="306"/>
      <c r="Q706" s="105"/>
      <c r="R706" s="114"/>
      <c r="S706" s="115"/>
      <c r="T706" s="116">
        <f t="shared" si="93"/>
        <v>0</v>
      </c>
      <c r="U706" s="117">
        <f t="shared" si="94"/>
        <v>0</v>
      </c>
      <c r="V706" s="117">
        <f t="shared" si="90"/>
        <v>0</v>
      </c>
      <c r="W706" s="118">
        <f t="shared" si="95"/>
        <v>0</v>
      </c>
      <c r="X706" s="119">
        <f t="shared" si="96"/>
        <v>0</v>
      </c>
      <c r="Y706" s="119">
        <f t="shared" si="97"/>
        <v>0</v>
      </c>
      <c r="AA706" s="120" t="str">
        <f t="shared" si="98"/>
        <v>202604</v>
      </c>
    </row>
    <row r="707" spans="1:27" ht="21" customHeight="1">
      <c r="A707" s="299" t="str">
        <f>IF(C707="","",SUBTOTAL(103,$C$13:C707)-1)</f>
        <v/>
      </c>
      <c r="B707" s="104"/>
      <c r="C707" s="297"/>
      <c r="D707" s="105"/>
      <c r="E707" s="106"/>
      <c r="F707" s="107" t="str">
        <f>IF(E707="","",IFERROR(DATEDIF(E707,'請求書（幼稚園保育料・代理）'!$A$1,"Y"),""))</f>
        <v/>
      </c>
      <c r="G707" s="108"/>
      <c r="H707" s="105"/>
      <c r="I707" s="333" t="str">
        <f t="shared" si="91"/>
        <v/>
      </c>
      <c r="J707" s="110" t="s">
        <v>32</v>
      </c>
      <c r="K707" s="334" t="str">
        <f t="shared" si="92"/>
        <v/>
      </c>
      <c r="L707" s="112"/>
      <c r="M707" s="110" t="s">
        <v>32</v>
      </c>
      <c r="N707" s="113"/>
      <c r="O707" s="114"/>
      <c r="P707" s="306"/>
      <c r="Q707" s="105"/>
      <c r="R707" s="114"/>
      <c r="S707" s="115"/>
      <c r="T707" s="116">
        <f t="shared" si="93"/>
        <v>0</v>
      </c>
      <c r="U707" s="117">
        <f t="shared" si="94"/>
        <v>0</v>
      </c>
      <c r="V707" s="117">
        <f t="shared" si="90"/>
        <v>0</v>
      </c>
      <c r="W707" s="118">
        <f t="shared" si="95"/>
        <v>0</v>
      </c>
      <c r="X707" s="119">
        <f t="shared" si="96"/>
        <v>0</v>
      </c>
      <c r="Y707" s="119">
        <f t="shared" si="97"/>
        <v>0</v>
      </c>
      <c r="AA707" s="120" t="str">
        <f t="shared" si="98"/>
        <v>202604</v>
      </c>
    </row>
    <row r="708" spans="1:27" ht="21" customHeight="1">
      <c r="A708" s="299" t="str">
        <f>IF(C708="","",SUBTOTAL(103,$C$13:C708)-1)</f>
        <v/>
      </c>
      <c r="B708" s="104"/>
      <c r="C708" s="297"/>
      <c r="D708" s="105"/>
      <c r="E708" s="106"/>
      <c r="F708" s="107" t="str">
        <f>IF(E708="","",IFERROR(DATEDIF(E708,'請求書（幼稚園保育料・代理）'!$A$1,"Y"),""))</f>
        <v/>
      </c>
      <c r="G708" s="108"/>
      <c r="H708" s="105"/>
      <c r="I708" s="333" t="str">
        <f t="shared" si="91"/>
        <v/>
      </c>
      <c r="J708" s="110" t="s">
        <v>32</v>
      </c>
      <c r="K708" s="334" t="str">
        <f t="shared" si="92"/>
        <v/>
      </c>
      <c r="L708" s="112"/>
      <c r="M708" s="110" t="s">
        <v>32</v>
      </c>
      <c r="N708" s="113"/>
      <c r="O708" s="114"/>
      <c r="P708" s="306"/>
      <c r="Q708" s="105"/>
      <c r="R708" s="114"/>
      <c r="S708" s="115"/>
      <c r="T708" s="116">
        <f t="shared" si="93"/>
        <v>0</v>
      </c>
      <c r="U708" s="117">
        <f t="shared" si="94"/>
        <v>0</v>
      </c>
      <c r="V708" s="117">
        <f t="shared" si="90"/>
        <v>0</v>
      </c>
      <c r="W708" s="118">
        <f t="shared" si="95"/>
        <v>0</v>
      </c>
      <c r="X708" s="119">
        <f t="shared" si="96"/>
        <v>0</v>
      </c>
      <c r="Y708" s="119">
        <f t="shared" si="97"/>
        <v>0</v>
      </c>
      <c r="AA708" s="120" t="str">
        <f t="shared" si="98"/>
        <v>202604</v>
      </c>
    </row>
    <row r="709" spans="1:27" ht="21" customHeight="1">
      <c r="A709" s="299" t="str">
        <f>IF(C709="","",SUBTOTAL(103,$C$13:C709)-1)</f>
        <v/>
      </c>
      <c r="B709" s="104"/>
      <c r="C709" s="297"/>
      <c r="D709" s="105"/>
      <c r="E709" s="106"/>
      <c r="F709" s="107" t="str">
        <f>IF(E709="","",IFERROR(DATEDIF(E709,'請求書（幼稚園保育料・代理）'!$A$1,"Y"),""))</f>
        <v/>
      </c>
      <c r="G709" s="108"/>
      <c r="H709" s="105"/>
      <c r="I709" s="333" t="str">
        <f t="shared" si="91"/>
        <v/>
      </c>
      <c r="J709" s="110" t="s">
        <v>32</v>
      </c>
      <c r="K709" s="334" t="str">
        <f t="shared" si="92"/>
        <v/>
      </c>
      <c r="L709" s="112"/>
      <c r="M709" s="110" t="s">
        <v>32</v>
      </c>
      <c r="N709" s="113"/>
      <c r="O709" s="114"/>
      <c r="P709" s="306"/>
      <c r="Q709" s="105"/>
      <c r="R709" s="114"/>
      <c r="S709" s="115"/>
      <c r="T709" s="116">
        <f t="shared" si="93"/>
        <v>0</v>
      </c>
      <c r="U709" s="117">
        <f t="shared" si="94"/>
        <v>0</v>
      </c>
      <c r="V709" s="117">
        <f t="shared" si="90"/>
        <v>0</v>
      </c>
      <c r="W709" s="118">
        <f t="shared" si="95"/>
        <v>0</v>
      </c>
      <c r="X709" s="119">
        <f t="shared" si="96"/>
        <v>0</v>
      </c>
      <c r="Y709" s="119">
        <f t="shared" si="97"/>
        <v>0</v>
      </c>
      <c r="AA709" s="120" t="str">
        <f t="shared" si="98"/>
        <v>202604</v>
      </c>
    </row>
    <row r="710" spans="1:27" ht="21" customHeight="1">
      <c r="A710" s="299" t="str">
        <f>IF(C710="","",SUBTOTAL(103,$C$13:C710)-1)</f>
        <v/>
      </c>
      <c r="B710" s="104"/>
      <c r="C710" s="297"/>
      <c r="D710" s="105"/>
      <c r="E710" s="106"/>
      <c r="F710" s="107" t="str">
        <f>IF(E710="","",IFERROR(DATEDIF(E710,'請求書（幼稚園保育料・代理）'!$A$1,"Y"),""))</f>
        <v/>
      </c>
      <c r="G710" s="108"/>
      <c r="H710" s="105"/>
      <c r="I710" s="333" t="str">
        <f t="shared" si="91"/>
        <v/>
      </c>
      <c r="J710" s="110" t="s">
        <v>32</v>
      </c>
      <c r="K710" s="334" t="str">
        <f t="shared" si="92"/>
        <v/>
      </c>
      <c r="L710" s="112"/>
      <c r="M710" s="110" t="s">
        <v>32</v>
      </c>
      <c r="N710" s="113"/>
      <c r="O710" s="114"/>
      <c r="P710" s="306"/>
      <c r="Q710" s="105"/>
      <c r="R710" s="114"/>
      <c r="S710" s="115"/>
      <c r="T710" s="116">
        <f t="shared" si="93"/>
        <v>0</v>
      </c>
      <c r="U710" s="117">
        <f t="shared" si="94"/>
        <v>0</v>
      </c>
      <c r="V710" s="117">
        <f t="shared" si="90"/>
        <v>0</v>
      </c>
      <c r="W710" s="118">
        <f t="shared" si="95"/>
        <v>0</v>
      </c>
      <c r="X710" s="119">
        <f t="shared" si="96"/>
        <v>0</v>
      </c>
      <c r="Y710" s="119">
        <f t="shared" si="97"/>
        <v>0</v>
      </c>
      <c r="AA710" s="120" t="str">
        <f t="shared" si="98"/>
        <v>202604</v>
      </c>
    </row>
    <row r="711" spans="1:27" ht="21" customHeight="1">
      <c r="A711" s="299" t="str">
        <f>IF(C711="","",SUBTOTAL(103,$C$13:C711)-1)</f>
        <v/>
      </c>
      <c r="B711" s="104"/>
      <c r="C711" s="297"/>
      <c r="D711" s="105"/>
      <c r="E711" s="106"/>
      <c r="F711" s="107" t="str">
        <f>IF(E711="","",IFERROR(DATEDIF(E711,'請求書（幼稚園保育料・代理）'!$A$1,"Y"),""))</f>
        <v/>
      </c>
      <c r="G711" s="108"/>
      <c r="H711" s="105"/>
      <c r="I711" s="333" t="str">
        <f t="shared" si="91"/>
        <v/>
      </c>
      <c r="J711" s="110" t="s">
        <v>32</v>
      </c>
      <c r="K711" s="334" t="str">
        <f t="shared" si="92"/>
        <v/>
      </c>
      <c r="L711" s="112"/>
      <c r="M711" s="110" t="s">
        <v>32</v>
      </c>
      <c r="N711" s="113"/>
      <c r="O711" s="114"/>
      <c r="P711" s="306"/>
      <c r="Q711" s="105"/>
      <c r="R711" s="114"/>
      <c r="S711" s="115"/>
      <c r="T711" s="116">
        <f t="shared" si="93"/>
        <v>0</v>
      </c>
      <c r="U711" s="117">
        <f t="shared" si="94"/>
        <v>0</v>
      </c>
      <c r="V711" s="117">
        <f t="shared" si="90"/>
        <v>0</v>
      </c>
      <c r="W711" s="118">
        <f t="shared" si="95"/>
        <v>0</v>
      </c>
      <c r="X711" s="119">
        <f t="shared" si="96"/>
        <v>0</v>
      </c>
      <c r="Y711" s="119">
        <f t="shared" si="97"/>
        <v>0</v>
      </c>
      <c r="AA711" s="120" t="str">
        <f t="shared" si="98"/>
        <v>202604</v>
      </c>
    </row>
    <row r="712" spans="1:27" ht="21" customHeight="1">
      <c r="A712" s="299" t="str">
        <f>IF(C712="","",SUBTOTAL(103,$C$13:C712)-1)</f>
        <v/>
      </c>
      <c r="B712" s="104"/>
      <c r="C712" s="297"/>
      <c r="D712" s="105"/>
      <c r="E712" s="106"/>
      <c r="F712" s="107" t="str">
        <f>IF(E712="","",IFERROR(DATEDIF(E712,'請求書（幼稚園保育料・代理）'!$A$1,"Y"),""))</f>
        <v/>
      </c>
      <c r="G712" s="108"/>
      <c r="H712" s="105"/>
      <c r="I712" s="333" t="str">
        <f t="shared" si="91"/>
        <v/>
      </c>
      <c r="J712" s="110" t="s">
        <v>32</v>
      </c>
      <c r="K712" s="334" t="str">
        <f t="shared" si="92"/>
        <v/>
      </c>
      <c r="L712" s="112"/>
      <c r="M712" s="110" t="s">
        <v>32</v>
      </c>
      <c r="N712" s="113"/>
      <c r="O712" s="114"/>
      <c r="P712" s="306"/>
      <c r="Q712" s="105"/>
      <c r="R712" s="114"/>
      <c r="S712" s="115"/>
      <c r="T712" s="116">
        <f t="shared" si="93"/>
        <v>0</v>
      </c>
      <c r="U712" s="117">
        <f t="shared" si="94"/>
        <v>0</v>
      </c>
      <c r="V712" s="117">
        <f t="shared" si="90"/>
        <v>0</v>
      </c>
      <c r="W712" s="118">
        <f t="shared" si="95"/>
        <v>0</v>
      </c>
      <c r="X712" s="119">
        <f t="shared" si="96"/>
        <v>0</v>
      </c>
      <c r="Y712" s="119">
        <f t="shared" si="97"/>
        <v>0</v>
      </c>
      <c r="AA712" s="120" t="str">
        <f t="shared" si="98"/>
        <v>202604</v>
      </c>
    </row>
    <row r="713" spans="1:27" ht="21" customHeight="1">
      <c r="A713" s="299" t="str">
        <f>IF(C713="","",SUBTOTAL(103,$C$13:C713)-1)</f>
        <v/>
      </c>
      <c r="B713" s="104"/>
      <c r="C713" s="297"/>
      <c r="D713" s="105"/>
      <c r="E713" s="106"/>
      <c r="F713" s="107" t="str">
        <f>IF(E713="","",IFERROR(DATEDIF(E713,'請求書（幼稚園保育料・代理）'!$A$1,"Y"),""))</f>
        <v/>
      </c>
      <c r="G713" s="108"/>
      <c r="H713" s="105"/>
      <c r="I713" s="333" t="str">
        <f t="shared" si="91"/>
        <v/>
      </c>
      <c r="J713" s="110" t="s">
        <v>32</v>
      </c>
      <c r="K713" s="334" t="str">
        <f t="shared" si="92"/>
        <v/>
      </c>
      <c r="L713" s="112"/>
      <c r="M713" s="110" t="s">
        <v>32</v>
      </c>
      <c r="N713" s="113"/>
      <c r="O713" s="114"/>
      <c r="P713" s="306"/>
      <c r="Q713" s="105"/>
      <c r="R713" s="114"/>
      <c r="S713" s="115"/>
      <c r="T713" s="116">
        <f t="shared" si="93"/>
        <v>0</v>
      </c>
      <c r="U713" s="117">
        <f t="shared" si="94"/>
        <v>0</v>
      </c>
      <c r="V713" s="117">
        <f t="shared" si="90"/>
        <v>0</v>
      </c>
      <c r="W713" s="118">
        <f t="shared" si="95"/>
        <v>0</v>
      </c>
      <c r="X713" s="119">
        <f t="shared" si="96"/>
        <v>0</v>
      </c>
      <c r="Y713" s="119">
        <f t="shared" si="97"/>
        <v>0</v>
      </c>
      <c r="AA713" s="120" t="str">
        <f t="shared" si="98"/>
        <v>202604</v>
      </c>
    </row>
    <row r="714" spans="1:27" ht="21" customHeight="1">
      <c r="A714" s="299" t="str">
        <f>IF(C714="","",SUBTOTAL(103,$C$13:C714)-1)</f>
        <v/>
      </c>
      <c r="B714" s="104"/>
      <c r="C714" s="297"/>
      <c r="D714" s="105"/>
      <c r="E714" s="106"/>
      <c r="F714" s="107" t="str">
        <f>IF(E714="","",IFERROR(DATEDIF(E714,'請求書（幼稚園保育料・代理）'!$A$1,"Y"),""))</f>
        <v/>
      </c>
      <c r="G714" s="108"/>
      <c r="H714" s="105"/>
      <c r="I714" s="333" t="str">
        <f t="shared" si="91"/>
        <v/>
      </c>
      <c r="J714" s="110" t="s">
        <v>32</v>
      </c>
      <c r="K714" s="334" t="str">
        <f t="shared" si="92"/>
        <v/>
      </c>
      <c r="L714" s="112"/>
      <c r="M714" s="110" t="s">
        <v>32</v>
      </c>
      <c r="N714" s="113"/>
      <c r="O714" s="114"/>
      <c r="P714" s="306"/>
      <c r="Q714" s="105"/>
      <c r="R714" s="114"/>
      <c r="S714" s="115"/>
      <c r="T714" s="116">
        <f t="shared" si="93"/>
        <v>0</v>
      </c>
      <c r="U714" s="117">
        <f t="shared" si="94"/>
        <v>0</v>
      </c>
      <c r="V714" s="117">
        <f t="shared" si="90"/>
        <v>0</v>
      </c>
      <c r="W714" s="118">
        <f t="shared" si="95"/>
        <v>0</v>
      </c>
      <c r="X714" s="119">
        <f t="shared" si="96"/>
        <v>0</v>
      </c>
      <c r="Y714" s="119">
        <f t="shared" si="97"/>
        <v>0</v>
      </c>
      <c r="AA714" s="120" t="str">
        <f t="shared" si="98"/>
        <v>202604</v>
      </c>
    </row>
    <row r="715" spans="1:27" ht="21" customHeight="1">
      <c r="A715" s="299" t="str">
        <f>IF(C715="","",SUBTOTAL(103,$C$13:C715)-1)</f>
        <v/>
      </c>
      <c r="B715" s="104"/>
      <c r="C715" s="297"/>
      <c r="D715" s="105"/>
      <c r="E715" s="106"/>
      <c r="F715" s="107" t="str">
        <f>IF(E715="","",IFERROR(DATEDIF(E715,'請求書（幼稚園保育料・代理）'!$A$1,"Y"),""))</f>
        <v/>
      </c>
      <c r="G715" s="108"/>
      <c r="H715" s="105"/>
      <c r="I715" s="333" t="str">
        <f t="shared" si="91"/>
        <v/>
      </c>
      <c r="J715" s="110" t="s">
        <v>32</v>
      </c>
      <c r="K715" s="334" t="str">
        <f t="shared" si="92"/>
        <v/>
      </c>
      <c r="L715" s="112"/>
      <c r="M715" s="110" t="s">
        <v>32</v>
      </c>
      <c r="N715" s="113"/>
      <c r="O715" s="114"/>
      <c r="P715" s="306"/>
      <c r="Q715" s="105"/>
      <c r="R715" s="114"/>
      <c r="S715" s="115"/>
      <c r="T715" s="116">
        <f t="shared" si="93"/>
        <v>0</v>
      </c>
      <c r="U715" s="117">
        <f t="shared" si="94"/>
        <v>0</v>
      </c>
      <c r="V715" s="117">
        <f t="shared" si="90"/>
        <v>0</v>
      </c>
      <c r="W715" s="118">
        <f t="shared" si="95"/>
        <v>0</v>
      </c>
      <c r="X715" s="119">
        <f t="shared" si="96"/>
        <v>0</v>
      </c>
      <c r="Y715" s="119">
        <f t="shared" si="97"/>
        <v>0</v>
      </c>
      <c r="AA715" s="120" t="str">
        <f t="shared" si="98"/>
        <v>202604</v>
      </c>
    </row>
    <row r="716" spans="1:27" ht="21" customHeight="1">
      <c r="A716" s="299" t="str">
        <f>IF(C716="","",SUBTOTAL(103,$C$13:C716)-1)</f>
        <v/>
      </c>
      <c r="B716" s="104"/>
      <c r="C716" s="297"/>
      <c r="D716" s="105"/>
      <c r="E716" s="106"/>
      <c r="F716" s="107" t="str">
        <f>IF(E716="","",IFERROR(DATEDIF(E716,'請求書（幼稚園保育料・代理）'!$A$1,"Y"),""))</f>
        <v/>
      </c>
      <c r="G716" s="108"/>
      <c r="H716" s="105"/>
      <c r="I716" s="333" t="str">
        <f t="shared" si="91"/>
        <v/>
      </c>
      <c r="J716" s="110" t="s">
        <v>32</v>
      </c>
      <c r="K716" s="334" t="str">
        <f t="shared" si="92"/>
        <v/>
      </c>
      <c r="L716" s="112"/>
      <c r="M716" s="110" t="s">
        <v>32</v>
      </c>
      <c r="N716" s="113"/>
      <c r="O716" s="114"/>
      <c r="P716" s="306"/>
      <c r="Q716" s="105"/>
      <c r="R716" s="114"/>
      <c r="S716" s="115"/>
      <c r="T716" s="116">
        <f t="shared" si="93"/>
        <v>0</v>
      </c>
      <c r="U716" s="117">
        <f t="shared" si="94"/>
        <v>0</v>
      </c>
      <c r="V716" s="117">
        <f t="shared" si="90"/>
        <v>0</v>
      </c>
      <c r="W716" s="118">
        <f t="shared" si="95"/>
        <v>0</v>
      </c>
      <c r="X716" s="119">
        <f t="shared" si="96"/>
        <v>0</v>
      </c>
      <c r="Y716" s="119">
        <f t="shared" si="97"/>
        <v>0</v>
      </c>
      <c r="AA716" s="120" t="str">
        <f t="shared" si="98"/>
        <v>202604</v>
      </c>
    </row>
    <row r="717" spans="1:27" ht="21" customHeight="1">
      <c r="A717" s="299" t="str">
        <f>IF(C717="","",SUBTOTAL(103,$C$13:C717)-1)</f>
        <v/>
      </c>
      <c r="B717" s="104"/>
      <c r="C717" s="297"/>
      <c r="D717" s="105"/>
      <c r="E717" s="106"/>
      <c r="F717" s="107" t="str">
        <f>IF(E717="","",IFERROR(DATEDIF(E717,'請求書（幼稚園保育料・代理）'!$A$1,"Y"),""))</f>
        <v/>
      </c>
      <c r="G717" s="108"/>
      <c r="H717" s="105"/>
      <c r="I717" s="333" t="str">
        <f t="shared" si="91"/>
        <v/>
      </c>
      <c r="J717" s="110" t="s">
        <v>32</v>
      </c>
      <c r="K717" s="334" t="str">
        <f t="shared" si="92"/>
        <v/>
      </c>
      <c r="L717" s="112"/>
      <c r="M717" s="110" t="s">
        <v>32</v>
      </c>
      <c r="N717" s="113"/>
      <c r="O717" s="114"/>
      <c r="P717" s="306"/>
      <c r="Q717" s="105"/>
      <c r="R717" s="114"/>
      <c r="S717" s="115"/>
      <c r="T717" s="116">
        <f t="shared" si="93"/>
        <v>0</v>
      </c>
      <c r="U717" s="117">
        <f t="shared" si="94"/>
        <v>0</v>
      </c>
      <c r="V717" s="117">
        <f t="shared" si="90"/>
        <v>0</v>
      </c>
      <c r="W717" s="118">
        <f t="shared" si="95"/>
        <v>0</v>
      </c>
      <c r="X717" s="119">
        <f t="shared" si="96"/>
        <v>0</v>
      </c>
      <c r="Y717" s="119">
        <f t="shared" si="97"/>
        <v>0</v>
      </c>
      <c r="AA717" s="120" t="str">
        <f t="shared" si="98"/>
        <v>202604</v>
      </c>
    </row>
    <row r="718" spans="1:27" ht="21" customHeight="1">
      <c r="A718" s="299" t="str">
        <f>IF(C718="","",SUBTOTAL(103,$C$13:C718)-1)</f>
        <v/>
      </c>
      <c r="B718" s="104"/>
      <c r="C718" s="297"/>
      <c r="D718" s="105"/>
      <c r="E718" s="106"/>
      <c r="F718" s="107" t="str">
        <f>IF(E718="","",IFERROR(DATEDIF(E718,'請求書（幼稚園保育料・代理）'!$A$1,"Y"),""))</f>
        <v/>
      </c>
      <c r="G718" s="108"/>
      <c r="H718" s="105"/>
      <c r="I718" s="333" t="str">
        <f t="shared" si="91"/>
        <v/>
      </c>
      <c r="J718" s="110" t="s">
        <v>32</v>
      </c>
      <c r="K718" s="334" t="str">
        <f t="shared" si="92"/>
        <v/>
      </c>
      <c r="L718" s="112"/>
      <c r="M718" s="110" t="s">
        <v>32</v>
      </c>
      <c r="N718" s="113"/>
      <c r="O718" s="114"/>
      <c r="P718" s="306"/>
      <c r="Q718" s="105"/>
      <c r="R718" s="114"/>
      <c r="S718" s="115"/>
      <c r="T718" s="116">
        <f t="shared" si="93"/>
        <v>0</v>
      </c>
      <c r="U718" s="117">
        <f t="shared" si="94"/>
        <v>0</v>
      </c>
      <c r="V718" s="117">
        <f t="shared" ref="V718:V781" si="99">IF(C718&lt;&gt;0,$V$13,0)</f>
        <v>0</v>
      </c>
      <c r="W718" s="118">
        <f t="shared" si="95"/>
        <v>0</v>
      </c>
      <c r="X718" s="119">
        <f t="shared" si="96"/>
        <v>0</v>
      </c>
      <c r="Y718" s="119">
        <f t="shared" si="97"/>
        <v>0</v>
      </c>
      <c r="AA718" s="120" t="str">
        <f t="shared" si="98"/>
        <v>202604</v>
      </c>
    </row>
    <row r="719" spans="1:27" ht="21" customHeight="1">
      <c r="A719" s="299" t="str">
        <f>IF(C719="","",SUBTOTAL(103,$C$13:C719)-1)</f>
        <v/>
      </c>
      <c r="B719" s="104"/>
      <c r="C719" s="297"/>
      <c r="D719" s="105"/>
      <c r="E719" s="106"/>
      <c r="F719" s="107" t="str">
        <f>IF(E719="","",IFERROR(DATEDIF(E719,'請求書（幼稚園保育料・代理）'!$A$1,"Y"),""))</f>
        <v/>
      </c>
      <c r="G719" s="108"/>
      <c r="H719" s="105"/>
      <c r="I719" s="333" t="str">
        <f t="shared" ref="I719:I782" si="100">IF(C719&lt;&gt;"","1日","")</f>
        <v/>
      </c>
      <c r="J719" s="110" t="s">
        <v>32</v>
      </c>
      <c r="K719" s="334" t="str">
        <f t="shared" ref="K719:K782" si="101">IF(C719&lt;&gt;"","末日","")</f>
        <v/>
      </c>
      <c r="L719" s="112"/>
      <c r="M719" s="110" t="s">
        <v>32</v>
      </c>
      <c r="N719" s="113"/>
      <c r="O719" s="114"/>
      <c r="P719" s="306"/>
      <c r="Q719" s="105"/>
      <c r="R719" s="114"/>
      <c r="S719" s="115"/>
      <c r="T719" s="116">
        <f t="shared" ref="T719:T782" si="102">IF(Q719="有",ROUNDDOWN(R719/S719,0),0)</f>
        <v>0</v>
      </c>
      <c r="U719" s="117">
        <f t="shared" ref="U719:U782" si="103">O719+T719</f>
        <v>0</v>
      </c>
      <c r="V719" s="117">
        <f t="shared" si="99"/>
        <v>0</v>
      </c>
      <c r="W719" s="118">
        <f t="shared" ref="W719:W782" si="104">MIN(U719,V719)</f>
        <v>0</v>
      </c>
      <c r="X719" s="119">
        <f t="shared" ref="X719:X782" si="105">IF(O719-W719&lt;0,0,O719-W719)</f>
        <v>0</v>
      </c>
      <c r="Y719" s="119">
        <f t="shared" ref="Y719:Y782" si="106">IF(W719-O719&gt;0,W719-O719,0)</f>
        <v>0</v>
      </c>
      <c r="AA719" s="120" t="str">
        <f t="shared" si="98"/>
        <v>202604</v>
      </c>
    </row>
    <row r="720" spans="1:27" ht="21" customHeight="1">
      <c r="A720" s="299" t="str">
        <f>IF(C720="","",SUBTOTAL(103,$C$13:C720)-1)</f>
        <v/>
      </c>
      <c r="B720" s="104"/>
      <c r="C720" s="297"/>
      <c r="D720" s="105"/>
      <c r="E720" s="106"/>
      <c r="F720" s="107" t="str">
        <f>IF(E720="","",IFERROR(DATEDIF(E720,'請求書（幼稚園保育料・代理）'!$A$1,"Y"),""))</f>
        <v/>
      </c>
      <c r="G720" s="108"/>
      <c r="H720" s="105"/>
      <c r="I720" s="333" t="str">
        <f t="shared" si="100"/>
        <v/>
      </c>
      <c r="J720" s="110" t="s">
        <v>32</v>
      </c>
      <c r="K720" s="334" t="str">
        <f t="shared" si="101"/>
        <v/>
      </c>
      <c r="L720" s="112"/>
      <c r="M720" s="110" t="s">
        <v>32</v>
      </c>
      <c r="N720" s="113"/>
      <c r="O720" s="114"/>
      <c r="P720" s="306"/>
      <c r="Q720" s="105"/>
      <c r="R720" s="114"/>
      <c r="S720" s="115"/>
      <c r="T720" s="116">
        <f t="shared" si="102"/>
        <v>0</v>
      </c>
      <c r="U720" s="117">
        <f t="shared" si="103"/>
        <v>0</v>
      </c>
      <c r="V720" s="117">
        <f t="shared" si="99"/>
        <v>0</v>
      </c>
      <c r="W720" s="118">
        <f t="shared" si="104"/>
        <v>0</v>
      </c>
      <c r="X720" s="119">
        <f t="shared" si="105"/>
        <v>0</v>
      </c>
      <c r="Y720" s="119">
        <f t="shared" si="106"/>
        <v>0</v>
      </c>
      <c r="AA720" s="120" t="str">
        <f t="shared" ref="AA720:AA783" si="107">2018+$I$4&amp;0&amp;$K$4</f>
        <v>202604</v>
      </c>
    </row>
    <row r="721" spans="1:27" ht="21" customHeight="1">
      <c r="A721" s="299" t="str">
        <f>IF(C721="","",SUBTOTAL(103,$C$13:C721)-1)</f>
        <v/>
      </c>
      <c r="B721" s="104"/>
      <c r="C721" s="297"/>
      <c r="D721" s="105"/>
      <c r="E721" s="106"/>
      <c r="F721" s="107" t="str">
        <f>IF(E721="","",IFERROR(DATEDIF(E721,'請求書（幼稚園保育料・代理）'!$A$1,"Y"),""))</f>
        <v/>
      </c>
      <c r="G721" s="108"/>
      <c r="H721" s="105"/>
      <c r="I721" s="333" t="str">
        <f t="shared" si="100"/>
        <v/>
      </c>
      <c r="J721" s="110" t="s">
        <v>32</v>
      </c>
      <c r="K721" s="334" t="str">
        <f t="shared" si="101"/>
        <v/>
      </c>
      <c r="L721" s="112"/>
      <c r="M721" s="110" t="s">
        <v>32</v>
      </c>
      <c r="N721" s="113"/>
      <c r="O721" s="114"/>
      <c r="P721" s="306"/>
      <c r="Q721" s="105"/>
      <c r="R721" s="114"/>
      <c r="S721" s="115"/>
      <c r="T721" s="116">
        <f t="shared" si="102"/>
        <v>0</v>
      </c>
      <c r="U721" s="117">
        <f t="shared" si="103"/>
        <v>0</v>
      </c>
      <c r="V721" s="117">
        <f t="shared" si="99"/>
        <v>0</v>
      </c>
      <c r="W721" s="118">
        <f t="shared" si="104"/>
        <v>0</v>
      </c>
      <c r="X721" s="119">
        <f t="shared" si="105"/>
        <v>0</v>
      </c>
      <c r="Y721" s="119">
        <f t="shared" si="106"/>
        <v>0</v>
      </c>
      <c r="AA721" s="120" t="str">
        <f t="shared" si="107"/>
        <v>202604</v>
      </c>
    </row>
    <row r="722" spans="1:27" ht="21" customHeight="1">
      <c r="A722" s="299" t="str">
        <f>IF(C722="","",SUBTOTAL(103,$C$13:C722)-1)</f>
        <v/>
      </c>
      <c r="B722" s="104"/>
      <c r="C722" s="297"/>
      <c r="D722" s="105"/>
      <c r="E722" s="106"/>
      <c r="F722" s="107" t="str">
        <f>IF(E722="","",IFERROR(DATEDIF(E722,'請求書（幼稚園保育料・代理）'!$A$1,"Y"),""))</f>
        <v/>
      </c>
      <c r="G722" s="108"/>
      <c r="H722" s="105"/>
      <c r="I722" s="333" t="str">
        <f t="shared" si="100"/>
        <v/>
      </c>
      <c r="J722" s="110" t="s">
        <v>32</v>
      </c>
      <c r="K722" s="334" t="str">
        <f t="shared" si="101"/>
        <v/>
      </c>
      <c r="L722" s="112"/>
      <c r="M722" s="110" t="s">
        <v>32</v>
      </c>
      <c r="N722" s="113"/>
      <c r="O722" s="114"/>
      <c r="P722" s="306"/>
      <c r="Q722" s="105"/>
      <c r="R722" s="114"/>
      <c r="S722" s="115"/>
      <c r="T722" s="116">
        <f t="shared" si="102"/>
        <v>0</v>
      </c>
      <c r="U722" s="117">
        <f t="shared" si="103"/>
        <v>0</v>
      </c>
      <c r="V722" s="117">
        <f t="shared" si="99"/>
        <v>0</v>
      </c>
      <c r="W722" s="118">
        <f t="shared" si="104"/>
        <v>0</v>
      </c>
      <c r="X722" s="119">
        <f t="shared" si="105"/>
        <v>0</v>
      </c>
      <c r="Y722" s="119">
        <f t="shared" si="106"/>
        <v>0</v>
      </c>
      <c r="AA722" s="120" t="str">
        <f t="shared" si="107"/>
        <v>202604</v>
      </c>
    </row>
    <row r="723" spans="1:27" ht="21" customHeight="1">
      <c r="A723" s="299" t="str">
        <f>IF(C723="","",SUBTOTAL(103,$C$13:C723)-1)</f>
        <v/>
      </c>
      <c r="B723" s="104"/>
      <c r="C723" s="297"/>
      <c r="D723" s="105"/>
      <c r="E723" s="106"/>
      <c r="F723" s="107" t="str">
        <f>IF(E723="","",IFERROR(DATEDIF(E723,'請求書（幼稚園保育料・代理）'!$A$1,"Y"),""))</f>
        <v/>
      </c>
      <c r="G723" s="108"/>
      <c r="H723" s="105"/>
      <c r="I723" s="333" t="str">
        <f t="shared" si="100"/>
        <v/>
      </c>
      <c r="J723" s="110" t="s">
        <v>32</v>
      </c>
      <c r="K723" s="334" t="str">
        <f t="shared" si="101"/>
        <v/>
      </c>
      <c r="L723" s="112"/>
      <c r="M723" s="110" t="s">
        <v>32</v>
      </c>
      <c r="N723" s="113"/>
      <c r="O723" s="114"/>
      <c r="P723" s="306"/>
      <c r="Q723" s="105"/>
      <c r="R723" s="114"/>
      <c r="S723" s="115"/>
      <c r="T723" s="116">
        <f t="shared" si="102"/>
        <v>0</v>
      </c>
      <c r="U723" s="117">
        <f t="shared" si="103"/>
        <v>0</v>
      </c>
      <c r="V723" s="117">
        <f t="shared" si="99"/>
        <v>0</v>
      </c>
      <c r="W723" s="118">
        <f t="shared" si="104"/>
        <v>0</v>
      </c>
      <c r="X723" s="119">
        <f t="shared" si="105"/>
        <v>0</v>
      </c>
      <c r="Y723" s="119">
        <f t="shared" si="106"/>
        <v>0</v>
      </c>
      <c r="AA723" s="120" t="str">
        <f t="shared" si="107"/>
        <v>202604</v>
      </c>
    </row>
    <row r="724" spans="1:27" ht="21" customHeight="1">
      <c r="A724" s="299" t="str">
        <f>IF(C724="","",SUBTOTAL(103,$C$13:C724)-1)</f>
        <v/>
      </c>
      <c r="B724" s="104"/>
      <c r="C724" s="297"/>
      <c r="D724" s="105"/>
      <c r="E724" s="106"/>
      <c r="F724" s="107" t="str">
        <f>IF(E724="","",IFERROR(DATEDIF(E724,'請求書（幼稚園保育料・代理）'!$A$1,"Y"),""))</f>
        <v/>
      </c>
      <c r="G724" s="108"/>
      <c r="H724" s="105"/>
      <c r="I724" s="333" t="str">
        <f t="shared" si="100"/>
        <v/>
      </c>
      <c r="J724" s="110" t="s">
        <v>32</v>
      </c>
      <c r="K724" s="334" t="str">
        <f t="shared" si="101"/>
        <v/>
      </c>
      <c r="L724" s="112"/>
      <c r="M724" s="110" t="s">
        <v>32</v>
      </c>
      <c r="N724" s="113"/>
      <c r="O724" s="114"/>
      <c r="P724" s="306"/>
      <c r="Q724" s="105"/>
      <c r="R724" s="114"/>
      <c r="S724" s="115"/>
      <c r="T724" s="116">
        <f t="shared" si="102"/>
        <v>0</v>
      </c>
      <c r="U724" s="117">
        <f t="shared" si="103"/>
        <v>0</v>
      </c>
      <c r="V724" s="117">
        <f t="shared" si="99"/>
        <v>0</v>
      </c>
      <c r="W724" s="118">
        <f t="shared" si="104"/>
        <v>0</v>
      </c>
      <c r="X724" s="119">
        <f t="shared" si="105"/>
        <v>0</v>
      </c>
      <c r="Y724" s="119">
        <f t="shared" si="106"/>
        <v>0</v>
      </c>
      <c r="AA724" s="120" t="str">
        <f t="shared" si="107"/>
        <v>202604</v>
      </c>
    </row>
    <row r="725" spans="1:27" ht="21" customHeight="1">
      <c r="A725" s="299" t="str">
        <f>IF(C725="","",SUBTOTAL(103,$C$13:C725)-1)</f>
        <v/>
      </c>
      <c r="B725" s="104"/>
      <c r="C725" s="297"/>
      <c r="D725" s="105"/>
      <c r="E725" s="106"/>
      <c r="F725" s="107" t="str">
        <f>IF(E725="","",IFERROR(DATEDIF(E725,'請求書（幼稚園保育料・代理）'!$A$1,"Y"),""))</f>
        <v/>
      </c>
      <c r="G725" s="108"/>
      <c r="H725" s="105"/>
      <c r="I725" s="333" t="str">
        <f t="shared" si="100"/>
        <v/>
      </c>
      <c r="J725" s="110" t="s">
        <v>32</v>
      </c>
      <c r="K725" s="334" t="str">
        <f t="shared" si="101"/>
        <v/>
      </c>
      <c r="L725" s="112"/>
      <c r="M725" s="110" t="s">
        <v>32</v>
      </c>
      <c r="N725" s="113"/>
      <c r="O725" s="114"/>
      <c r="P725" s="306"/>
      <c r="Q725" s="105"/>
      <c r="R725" s="114"/>
      <c r="S725" s="115"/>
      <c r="T725" s="116">
        <f t="shared" si="102"/>
        <v>0</v>
      </c>
      <c r="U725" s="117">
        <f t="shared" si="103"/>
        <v>0</v>
      </c>
      <c r="V725" s="117">
        <f t="shared" si="99"/>
        <v>0</v>
      </c>
      <c r="W725" s="118">
        <f t="shared" si="104"/>
        <v>0</v>
      </c>
      <c r="X725" s="119">
        <f t="shared" si="105"/>
        <v>0</v>
      </c>
      <c r="Y725" s="119">
        <f t="shared" si="106"/>
        <v>0</v>
      </c>
      <c r="AA725" s="120" t="str">
        <f t="shared" si="107"/>
        <v>202604</v>
      </c>
    </row>
    <row r="726" spans="1:27" ht="21" customHeight="1">
      <c r="A726" s="299" t="str">
        <f>IF(C726="","",SUBTOTAL(103,$C$13:C726)-1)</f>
        <v/>
      </c>
      <c r="B726" s="104"/>
      <c r="C726" s="297"/>
      <c r="D726" s="105"/>
      <c r="E726" s="106"/>
      <c r="F726" s="107" t="str">
        <f>IF(E726="","",IFERROR(DATEDIF(E726,'請求書（幼稚園保育料・代理）'!$A$1,"Y"),""))</f>
        <v/>
      </c>
      <c r="G726" s="108"/>
      <c r="H726" s="105"/>
      <c r="I726" s="333" t="str">
        <f t="shared" si="100"/>
        <v/>
      </c>
      <c r="J726" s="110" t="s">
        <v>32</v>
      </c>
      <c r="K726" s="334" t="str">
        <f t="shared" si="101"/>
        <v/>
      </c>
      <c r="L726" s="112"/>
      <c r="M726" s="110" t="s">
        <v>32</v>
      </c>
      <c r="N726" s="113"/>
      <c r="O726" s="114"/>
      <c r="P726" s="306"/>
      <c r="Q726" s="105"/>
      <c r="R726" s="114"/>
      <c r="S726" s="115"/>
      <c r="T726" s="116">
        <f t="shared" si="102"/>
        <v>0</v>
      </c>
      <c r="U726" s="117">
        <f t="shared" si="103"/>
        <v>0</v>
      </c>
      <c r="V726" s="117">
        <f t="shared" si="99"/>
        <v>0</v>
      </c>
      <c r="W726" s="118">
        <f t="shared" si="104"/>
        <v>0</v>
      </c>
      <c r="X726" s="119">
        <f t="shared" si="105"/>
        <v>0</v>
      </c>
      <c r="Y726" s="119">
        <f t="shared" si="106"/>
        <v>0</v>
      </c>
      <c r="AA726" s="120" t="str">
        <f t="shared" si="107"/>
        <v>202604</v>
      </c>
    </row>
    <row r="727" spans="1:27" ht="21" customHeight="1">
      <c r="A727" s="299" t="str">
        <f>IF(C727="","",SUBTOTAL(103,$C$13:C727)-1)</f>
        <v/>
      </c>
      <c r="B727" s="104"/>
      <c r="C727" s="297"/>
      <c r="D727" s="105"/>
      <c r="E727" s="106"/>
      <c r="F727" s="107" t="str">
        <f>IF(E727="","",IFERROR(DATEDIF(E727,'請求書（幼稚園保育料・代理）'!$A$1,"Y"),""))</f>
        <v/>
      </c>
      <c r="G727" s="108"/>
      <c r="H727" s="105"/>
      <c r="I727" s="333" t="str">
        <f t="shared" si="100"/>
        <v/>
      </c>
      <c r="J727" s="110" t="s">
        <v>32</v>
      </c>
      <c r="K727" s="334" t="str">
        <f t="shared" si="101"/>
        <v/>
      </c>
      <c r="L727" s="112"/>
      <c r="M727" s="110" t="s">
        <v>32</v>
      </c>
      <c r="N727" s="113"/>
      <c r="O727" s="114"/>
      <c r="P727" s="306"/>
      <c r="Q727" s="105"/>
      <c r="R727" s="114"/>
      <c r="S727" s="115"/>
      <c r="T727" s="116">
        <f t="shared" si="102"/>
        <v>0</v>
      </c>
      <c r="U727" s="117">
        <f t="shared" si="103"/>
        <v>0</v>
      </c>
      <c r="V727" s="117">
        <f t="shared" si="99"/>
        <v>0</v>
      </c>
      <c r="W727" s="118">
        <f t="shared" si="104"/>
        <v>0</v>
      </c>
      <c r="X727" s="119">
        <f t="shared" si="105"/>
        <v>0</v>
      </c>
      <c r="Y727" s="119">
        <f t="shared" si="106"/>
        <v>0</v>
      </c>
      <c r="AA727" s="120" t="str">
        <f t="shared" si="107"/>
        <v>202604</v>
      </c>
    </row>
    <row r="728" spans="1:27" ht="21" customHeight="1">
      <c r="A728" s="299" t="str">
        <f>IF(C728="","",SUBTOTAL(103,$C$13:C728)-1)</f>
        <v/>
      </c>
      <c r="B728" s="104"/>
      <c r="C728" s="297"/>
      <c r="D728" s="105"/>
      <c r="E728" s="106"/>
      <c r="F728" s="107" t="str">
        <f>IF(E728="","",IFERROR(DATEDIF(E728,'請求書（幼稚園保育料・代理）'!$A$1,"Y"),""))</f>
        <v/>
      </c>
      <c r="G728" s="108"/>
      <c r="H728" s="105"/>
      <c r="I728" s="333" t="str">
        <f t="shared" si="100"/>
        <v/>
      </c>
      <c r="J728" s="110" t="s">
        <v>32</v>
      </c>
      <c r="K728" s="334" t="str">
        <f t="shared" si="101"/>
        <v/>
      </c>
      <c r="L728" s="112"/>
      <c r="M728" s="110" t="s">
        <v>32</v>
      </c>
      <c r="N728" s="113"/>
      <c r="O728" s="114"/>
      <c r="P728" s="306"/>
      <c r="Q728" s="105"/>
      <c r="R728" s="114"/>
      <c r="S728" s="115"/>
      <c r="T728" s="116">
        <f t="shared" si="102"/>
        <v>0</v>
      </c>
      <c r="U728" s="117">
        <f t="shared" si="103"/>
        <v>0</v>
      </c>
      <c r="V728" s="117">
        <f t="shared" si="99"/>
        <v>0</v>
      </c>
      <c r="W728" s="118">
        <f t="shared" si="104"/>
        <v>0</v>
      </c>
      <c r="X728" s="119">
        <f t="shared" si="105"/>
        <v>0</v>
      </c>
      <c r="Y728" s="119">
        <f t="shared" si="106"/>
        <v>0</v>
      </c>
      <c r="AA728" s="120" t="str">
        <f t="shared" si="107"/>
        <v>202604</v>
      </c>
    </row>
    <row r="729" spans="1:27" ht="21" customHeight="1">
      <c r="A729" s="299" t="str">
        <f>IF(C729="","",SUBTOTAL(103,$C$13:C729)-1)</f>
        <v/>
      </c>
      <c r="B729" s="104"/>
      <c r="C729" s="297"/>
      <c r="D729" s="105"/>
      <c r="E729" s="106"/>
      <c r="F729" s="107" t="str">
        <f>IF(E729="","",IFERROR(DATEDIF(E729,'請求書（幼稚園保育料・代理）'!$A$1,"Y"),""))</f>
        <v/>
      </c>
      <c r="G729" s="108"/>
      <c r="H729" s="105"/>
      <c r="I729" s="333" t="str">
        <f t="shared" si="100"/>
        <v/>
      </c>
      <c r="J729" s="110" t="s">
        <v>32</v>
      </c>
      <c r="K729" s="334" t="str">
        <f t="shared" si="101"/>
        <v/>
      </c>
      <c r="L729" s="112"/>
      <c r="M729" s="110" t="s">
        <v>32</v>
      </c>
      <c r="N729" s="113"/>
      <c r="O729" s="114"/>
      <c r="P729" s="306"/>
      <c r="Q729" s="105"/>
      <c r="R729" s="114"/>
      <c r="S729" s="115"/>
      <c r="T729" s="116">
        <f t="shared" si="102"/>
        <v>0</v>
      </c>
      <c r="U729" s="117">
        <f t="shared" si="103"/>
        <v>0</v>
      </c>
      <c r="V729" s="117">
        <f t="shared" si="99"/>
        <v>0</v>
      </c>
      <c r="W729" s="118">
        <f t="shared" si="104"/>
        <v>0</v>
      </c>
      <c r="X729" s="119">
        <f t="shared" si="105"/>
        <v>0</v>
      </c>
      <c r="Y729" s="119">
        <f t="shared" si="106"/>
        <v>0</v>
      </c>
      <c r="AA729" s="120" t="str">
        <f t="shared" si="107"/>
        <v>202604</v>
      </c>
    </row>
    <row r="730" spans="1:27" ht="21" customHeight="1">
      <c r="A730" s="299" t="str">
        <f>IF(C730="","",SUBTOTAL(103,$C$13:C730)-1)</f>
        <v/>
      </c>
      <c r="B730" s="104"/>
      <c r="C730" s="297"/>
      <c r="D730" s="105"/>
      <c r="E730" s="106"/>
      <c r="F730" s="107" t="str">
        <f>IF(E730="","",IFERROR(DATEDIF(E730,'請求書（幼稚園保育料・代理）'!$A$1,"Y"),""))</f>
        <v/>
      </c>
      <c r="G730" s="108"/>
      <c r="H730" s="105"/>
      <c r="I730" s="333" t="str">
        <f t="shared" si="100"/>
        <v/>
      </c>
      <c r="J730" s="110" t="s">
        <v>32</v>
      </c>
      <c r="K730" s="334" t="str">
        <f t="shared" si="101"/>
        <v/>
      </c>
      <c r="L730" s="112"/>
      <c r="M730" s="110" t="s">
        <v>32</v>
      </c>
      <c r="N730" s="113"/>
      <c r="O730" s="114"/>
      <c r="P730" s="306"/>
      <c r="Q730" s="105"/>
      <c r="R730" s="114"/>
      <c r="S730" s="115"/>
      <c r="T730" s="116">
        <f t="shared" si="102"/>
        <v>0</v>
      </c>
      <c r="U730" s="117">
        <f t="shared" si="103"/>
        <v>0</v>
      </c>
      <c r="V730" s="117">
        <f t="shared" si="99"/>
        <v>0</v>
      </c>
      <c r="W730" s="118">
        <f t="shared" si="104"/>
        <v>0</v>
      </c>
      <c r="X730" s="119">
        <f t="shared" si="105"/>
        <v>0</v>
      </c>
      <c r="Y730" s="119">
        <f t="shared" si="106"/>
        <v>0</v>
      </c>
      <c r="AA730" s="120" t="str">
        <f t="shared" si="107"/>
        <v>202604</v>
      </c>
    </row>
    <row r="731" spans="1:27" ht="21" customHeight="1">
      <c r="A731" s="299" t="str">
        <f>IF(C731="","",SUBTOTAL(103,$C$13:C731)-1)</f>
        <v/>
      </c>
      <c r="B731" s="104"/>
      <c r="C731" s="297"/>
      <c r="D731" s="105"/>
      <c r="E731" s="106"/>
      <c r="F731" s="107" t="str">
        <f>IF(E731="","",IFERROR(DATEDIF(E731,'請求書（幼稚園保育料・代理）'!$A$1,"Y"),""))</f>
        <v/>
      </c>
      <c r="G731" s="108"/>
      <c r="H731" s="105"/>
      <c r="I731" s="333" t="str">
        <f t="shared" si="100"/>
        <v/>
      </c>
      <c r="J731" s="110" t="s">
        <v>32</v>
      </c>
      <c r="K731" s="334" t="str">
        <f t="shared" si="101"/>
        <v/>
      </c>
      <c r="L731" s="112"/>
      <c r="M731" s="110" t="s">
        <v>32</v>
      </c>
      <c r="N731" s="113"/>
      <c r="O731" s="114"/>
      <c r="P731" s="306"/>
      <c r="Q731" s="105"/>
      <c r="R731" s="114"/>
      <c r="S731" s="115"/>
      <c r="T731" s="116">
        <f t="shared" si="102"/>
        <v>0</v>
      </c>
      <c r="U731" s="117">
        <f t="shared" si="103"/>
        <v>0</v>
      </c>
      <c r="V731" s="117">
        <f t="shared" si="99"/>
        <v>0</v>
      </c>
      <c r="W731" s="118">
        <f t="shared" si="104"/>
        <v>0</v>
      </c>
      <c r="X731" s="119">
        <f t="shared" si="105"/>
        <v>0</v>
      </c>
      <c r="Y731" s="119">
        <f t="shared" si="106"/>
        <v>0</v>
      </c>
      <c r="AA731" s="120" t="str">
        <f t="shared" si="107"/>
        <v>202604</v>
      </c>
    </row>
    <row r="732" spans="1:27" ht="21" customHeight="1">
      <c r="A732" s="299" t="str">
        <f>IF(C732="","",SUBTOTAL(103,$C$13:C732)-1)</f>
        <v/>
      </c>
      <c r="B732" s="104"/>
      <c r="C732" s="297"/>
      <c r="D732" s="105"/>
      <c r="E732" s="106"/>
      <c r="F732" s="107" t="str">
        <f>IF(E732="","",IFERROR(DATEDIF(E732,'請求書（幼稚園保育料・代理）'!$A$1,"Y"),""))</f>
        <v/>
      </c>
      <c r="G732" s="108"/>
      <c r="H732" s="105"/>
      <c r="I732" s="333" t="str">
        <f t="shared" si="100"/>
        <v/>
      </c>
      <c r="J732" s="110" t="s">
        <v>32</v>
      </c>
      <c r="K732" s="334" t="str">
        <f t="shared" si="101"/>
        <v/>
      </c>
      <c r="L732" s="112"/>
      <c r="M732" s="110" t="s">
        <v>32</v>
      </c>
      <c r="N732" s="113"/>
      <c r="O732" s="114"/>
      <c r="P732" s="306"/>
      <c r="Q732" s="105"/>
      <c r="R732" s="114"/>
      <c r="S732" s="115"/>
      <c r="T732" s="116">
        <f t="shared" si="102"/>
        <v>0</v>
      </c>
      <c r="U732" s="117">
        <f t="shared" si="103"/>
        <v>0</v>
      </c>
      <c r="V732" s="117">
        <f t="shared" si="99"/>
        <v>0</v>
      </c>
      <c r="W732" s="118">
        <f t="shared" si="104"/>
        <v>0</v>
      </c>
      <c r="X732" s="119">
        <f t="shared" si="105"/>
        <v>0</v>
      </c>
      <c r="Y732" s="119">
        <f t="shared" si="106"/>
        <v>0</v>
      </c>
      <c r="AA732" s="120" t="str">
        <f t="shared" si="107"/>
        <v>202604</v>
      </c>
    </row>
    <row r="733" spans="1:27" ht="21" customHeight="1">
      <c r="A733" s="299" t="str">
        <f>IF(C733="","",SUBTOTAL(103,$C$13:C733)-1)</f>
        <v/>
      </c>
      <c r="B733" s="104"/>
      <c r="C733" s="297"/>
      <c r="D733" s="105"/>
      <c r="E733" s="106"/>
      <c r="F733" s="107" t="str">
        <f>IF(E733="","",IFERROR(DATEDIF(E733,'請求書（幼稚園保育料・代理）'!$A$1,"Y"),""))</f>
        <v/>
      </c>
      <c r="G733" s="108"/>
      <c r="H733" s="105"/>
      <c r="I733" s="333" t="str">
        <f t="shared" si="100"/>
        <v/>
      </c>
      <c r="J733" s="110" t="s">
        <v>32</v>
      </c>
      <c r="K733" s="334" t="str">
        <f t="shared" si="101"/>
        <v/>
      </c>
      <c r="L733" s="112"/>
      <c r="M733" s="110" t="s">
        <v>32</v>
      </c>
      <c r="N733" s="113"/>
      <c r="O733" s="114"/>
      <c r="P733" s="306"/>
      <c r="Q733" s="105"/>
      <c r="R733" s="114"/>
      <c r="S733" s="115"/>
      <c r="T733" s="116">
        <f t="shared" si="102"/>
        <v>0</v>
      </c>
      <c r="U733" s="117">
        <f t="shared" si="103"/>
        <v>0</v>
      </c>
      <c r="V733" s="117">
        <f t="shared" si="99"/>
        <v>0</v>
      </c>
      <c r="W733" s="118">
        <f t="shared" si="104"/>
        <v>0</v>
      </c>
      <c r="X733" s="119">
        <f t="shared" si="105"/>
        <v>0</v>
      </c>
      <c r="Y733" s="119">
        <f t="shared" si="106"/>
        <v>0</v>
      </c>
      <c r="AA733" s="120" t="str">
        <f t="shared" si="107"/>
        <v>202604</v>
      </c>
    </row>
    <row r="734" spans="1:27" ht="21" customHeight="1">
      <c r="A734" s="299" t="str">
        <f>IF(C734="","",SUBTOTAL(103,$C$13:C734)-1)</f>
        <v/>
      </c>
      <c r="B734" s="104"/>
      <c r="C734" s="297"/>
      <c r="D734" s="105"/>
      <c r="E734" s="106"/>
      <c r="F734" s="107" t="str">
        <f>IF(E734="","",IFERROR(DATEDIF(E734,'請求書（幼稚園保育料・代理）'!$A$1,"Y"),""))</f>
        <v/>
      </c>
      <c r="G734" s="108"/>
      <c r="H734" s="105"/>
      <c r="I734" s="333" t="str">
        <f t="shared" si="100"/>
        <v/>
      </c>
      <c r="J734" s="110" t="s">
        <v>32</v>
      </c>
      <c r="K734" s="334" t="str">
        <f t="shared" si="101"/>
        <v/>
      </c>
      <c r="L734" s="112"/>
      <c r="M734" s="110" t="s">
        <v>32</v>
      </c>
      <c r="N734" s="113"/>
      <c r="O734" s="114"/>
      <c r="P734" s="306"/>
      <c r="Q734" s="105"/>
      <c r="R734" s="114"/>
      <c r="S734" s="115"/>
      <c r="T734" s="116">
        <f t="shared" si="102"/>
        <v>0</v>
      </c>
      <c r="U734" s="117">
        <f t="shared" si="103"/>
        <v>0</v>
      </c>
      <c r="V734" s="117">
        <f t="shared" si="99"/>
        <v>0</v>
      </c>
      <c r="W734" s="118">
        <f t="shared" si="104"/>
        <v>0</v>
      </c>
      <c r="X734" s="119">
        <f t="shared" si="105"/>
        <v>0</v>
      </c>
      <c r="Y734" s="119">
        <f t="shared" si="106"/>
        <v>0</v>
      </c>
      <c r="AA734" s="120" t="str">
        <f t="shared" si="107"/>
        <v>202604</v>
      </c>
    </row>
    <row r="735" spans="1:27" ht="21" customHeight="1">
      <c r="A735" s="299" t="str">
        <f>IF(C735="","",SUBTOTAL(103,$C$13:C735)-1)</f>
        <v/>
      </c>
      <c r="B735" s="104"/>
      <c r="C735" s="297"/>
      <c r="D735" s="105"/>
      <c r="E735" s="106"/>
      <c r="F735" s="107" t="str">
        <f>IF(E735="","",IFERROR(DATEDIF(E735,'請求書（幼稚園保育料・代理）'!$A$1,"Y"),""))</f>
        <v/>
      </c>
      <c r="G735" s="108"/>
      <c r="H735" s="105"/>
      <c r="I735" s="333" t="str">
        <f t="shared" si="100"/>
        <v/>
      </c>
      <c r="J735" s="110" t="s">
        <v>32</v>
      </c>
      <c r="K735" s="334" t="str">
        <f t="shared" si="101"/>
        <v/>
      </c>
      <c r="L735" s="112"/>
      <c r="M735" s="110" t="s">
        <v>32</v>
      </c>
      <c r="N735" s="113"/>
      <c r="O735" s="114"/>
      <c r="P735" s="306"/>
      <c r="Q735" s="105"/>
      <c r="R735" s="114"/>
      <c r="S735" s="115"/>
      <c r="T735" s="116">
        <f t="shared" si="102"/>
        <v>0</v>
      </c>
      <c r="U735" s="117">
        <f t="shared" si="103"/>
        <v>0</v>
      </c>
      <c r="V735" s="117">
        <f t="shared" si="99"/>
        <v>0</v>
      </c>
      <c r="W735" s="118">
        <f t="shared" si="104"/>
        <v>0</v>
      </c>
      <c r="X735" s="119">
        <f t="shared" si="105"/>
        <v>0</v>
      </c>
      <c r="Y735" s="119">
        <f t="shared" si="106"/>
        <v>0</v>
      </c>
      <c r="AA735" s="120" t="str">
        <f t="shared" si="107"/>
        <v>202604</v>
      </c>
    </row>
    <row r="736" spans="1:27" ht="21" customHeight="1">
      <c r="A736" s="299" t="str">
        <f>IF(C736="","",SUBTOTAL(103,$C$13:C736)-1)</f>
        <v/>
      </c>
      <c r="B736" s="104"/>
      <c r="C736" s="297"/>
      <c r="D736" s="105"/>
      <c r="E736" s="106"/>
      <c r="F736" s="107" t="str">
        <f>IF(E736="","",IFERROR(DATEDIF(E736,'請求書（幼稚園保育料・代理）'!$A$1,"Y"),""))</f>
        <v/>
      </c>
      <c r="G736" s="108"/>
      <c r="H736" s="105"/>
      <c r="I736" s="333" t="str">
        <f t="shared" si="100"/>
        <v/>
      </c>
      <c r="J736" s="110" t="s">
        <v>32</v>
      </c>
      <c r="K736" s="334" t="str">
        <f t="shared" si="101"/>
        <v/>
      </c>
      <c r="L736" s="112"/>
      <c r="M736" s="110" t="s">
        <v>32</v>
      </c>
      <c r="N736" s="113"/>
      <c r="O736" s="114"/>
      <c r="P736" s="306"/>
      <c r="Q736" s="105"/>
      <c r="R736" s="114"/>
      <c r="S736" s="115"/>
      <c r="T736" s="116">
        <f t="shared" si="102"/>
        <v>0</v>
      </c>
      <c r="U736" s="117">
        <f t="shared" si="103"/>
        <v>0</v>
      </c>
      <c r="V736" s="117">
        <f t="shared" si="99"/>
        <v>0</v>
      </c>
      <c r="W736" s="118">
        <f t="shared" si="104"/>
        <v>0</v>
      </c>
      <c r="X736" s="119">
        <f t="shared" si="105"/>
        <v>0</v>
      </c>
      <c r="Y736" s="119">
        <f t="shared" si="106"/>
        <v>0</v>
      </c>
      <c r="AA736" s="120" t="str">
        <f t="shared" si="107"/>
        <v>202604</v>
      </c>
    </row>
    <row r="737" spans="1:27" ht="21" customHeight="1">
      <c r="A737" s="299" t="str">
        <f>IF(C737="","",SUBTOTAL(103,$C$13:C737)-1)</f>
        <v/>
      </c>
      <c r="B737" s="104"/>
      <c r="C737" s="297"/>
      <c r="D737" s="105"/>
      <c r="E737" s="106"/>
      <c r="F737" s="107" t="str">
        <f>IF(E737="","",IFERROR(DATEDIF(E737,'請求書（幼稚園保育料・代理）'!$A$1,"Y"),""))</f>
        <v/>
      </c>
      <c r="G737" s="108"/>
      <c r="H737" s="105"/>
      <c r="I737" s="333" t="str">
        <f t="shared" si="100"/>
        <v/>
      </c>
      <c r="J737" s="110" t="s">
        <v>32</v>
      </c>
      <c r="K737" s="334" t="str">
        <f t="shared" si="101"/>
        <v/>
      </c>
      <c r="L737" s="112"/>
      <c r="M737" s="110" t="s">
        <v>32</v>
      </c>
      <c r="N737" s="113"/>
      <c r="O737" s="114"/>
      <c r="P737" s="306"/>
      <c r="Q737" s="105"/>
      <c r="R737" s="114"/>
      <c r="S737" s="115"/>
      <c r="T737" s="116">
        <f t="shared" si="102"/>
        <v>0</v>
      </c>
      <c r="U737" s="117">
        <f t="shared" si="103"/>
        <v>0</v>
      </c>
      <c r="V737" s="117">
        <f t="shared" si="99"/>
        <v>0</v>
      </c>
      <c r="W737" s="118">
        <f t="shared" si="104"/>
        <v>0</v>
      </c>
      <c r="X737" s="119">
        <f t="shared" si="105"/>
        <v>0</v>
      </c>
      <c r="Y737" s="119">
        <f t="shared" si="106"/>
        <v>0</v>
      </c>
      <c r="AA737" s="120" t="str">
        <f t="shared" si="107"/>
        <v>202604</v>
      </c>
    </row>
    <row r="738" spans="1:27" ht="21" customHeight="1">
      <c r="A738" s="299" t="str">
        <f>IF(C738="","",SUBTOTAL(103,$C$13:C738)-1)</f>
        <v/>
      </c>
      <c r="B738" s="104"/>
      <c r="C738" s="297"/>
      <c r="D738" s="105"/>
      <c r="E738" s="106"/>
      <c r="F738" s="107" t="str">
        <f>IF(E738="","",IFERROR(DATEDIF(E738,'請求書（幼稚園保育料・代理）'!$A$1,"Y"),""))</f>
        <v/>
      </c>
      <c r="G738" s="108"/>
      <c r="H738" s="105"/>
      <c r="I738" s="333" t="str">
        <f t="shared" si="100"/>
        <v/>
      </c>
      <c r="J738" s="110" t="s">
        <v>32</v>
      </c>
      <c r="K738" s="334" t="str">
        <f t="shared" si="101"/>
        <v/>
      </c>
      <c r="L738" s="112"/>
      <c r="M738" s="110" t="s">
        <v>32</v>
      </c>
      <c r="N738" s="113"/>
      <c r="O738" s="114"/>
      <c r="P738" s="306"/>
      <c r="Q738" s="105"/>
      <c r="R738" s="114"/>
      <c r="S738" s="115"/>
      <c r="T738" s="116">
        <f t="shared" si="102"/>
        <v>0</v>
      </c>
      <c r="U738" s="117">
        <f t="shared" si="103"/>
        <v>0</v>
      </c>
      <c r="V738" s="117">
        <f t="shared" si="99"/>
        <v>0</v>
      </c>
      <c r="W738" s="118">
        <f t="shared" si="104"/>
        <v>0</v>
      </c>
      <c r="X738" s="119">
        <f t="shared" si="105"/>
        <v>0</v>
      </c>
      <c r="Y738" s="119">
        <f t="shared" si="106"/>
        <v>0</v>
      </c>
      <c r="AA738" s="120" t="str">
        <f t="shared" si="107"/>
        <v>202604</v>
      </c>
    </row>
    <row r="739" spans="1:27" ht="21" customHeight="1">
      <c r="A739" s="299" t="str">
        <f>IF(C739="","",SUBTOTAL(103,$C$13:C739)-1)</f>
        <v/>
      </c>
      <c r="B739" s="104"/>
      <c r="C739" s="297"/>
      <c r="D739" s="105"/>
      <c r="E739" s="106"/>
      <c r="F739" s="107" t="str">
        <f>IF(E739="","",IFERROR(DATEDIF(E739,'請求書（幼稚園保育料・代理）'!$A$1,"Y"),""))</f>
        <v/>
      </c>
      <c r="G739" s="108"/>
      <c r="H739" s="105"/>
      <c r="I739" s="333" t="str">
        <f t="shared" si="100"/>
        <v/>
      </c>
      <c r="J739" s="110" t="s">
        <v>32</v>
      </c>
      <c r="K739" s="334" t="str">
        <f t="shared" si="101"/>
        <v/>
      </c>
      <c r="L739" s="112"/>
      <c r="M739" s="110" t="s">
        <v>32</v>
      </c>
      <c r="N739" s="113"/>
      <c r="O739" s="114"/>
      <c r="P739" s="306"/>
      <c r="Q739" s="105"/>
      <c r="R739" s="114"/>
      <c r="S739" s="115"/>
      <c r="T739" s="116">
        <f t="shared" si="102"/>
        <v>0</v>
      </c>
      <c r="U739" s="117">
        <f t="shared" si="103"/>
        <v>0</v>
      </c>
      <c r="V739" s="117">
        <f t="shared" si="99"/>
        <v>0</v>
      </c>
      <c r="W739" s="118">
        <f t="shared" si="104"/>
        <v>0</v>
      </c>
      <c r="X739" s="119">
        <f t="shared" si="105"/>
        <v>0</v>
      </c>
      <c r="Y739" s="119">
        <f t="shared" si="106"/>
        <v>0</v>
      </c>
      <c r="AA739" s="120" t="str">
        <f t="shared" si="107"/>
        <v>202604</v>
      </c>
    </row>
    <row r="740" spans="1:27" ht="21" customHeight="1">
      <c r="A740" s="299" t="str">
        <f>IF(C740="","",SUBTOTAL(103,$C$13:C740)-1)</f>
        <v/>
      </c>
      <c r="B740" s="104"/>
      <c r="C740" s="297"/>
      <c r="D740" s="105"/>
      <c r="E740" s="106"/>
      <c r="F740" s="107" t="str">
        <f>IF(E740="","",IFERROR(DATEDIF(E740,'請求書（幼稚園保育料・代理）'!$A$1,"Y"),""))</f>
        <v/>
      </c>
      <c r="G740" s="108"/>
      <c r="H740" s="105"/>
      <c r="I740" s="333" t="str">
        <f t="shared" si="100"/>
        <v/>
      </c>
      <c r="J740" s="110" t="s">
        <v>32</v>
      </c>
      <c r="K740" s="334" t="str">
        <f t="shared" si="101"/>
        <v/>
      </c>
      <c r="L740" s="112"/>
      <c r="M740" s="110" t="s">
        <v>32</v>
      </c>
      <c r="N740" s="113"/>
      <c r="O740" s="114"/>
      <c r="P740" s="306"/>
      <c r="Q740" s="105"/>
      <c r="R740" s="114"/>
      <c r="S740" s="115"/>
      <c r="T740" s="116">
        <f t="shared" si="102"/>
        <v>0</v>
      </c>
      <c r="U740" s="117">
        <f t="shared" si="103"/>
        <v>0</v>
      </c>
      <c r="V740" s="117">
        <f t="shared" si="99"/>
        <v>0</v>
      </c>
      <c r="W740" s="118">
        <f t="shared" si="104"/>
        <v>0</v>
      </c>
      <c r="X740" s="119">
        <f t="shared" si="105"/>
        <v>0</v>
      </c>
      <c r="Y740" s="119">
        <f t="shared" si="106"/>
        <v>0</v>
      </c>
      <c r="AA740" s="120" t="str">
        <f t="shared" si="107"/>
        <v>202604</v>
      </c>
    </row>
    <row r="741" spans="1:27" ht="21" customHeight="1">
      <c r="A741" s="299" t="str">
        <f>IF(C741="","",SUBTOTAL(103,$C$13:C741)-1)</f>
        <v/>
      </c>
      <c r="B741" s="104"/>
      <c r="C741" s="297"/>
      <c r="D741" s="105"/>
      <c r="E741" s="106"/>
      <c r="F741" s="107" t="str">
        <f>IF(E741="","",IFERROR(DATEDIF(E741,'請求書（幼稚園保育料・代理）'!$A$1,"Y"),""))</f>
        <v/>
      </c>
      <c r="G741" s="108"/>
      <c r="H741" s="105"/>
      <c r="I741" s="333" t="str">
        <f t="shared" si="100"/>
        <v/>
      </c>
      <c r="J741" s="110" t="s">
        <v>32</v>
      </c>
      <c r="K741" s="334" t="str">
        <f t="shared" si="101"/>
        <v/>
      </c>
      <c r="L741" s="112"/>
      <c r="M741" s="110" t="s">
        <v>32</v>
      </c>
      <c r="N741" s="113"/>
      <c r="O741" s="114"/>
      <c r="P741" s="306"/>
      <c r="Q741" s="105"/>
      <c r="R741" s="114"/>
      <c r="S741" s="115"/>
      <c r="T741" s="116">
        <f t="shared" si="102"/>
        <v>0</v>
      </c>
      <c r="U741" s="117">
        <f t="shared" si="103"/>
        <v>0</v>
      </c>
      <c r="V741" s="117">
        <f t="shared" si="99"/>
        <v>0</v>
      </c>
      <c r="W741" s="118">
        <f t="shared" si="104"/>
        <v>0</v>
      </c>
      <c r="X741" s="119">
        <f t="shared" si="105"/>
        <v>0</v>
      </c>
      <c r="Y741" s="119">
        <f t="shared" si="106"/>
        <v>0</v>
      </c>
      <c r="AA741" s="120" t="str">
        <f t="shared" si="107"/>
        <v>202604</v>
      </c>
    </row>
    <row r="742" spans="1:27" ht="21" customHeight="1">
      <c r="A742" s="299" t="str">
        <f>IF(C742="","",SUBTOTAL(103,$C$13:C742)-1)</f>
        <v/>
      </c>
      <c r="B742" s="104"/>
      <c r="C742" s="297"/>
      <c r="D742" s="105"/>
      <c r="E742" s="106"/>
      <c r="F742" s="107" t="str">
        <f>IF(E742="","",IFERROR(DATEDIF(E742,'請求書（幼稚園保育料・代理）'!$A$1,"Y"),""))</f>
        <v/>
      </c>
      <c r="G742" s="108"/>
      <c r="H742" s="105"/>
      <c r="I742" s="333" t="str">
        <f t="shared" si="100"/>
        <v/>
      </c>
      <c r="J742" s="110" t="s">
        <v>32</v>
      </c>
      <c r="K742" s="334" t="str">
        <f t="shared" si="101"/>
        <v/>
      </c>
      <c r="L742" s="112"/>
      <c r="M742" s="110" t="s">
        <v>32</v>
      </c>
      <c r="N742" s="113"/>
      <c r="O742" s="114"/>
      <c r="P742" s="306"/>
      <c r="Q742" s="105"/>
      <c r="R742" s="114"/>
      <c r="S742" s="115"/>
      <c r="T742" s="116">
        <f t="shared" si="102"/>
        <v>0</v>
      </c>
      <c r="U742" s="117">
        <f t="shared" si="103"/>
        <v>0</v>
      </c>
      <c r="V742" s="117">
        <f t="shared" si="99"/>
        <v>0</v>
      </c>
      <c r="W742" s="118">
        <f t="shared" si="104"/>
        <v>0</v>
      </c>
      <c r="X742" s="119">
        <f t="shared" si="105"/>
        <v>0</v>
      </c>
      <c r="Y742" s="119">
        <f t="shared" si="106"/>
        <v>0</v>
      </c>
      <c r="AA742" s="120" t="str">
        <f t="shared" si="107"/>
        <v>202604</v>
      </c>
    </row>
    <row r="743" spans="1:27" ht="21" customHeight="1">
      <c r="A743" s="299" t="str">
        <f>IF(C743="","",SUBTOTAL(103,$C$13:C743)-1)</f>
        <v/>
      </c>
      <c r="B743" s="104"/>
      <c r="C743" s="297"/>
      <c r="D743" s="105"/>
      <c r="E743" s="106"/>
      <c r="F743" s="107" t="str">
        <f>IF(E743="","",IFERROR(DATEDIF(E743,'請求書（幼稚園保育料・代理）'!$A$1,"Y"),""))</f>
        <v/>
      </c>
      <c r="G743" s="108"/>
      <c r="H743" s="105"/>
      <c r="I743" s="333" t="str">
        <f t="shared" si="100"/>
        <v/>
      </c>
      <c r="J743" s="110" t="s">
        <v>32</v>
      </c>
      <c r="K743" s="334" t="str">
        <f t="shared" si="101"/>
        <v/>
      </c>
      <c r="L743" s="112"/>
      <c r="M743" s="110" t="s">
        <v>32</v>
      </c>
      <c r="N743" s="113"/>
      <c r="O743" s="114"/>
      <c r="P743" s="306"/>
      <c r="Q743" s="105"/>
      <c r="R743" s="114"/>
      <c r="S743" s="115"/>
      <c r="T743" s="116">
        <f t="shared" si="102"/>
        <v>0</v>
      </c>
      <c r="U743" s="117">
        <f t="shared" si="103"/>
        <v>0</v>
      </c>
      <c r="V743" s="117">
        <f t="shared" si="99"/>
        <v>0</v>
      </c>
      <c r="W743" s="118">
        <f t="shared" si="104"/>
        <v>0</v>
      </c>
      <c r="X743" s="119">
        <f t="shared" si="105"/>
        <v>0</v>
      </c>
      <c r="Y743" s="119">
        <f t="shared" si="106"/>
        <v>0</v>
      </c>
      <c r="AA743" s="120" t="str">
        <f t="shared" si="107"/>
        <v>202604</v>
      </c>
    </row>
    <row r="744" spans="1:27" ht="21" customHeight="1">
      <c r="A744" s="299" t="str">
        <f>IF(C744="","",SUBTOTAL(103,$C$13:C744)-1)</f>
        <v/>
      </c>
      <c r="B744" s="104"/>
      <c r="C744" s="297"/>
      <c r="D744" s="105"/>
      <c r="E744" s="106"/>
      <c r="F744" s="107" t="str">
        <f>IF(E744="","",IFERROR(DATEDIF(E744,'請求書（幼稚園保育料・代理）'!$A$1,"Y"),""))</f>
        <v/>
      </c>
      <c r="G744" s="108"/>
      <c r="H744" s="105"/>
      <c r="I744" s="333" t="str">
        <f t="shared" si="100"/>
        <v/>
      </c>
      <c r="J744" s="110" t="s">
        <v>32</v>
      </c>
      <c r="K744" s="334" t="str">
        <f t="shared" si="101"/>
        <v/>
      </c>
      <c r="L744" s="112"/>
      <c r="M744" s="110" t="s">
        <v>32</v>
      </c>
      <c r="N744" s="113"/>
      <c r="O744" s="114"/>
      <c r="P744" s="306"/>
      <c r="Q744" s="105"/>
      <c r="R744" s="114"/>
      <c r="S744" s="115"/>
      <c r="T744" s="116">
        <f t="shared" si="102"/>
        <v>0</v>
      </c>
      <c r="U744" s="117">
        <f t="shared" si="103"/>
        <v>0</v>
      </c>
      <c r="V744" s="117">
        <f t="shared" si="99"/>
        <v>0</v>
      </c>
      <c r="W744" s="118">
        <f t="shared" si="104"/>
        <v>0</v>
      </c>
      <c r="X744" s="119">
        <f t="shared" si="105"/>
        <v>0</v>
      </c>
      <c r="Y744" s="119">
        <f t="shared" si="106"/>
        <v>0</v>
      </c>
      <c r="AA744" s="120" t="str">
        <f t="shared" si="107"/>
        <v>202604</v>
      </c>
    </row>
    <row r="745" spans="1:27" ht="21" customHeight="1">
      <c r="A745" s="299" t="str">
        <f>IF(C745="","",SUBTOTAL(103,$C$13:C745)-1)</f>
        <v/>
      </c>
      <c r="B745" s="104"/>
      <c r="C745" s="297"/>
      <c r="D745" s="105"/>
      <c r="E745" s="106"/>
      <c r="F745" s="107" t="str">
        <f>IF(E745="","",IFERROR(DATEDIF(E745,'請求書（幼稚園保育料・代理）'!$A$1,"Y"),""))</f>
        <v/>
      </c>
      <c r="G745" s="108"/>
      <c r="H745" s="105"/>
      <c r="I745" s="333" t="str">
        <f t="shared" si="100"/>
        <v/>
      </c>
      <c r="J745" s="110" t="s">
        <v>32</v>
      </c>
      <c r="K745" s="334" t="str">
        <f t="shared" si="101"/>
        <v/>
      </c>
      <c r="L745" s="112"/>
      <c r="M745" s="110" t="s">
        <v>32</v>
      </c>
      <c r="N745" s="113"/>
      <c r="O745" s="114"/>
      <c r="P745" s="306"/>
      <c r="Q745" s="105"/>
      <c r="R745" s="114"/>
      <c r="S745" s="115"/>
      <c r="T745" s="116">
        <f t="shared" si="102"/>
        <v>0</v>
      </c>
      <c r="U745" s="117">
        <f t="shared" si="103"/>
        <v>0</v>
      </c>
      <c r="V745" s="117">
        <f t="shared" si="99"/>
        <v>0</v>
      </c>
      <c r="W745" s="118">
        <f t="shared" si="104"/>
        <v>0</v>
      </c>
      <c r="X745" s="119">
        <f t="shared" si="105"/>
        <v>0</v>
      </c>
      <c r="Y745" s="119">
        <f t="shared" si="106"/>
        <v>0</v>
      </c>
      <c r="AA745" s="120" t="str">
        <f t="shared" si="107"/>
        <v>202604</v>
      </c>
    </row>
    <row r="746" spans="1:27" ht="21" customHeight="1">
      <c r="A746" s="299" t="str">
        <f>IF(C746="","",SUBTOTAL(103,$C$13:C746)-1)</f>
        <v/>
      </c>
      <c r="B746" s="104"/>
      <c r="C746" s="297"/>
      <c r="D746" s="105"/>
      <c r="E746" s="106"/>
      <c r="F746" s="107" t="str">
        <f>IF(E746="","",IFERROR(DATEDIF(E746,'請求書（幼稚園保育料・代理）'!$A$1,"Y"),""))</f>
        <v/>
      </c>
      <c r="G746" s="108"/>
      <c r="H746" s="105"/>
      <c r="I746" s="333" t="str">
        <f t="shared" si="100"/>
        <v/>
      </c>
      <c r="J746" s="110" t="s">
        <v>32</v>
      </c>
      <c r="K746" s="334" t="str">
        <f t="shared" si="101"/>
        <v/>
      </c>
      <c r="L746" s="112"/>
      <c r="M746" s="110" t="s">
        <v>32</v>
      </c>
      <c r="N746" s="113"/>
      <c r="O746" s="114"/>
      <c r="P746" s="306"/>
      <c r="Q746" s="105"/>
      <c r="R746" s="114"/>
      <c r="S746" s="115"/>
      <c r="T746" s="116">
        <f t="shared" si="102"/>
        <v>0</v>
      </c>
      <c r="U746" s="117">
        <f t="shared" si="103"/>
        <v>0</v>
      </c>
      <c r="V746" s="117">
        <f t="shared" si="99"/>
        <v>0</v>
      </c>
      <c r="W746" s="118">
        <f t="shared" si="104"/>
        <v>0</v>
      </c>
      <c r="X746" s="119">
        <f t="shared" si="105"/>
        <v>0</v>
      </c>
      <c r="Y746" s="119">
        <f t="shared" si="106"/>
        <v>0</v>
      </c>
      <c r="AA746" s="120" t="str">
        <f t="shared" si="107"/>
        <v>202604</v>
      </c>
    </row>
    <row r="747" spans="1:27" ht="21" customHeight="1">
      <c r="A747" s="299" t="str">
        <f>IF(C747="","",SUBTOTAL(103,$C$13:C747)-1)</f>
        <v/>
      </c>
      <c r="B747" s="104"/>
      <c r="C747" s="297"/>
      <c r="D747" s="105"/>
      <c r="E747" s="106"/>
      <c r="F747" s="107" t="str">
        <f>IF(E747="","",IFERROR(DATEDIF(E747,'請求書（幼稚園保育料・代理）'!$A$1,"Y"),""))</f>
        <v/>
      </c>
      <c r="G747" s="108"/>
      <c r="H747" s="105"/>
      <c r="I747" s="333" t="str">
        <f t="shared" si="100"/>
        <v/>
      </c>
      <c r="J747" s="110" t="s">
        <v>32</v>
      </c>
      <c r="K747" s="334" t="str">
        <f t="shared" si="101"/>
        <v/>
      </c>
      <c r="L747" s="112"/>
      <c r="M747" s="110" t="s">
        <v>32</v>
      </c>
      <c r="N747" s="113"/>
      <c r="O747" s="114"/>
      <c r="P747" s="306"/>
      <c r="Q747" s="105"/>
      <c r="R747" s="114"/>
      <c r="S747" s="115"/>
      <c r="T747" s="116">
        <f t="shared" si="102"/>
        <v>0</v>
      </c>
      <c r="U747" s="117">
        <f t="shared" si="103"/>
        <v>0</v>
      </c>
      <c r="V747" s="117">
        <f t="shared" si="99"/>
        <v>0</v>
      </c>
      <c r="W747" s="118">
        <f t="shared" si="104"/>
        <v>0</v>
      </c>
      <c r="X747" s="119">
        <f t="shared" si="105"/>
        <v>0</v>
      </c>
      <c r="Y747" s="119">
        <f t="shared" si="106"/>
        <v>0</v>
      </c>
      <c r="AA747" s="120" t="str">
        <f t="shared" si="107"/>
        <v>202604</v>
      </c>
    </row>
    <row r="748" spans="1:27" ht="21" customHeight="1">
      <c r="A748" s="299" t="str">
        <f>IF(C748="","",SUBTOTAL(103,$C$13:C748)-1)</f>
        <v/>
      </c>
      <c r="B748" s="104"/>
      <c r="C748" s="297"/>
      <c r="D748" s="105"/>
      <c r="E748" s="106"/>
      <c r="F748" s="107" t="str">
        <f>IF(E748="","",IFERROR(DATEDIF(E748,'請求書（幼稚園保育料・代理）'!$A$1,"Y"),""))</f>
        <v/>
      </c>
      <c r="G748" s="108"/>
      <c r="H748" s="105"/>
      <c r="I748" s="333" t="str">
        <f t="shared" si="100"/>
        <v/>
      </c>
      <c r="J748" s="110" t="s">
        <v>32</v>
      </c>
      <c r="K748" s="334" t="str">
        <f t="shared" si="101"/>
        <v/>
      </c>
      <c r="L748" s="112"/>
      <c r="M748" s="110" t="s">
        <v>32</v>
      </c>
      <c r="N748" s="113"/>
      <c r="O748" s="114"/>
      <c r="P748" s="306"/>
      <c r="Q748" s="105"/>
      <c r="R748" s="114"/>
      <c r="S748" s="115"/>
      <c r="T748" s="116">
        <f t="shared" si="102"/>
        <v>0</v>
      </c>
      <c r="U748" s="117">
        <f t="shared" si="103"/>
        <v>0</v>
      </c>
      <c r="V748" s="117">
        <f t="shared" si="99"/>
        <v>0</v>
      </c>
      <c r="W748" s="118">
        <f t="shared" si="104"/>
        <v>0</v>
      </c>
      <c r="X748" s="119">
        <f t="shared" si="105"/>
        <v>0</v>
      </c>
      <c r="Y748" s="119">
        <f t="shared" si="106"/>
        <v>0</v>
      </c>
      <c r="AA748" s="120" t="str">
        <f t="shared" si="107"/>
        <v>202604</v>
      </c>
    </row>
    <row r="749" spans="1:27" ht="21" customHeight="1">
      <c r="A749" s="299" t="str">
        <f>IF(C749="","",SUBTOTAL(103,$C$13:C749)-1)</f>
        <v/>
      </c>
      <c r="B749" s="104"/>
      <c r="C749" s="297"/>
      <c r="D749" s="105"/>
      <c r="E749" s="106"/>
      <c r="F749" s="107" t="str">
        <f>IF(E749="","",IFERROR(DATEDIF(E749,'請求書（幼稚園保育料・代理）'!$A$1,"Y"),""))</f>
        <v/>
      </c>
      <c r="G749" s="108"/>
      <c r="H749" s="105"/>
      <c r="I749" s="333" t="str">
        <f t="shared" si="100"/>
        <v/>
      </c>
      <c r="J749" s="110" t="s">
        <v>32</v>
      </c>
      <c r="K749" s="334" t="str">
        <f t="shared" si="101"/>
        <v/>
      </c>
      <c r="L749" s="112"/>
      <c r="M749" s="110" t="s">
        <v>32</v>
      </c>
      <c r="N749" s="113"/>
      <c r="O749" s="114"/>
      <c r="P749" s="306"/>
      <c r="Q749" s="105"/>
      <c r="R749" s="114"/>
      <c r="S749" s="115"/>
      <c r="T749" s="116">
        <f t="shared" si="102"/>
        <v>0</v>
      </c>
      <c r="U749" s="117">
        <f t="shared" si="103"/>
        <v>0</v>
      </c>
      <c r="V749" s="117">
        <f t="shared" si="99"/>
        <v>0</v>
      </c>
      <c r="W749" s="118">
        <f t="shared" si="104"/>
        <v>0</v>
      </c>
      <c r="X749" s="119">
        <f t="shared" si="105"/>
        <v>0</v>
      </c>
      <c r="Y749" s="119">
        <f t="shared" si="106"/>
        <v>0</v>
      </c>
      <c r="AA749" s="120" t="str">
        <f t="shared" si="107"/>
        <v>202604</v>
      </c>
    </row>
    <row r="750" spans="1:27" ht="21" customHeight="1">
      <c r="A750" s="299" t="str">
        <f>IF(C750="","",SUBTOTAL(103,$C$13:C750)-1)</f>
        <v/>
      </c>
      <c r="B750" s="104"/>
      <c r="C750" s="297"/>
      <c r="D750" s="105"/>
      <c r="E750" s="106"/>
      <c r="F750" s="107" t="str">
        <f>IF(E750="","",IFERROR(DATEDIF(E750,'請求書（幼稚園保育料・代理）'!$A$1,"Y"),""))</f>
        <v/>
      </c>
      <c r="G750" s="108"/>
      <c r="H750" s="105"/>
      <c r="I750" s="333" t="str">
        <f t="shared" si="100"/>
        <v/>
      </c>
      <c r="J750" s="110" t="s">
        <v>32</v>
      </c>
      <c r="K750" s="334" t="str">
        <f t="shared" si="101"/>
        <v/>
      </c>
      <c r="L750" s="112"/>
      <c r="M750" s="110" t="s">
        <v>32</v>
      </c>
      <c r="N750" s="113"/>
      <c r="O750" s="114"/>
      <c r="P750" s="306"/>
      <c r="Q750" s="105"/>
      <c r="R750" s="114"/>
      <c r="S750" s="115"/>
      <c r="T750" s="116">
        <f t="shared" si="102"/>
        <v>0</v>
      </c>
      <c r="U750" s="117">
        <f t="shared" si="103"/>
        <v>0</v>
      </c>
      <c r="V750" s="117">
        <f t="shared" si="99"/>
        <v>0</v>
      </c>
      <c r="W750" s="118">
        <f t="shared" si="104"/>
        <v>0</v>
      </c>
      <c r="X750" s="119">
        <f t="shared" si="105"/>
        <v>0</v>
      </c>
      <c r="Y750" s="119">
        <f t="shared" si="106"/>
        <v>0</v>
      </c>
      <c r="AA750" s="120" t="str">
        <f t="shared" si="107"/>
        <v>202604</v>
      </c>
    </row>
    <row r="751" spans="1:27" ht="21" customHeight="1">
      <c r="A751" s="299" t="str">
        <f>IF(C751="","",SUBTOTAL(103,$C$13:C751)-1)</f>
        <v/>
      </c>
      <c r="B751" s="104"/>
      <c r="C751" s="297"/>
      <c r="D751" s="105"/>
      <c r="E751" s="106"/>
      <c r="F751" s="107" t="str">
        <f>IF(E751="","",IFERROR(DATEDIF(E751,'請求書（幼稚園保育料・代理）'!$A$1,"Y"),""))</f>
        <v/>
      </c>
      <c r="G751" s="108"/>
      <c r="H751" s="105"/>
      <c r="I751" s="333" t="str">
        <f t="shared" si="100"/>
        <v/>
      </c>
      <c r="J751" s="110" t="s">
        <v>32</v>
      </c>
      <c r="K751" s="334" t="str">
        <f t="shared" si="101"/>
        <v/>
      </c>
      <c r="L751" s="112"/>
      <c r="M751" s="110" t="s">
        <v>32</v>
      </c>
      <c r="N751" s="113"/>
      <c r="O751" s="114"/>
      <c r="P751" s="306"/>
      <c r="Q751" s="105"/>
      <c r="R751" s="114"/>
      <c r="S751" s="115"/>
      <c r="T751" s="116">
        <f t="shared" si="102"/>
        <v>0</v>
      </c>
      <c r="U751" s="117">
        <f t="shared" si="103"/>
        <v>0</v>
      </c>
      <c r="V751" s="117">
        <f t="shared" si="99"/>
        <v>0</v>
      </c>
      <c r="W751" s="118">
        <f t="shared" si="104"/>
        <v>0</v>
      </c>
      <c r="X751" s="119">
        <f t="shared" si="105"/>
        <v>0</v>
      </c>
      <c r="Y751" s="119">
        <f t="shared" si="106"/>
        <v>0</v>
      </c>
      <c r="AA751" s="120" t="str">
        <f t="shared" si="107"/>
        <v>202604</v>
      </c>
    </row>
    <row r="752" spans="1:27" ht="21" customHeight="1">
      <c r="A752" s="299" t="str">
        <f>IF(C752="","",SUBTOTAL(103,$C$13:C752)-1)</f>
        <v/>
      </c>
      <c r="B752" s="104"/>
      <c r="C752" s="297"/>
      <c r="D752" s="105"/>
      <c r="E752" s="106"/>
      <c r="F752" s="107" t="str">
        <f>IF(E752="","",IFERROR(DATEDIF(E752,'請求書（幼稚園保育料・代理）'!$A$1,"Y"),""))</f>
        <v/>
      </c>
      <c r="G752" s="108"/>
      <c r="H752" s="105"/>
      <c r="I752" s="333" t="str">
        <f t="shared" si="100"/>
        <v/>
      </c>
      <c r="J752" s="110" t="s">
        <v>32</v>
      </c>
      <c r="K752" s="334" t="str">
        <f t="shared" si="101"/>
        <v/>
      </c>
      <c r="L752" s="112"/>
      <c r="M752" s="110" t="s">
        <v>32</v>
      </c>
      <c r="N752" s="113"/>
      <c r="O752" s="114"/>
      <c r="P752" s="306"/>
      <c r="Q752" s="105"/>
      <c r="R752" s="114"/>
      <c r="S752" s="115"/>
      <c r="T752" s="116">
        <f t="shared" si="102"/>
        <v>0</v>
      </c>
      <c r="U752" s="117">
        <f t="shared" si="103"/>
        <v>0</v>
      </c>
      <c r="V752" s="117">
        <f t="shared" si="99"/>
        <v>0</v>
      </c>
      <c r="W752" s="118">
        <f t="shared" si="104"/>
        <v>0</v>
      </c>
      <c r="X752" s="119">
        <f t="shared" si="105"/>
        <v>0</v>
      </c>
      <c r="Y752" s="119">
        <f t="shared" si="106"/>
        <v>0</v>
      </c>
      <c r="AA752" s="120" t="str">
        <f t="shared" si="107"/>
        <v>202604</v>
      </c>
    </row>
    <row r="753" spans="1:27" ht="21" customHeight="1">
      <c r="A753" s="299" t="str">
        <f>IF(C753="","",SUBTOTAL(103,$C$13:C753)-1)</f>
        <v/>
      </c>
      <c r="B753" s="104"/>
      <c r="C753" s="297"/>
      <c r="D753" s="105"/>
      <c r="E753" s="106"/>
      <c r="F753" s="107" t="str">
        <f>IF(E753="","",IFERROR(DATEDIF(E753,'請求書（幼稚園保育料・代理）'!$A$1,"Y"),""))</f>
        <v/>
      </c>
      <c r="G753" s="108"/>
      <c r="H753" s="105"/>
      <c r="I753" s="333" t="str">
        <f t="shared" si="100"/>
        <v/>
      </c>
      <c r="J753" s="110" t="s">
        <v>32</v>
      </c>
      <c r="K753" s="334" t="str">
        <f t="shared" si="101"/>
        <v/>
      </c>
      <c r="L753" s="112"/>
      <c r="M753" s="110" t="s">
        <v>32</v>
      </c>
      <c r="N753" s="113"/>
      <c r="O753" s="114"/>
      <c r="P753" s="306"/>
      <c r="Q753" s="105"/>
      <c r="R753" s="114"/>
      <c r="S753" s="115"/>
      <c r="T753" s="116">
        <f t="shared" si="102"/>
        <v>0</v>
      </c>
      <c r="U753" s="117">
        <f t="shared" si="103"/>
        <v>0</v>
      </c>
      <c r="V753" s="117">
        <f t="shared" si="99"/>
        <v>0</v>
      </c>
      <c r="W753" s="118">
        <f t="shared" si="104"/>
        <v>0</v>
      </c>
      <c r="X753" s="119">
        <f t="shared" si="105"/>
        <v>0</v>
      </c>
      <c r="Y753" s="119">
        <f t="shared" si="106"/>
        <v>0</v>
      </c>
      <c r="AA753" s="120" t="str">
        <f t="shared" si="107"/>
        <v>202604</v>
      </c>
    </row>
    <row r="754" spans="1:27" ht="21" customHeight="1">
      <c r="A754" s="299" t="str">
        <f>IF(C754="","",SUBTOTAL(103,$C$13:C754)-1)</f>
        <v/>
      </c>
      <c r="B754" s="104"/>
      <c r="C754" s="297"/>
      <c r="D754" s="105"/>
      <c r="E754" s="106"/>
      <c r="F754" s="107" t="str">
        <f>IF(E754="","",IFERROR(DATEDIF(E754,'請求書（幼稚園保育料・代理）'!$A$1,"Y"),""))</f>
        <v/>
      </c>
      <c r="G754" s="108"/>
      <c r="H754" s="105"/>
      <c r="I754" s="333" t="str">
        <f t="shared" si="100"/>
        <v/>
      </c>
      <c r="J754" s="110" t="s">
        <v>32</v>
      </c>
      <c r="K754" s="334" t="str">
        <f t="shared" si="101"/>
        <v/>
      </c>
      <c r="L754" s="112"/>
      <c r="M754" s="110" t="s">
        <v>32</v>
      </c>
      <c r="N754" s="113"/>
      <c r="O754" s="114"/>
      <c r="P754" s="306"/>
      <c r="Q754" s="105"/>
      <c r="R754" s="114"/>
      <c r="S754" s="115"/>
      <c r="T754" s="116">
        <f t="shared" si="102"/>
        <v>0</v>
      </c>
      <c r="U754" s="117">
        <f t="shared" si="103"/>
        <v>0</v>
      </c>
      <c r="V754" s="117">
        <f t="shared" si="99"/>
        <v>0</v>
      </c>
      <c r="W754" s="118">
        <f t="shared" si="104"/>
        <v>0</v>
      </c>
      <c r="X754" s="119">
        <f t="shared" si="105"/>
        <v>0</v>
      </c>
      <c r="Y754" s="119">
        <f t="shared" si="106"/>
        <v>0</v>
      </c>
      <c r="AA754" s="120" t="str">
        <f t="shared" si="107"/>
        <v>202604</v>
      </c>
    </row>
    <row r="755" spans="1:27" ht="21" customHeight="1">
      <c r="A755" s="299" t="str">
        <f>IF(C755="","",SUBTOTAL(103,$C$13:C755)-1)</f>
        <v/>
      </c>
      <c r="B755" s="104"/>
      <c r="C755" s="297"/>
      <c r="D755" s="105"/>
      <c r="E755" s="106"/>
      <c r="F755" s="107" t="str">
        <f>IF(E755="","",IFERROR(DATEDIF(E755,'請求書（幼稚園保育料・代理）'!$A$1,"Y"),""))</f>
        <v/>
      </c>
      <c r="G755" s="108"/>
      <c r="H755" s="105"/>
      <c r="I755" s="333" t="str">
        <f t="shared" si="100"/>
        <v/>
      </c>
      <c r="J755" s="110" t="s">
        <v>32</v>
      </c>
      <c r="K755" s="334" t="str">
        <f t="shared" si="101"/>
        <v/>
      </c>
      <c r="L755" s="112"/>
      <c r="M755" s="110" t="s">
        <v>32</v>
      </c>
      <c r="N755" s="113"/>
      <c r="O755" s="114"/>
      <c r="P755" s="306"/>
      <c r="Q755" s="105"/>
      <c r="R755" s="114"/>
      <c r="S755" s="115"/>
      <c r="T755" s="116">
        <f t="shared" si="102"/>
        <v>0</v>
      </c>
      <c r="U755" s="117">
        <f t="shared" si="103"/>
        <v>0</v>
      </c>
      <c r="V755" s="117">
        <f t="shared" si="99"/>
        <v>0</v>
      </c>
      <c r="W755" s="118">
        <f t="shared" si="104"/>
        <v>0</v>
      </c>
      <c r="X755" s="119">
        <f t="shared" si="105"/>
        <v>0</v>
      </c>
      <c r="Y755" s="119">
        <f t="shared" si="106"/>
        <v>0</v>
      </c>
      <c r="AA755" s="120" t="str">
        <f t="shared" si="107"/>
        <v>202604</v>
      </c>
    </row>
    <row r="756" spans="1:27" ht="21" customHeight="1">
      <c r="A756" s="299" t="str">
        <f>IF(C756="","",SUBTOTAL(103,$C$13:C756)-1)</f>
        <v/>
      </c>
      <c r="B756" s="104"/>
      <c r="C756" s="297"/>
      <c r="D756" s="105"/>
      <c r="E756" s="106"/>
      <c r="F756" s="107" t="str">
        <f>IF(E756="","",IFERROR(DATEDIF(E756,'請求書（幼稚園保育料・代理）'!$A$1,"Y"),""))</f>
        <v/>
      </c>
      <c r="G756" s="108"/>
      <c r="H756" s="105"/>
      <c r="I756" s="333" t="str">
        <f t="shared" si="100"/>
        <v/>
      </c>
      <c r="J756" s="110" t="s">
        <v>32</v>
      </c>
      <c r="K756" s="334" t="str">
        <f t="shared" si="101"/>
        <v/>
      </c>
      <c r="L756" s="112"/>
      <c r="M756" s="110" t="s">
        <v>32</v>
      </c>
      <c r="N756" s="113"/>
      <c r="O756" s="114"/>
      <c r="P756" s="306"/>
      <c r="Q756" s="105"/>
      <c r="R756" s="114"/>
      <c r="S756" s="115"/>
      <c r="T756" s="116">
        <f t="shared" si="102"/>
        <v>0</v>
      </c>
      <c r="U756" s="117">
        <f t="shared" si="103"/>
        <v>0</v>
      </c>
      <c r="V756" s="117">
        <f t="shared" si="99"/>
        <v>0</v>
      </c>
      <c r="W756" s="118">
        <f t="shared" si="104"/>
        <v>0</v>
      </c>
      <c r="X756" s="119">
        <f t="shared" si="105"/>
        <v>0</v>
      </c>
      <c r="Y756" s="119">
        <f t="shared" si="106"/>
        <v>0</v>
      </c>
      <c r="AA756" s="120" t="str">
        <f t="shared" si="107"/>
        <v>202604</v>
      </c>
    </row>
    <row r="757" spans="1:27" ht="21" customHeight="1">
      <c r="A757" s="299" t="str">
        <f>IF(C757="","",SUBTOTAL(103,$C$13:C757)-1)</f>
        <v/>
      </c>
      <c r="B757" s="104"/>
      <c r="C757" s="297"/>
      <c r="D757" s="105"/>
      <c r="E757" s="106"/>
      <c r="F757" s="107" t="str">
        <f>IF(E757="","",IFERROR(DATEDIF(E757,'請求書（幼稚園保育料・代理）'!$A$1,"Y"),""))</f>
        <v/>
      </c>
      <c r="G757" s="108"/>
      <c r="H757" s="105"/>
      <c r="I757" s="333" t="str">
        <f t="shared" si="100"/>
        <v/>
      </c>
      <c r="J757" s="110" t="s">
        <v>32</v>
      </c>
      <c r="K757" s="334" t="str">
        <f t="shared" si="101"/>
        <v/>
      </c>
      <c r="L757" s="112"/>
      <c r="M757" s="110" t="s">
        <v>32</v>
      </c>
      <c r="N757" s="113"/>
      <c r="O757" s="114"/>
      <c r="P757" s="306"/>
      <c r="Q757" s="105"/>
      <c r="R757" s="114"/>
      <c r="S757" s="115"/>
      <c r="T757" s="116">
        <f t="shared" si="102"/>
        <v>0</v>
      </c>
      <c r="U757" s="117">
        <f t="shared" si="103"/>
        <v>0</v>
      </c>
      <c r="V757" s="117">
        <f t="shared" si="99"/>
        <v>0</v>
      </c>
      <c r="W757" s="118">
        <f t="shared" si="104"/>
        <v>0</v>
      </c>
      <c r="X757" s="119">
        <f t="shared" si="105"/>
        <v>0</v>
      </c>
      <c r="Y757" s="119">
        <f t="shared" si="106"/>
        <v>0</v>
      </c>
      <c r="AA757" s="120" t="str">
        <f t="shared" si="107"/>
        <v>202604</v>
      </c>
    </row>
    <row r="758" spans="1:27" ht="21" customHeight="1">
      <c r="A758" s="299" t="str">
        <f>IF(C758="","",SUBTOTAL(103,$C$13:C758)-1)</f>
        <v/>
      </c>
      <c r="B758" s="104"/>
      <c r="C758" s="297"/>
      <c r="D758" s="105"/>
      <c r="E758" s="106"/>
      <c r="F758" s="107" t="str">
        <f>IF(E758="","",IFERROR(DATEDIF(E758,'請求書（幼稚園保育料・代理）'!$A$1,"Y"),""))</f>
        <v/>
      </c>
      <c r="G758" s="108"/>
      <c r="H758" s="105"/>
      <c r="I758" s="333" t="str">
        <f t="shared" si="100"/>
        <v/>
      </c>
      <c r="J758" s="110" t="s">
        <v>32</v>
      </c>
      <c r="K758" s="334" t="str">
        <f t="shared" si="101"/>
        <v/>
      </c>
      <c r="L758" s="112"/>
      <c r="M758" s="110" t="s">
        <v>32</v>
      </c>
      <c r="N758" s="113"/>
      <c r="O758" s="114"/>
      <c r="P758" s="306"/>
      <c r="Q758" s="105"/>
      <c r="R758" s="114"/>
      <c r="S758" s="115"/>
      <c r="T758" s="116">
        <f t="shared" si="102"/>
        <v>0</v>
      </c>
      <c r="U758" s="117">
        <f t="shared" si="103"/>
        <v>0</v>
      </c>
      <c r="V758" s="117">
        <f t="shared" si="99"/>
        <v>0</v>
      </c>
      <c r="W758" s="118">
        <f t="shared" si="104"/>
        <v>0</v>
      </c>
      <c r="X758" s="119">
        <f t="shared" si="105"/>
        <v>0</v>
      </c>
      <c r="Y758" s="119">
        <f t="shared" si="106"/>
        <v>0</v>
      </c>
      <c r="AA758" s="120" t="str">
        <f t="shared" si="107"/>
        <v>202604</v>
      </c>
    </row>
    <row r="759" spans="1:27" ht="21" customHeight="1">
      <c r="A759" s="299" t="str">
        <f>IF(C759="","",SUBTOTAL(103,$C$13:C759)-1)</f>
        <v/>
      </c>
      <c r="B759" s="104"/>
      <c r="C759" s="297"/>
      <c r="D759" s="105"/>
      <c r="E759" s="106"/>
      <c r="F759" s="107" t="str">
        <f>IF(E759="","",IFERROR(DATEDIF(E759,'請求書（幼稚園保育料・代理）'!$A$1,"Y"),""))</f>
        <v/>
      </c>
      <c r="G759" s="108"/>
      <c r="H759" s="105"/>
      <c r="I759" s="333" t="str">
        <f t="shared" si="100"/>
        <v/>
      </c>
      <c r="J759" s="110" t="s">
        <v>32</v>
      </c>
      <c r="K759" s="334" t="str">
        <f t="shared" si="101"/>
        <v/>
      </c>
      <c r="L759" s="112"/>
      <c r="M759" s="110" t="s">
        <v>32</v>
      </c>
      <c r="N759" s="113"/>
      <c r="O759" s="114"/>
      <c r="P759" s="306"/>
      <c r="Q759" s="105"/>
      <c r="R759" s="114"/>
      <c r="S759" s="115"/>
      <c r="T759" s="116">
        <f t="shared" si="102"/>
        <v>0</v>
      </c>
      <c r="U759" s="117">
        <f t="shared" si="103"/>
        <v>0</v>
      </c>
      <c r="V759" s="117">
        <f t="shared" si="99"/>
        <v>0</v>
      </c>
      <c r="W759" s="118">
        <f t="shared" si="104"/>
        <v>0</v>
      </c>
      <c r="X759" s="119">
        <f t="shared" si="105"/>
        <v>0</v>
      </c>
      <c r="Y759" s="119">
        <f t="shared" si="106"/>
        <v>0</v>
      </c>
      <c r="AA759" s="120" t="str">
        <f t="shared" si="107"/>
        <v>202604</v>
      </c>
    </row>
    <row r="760" spans="1:27" ht="21" customHeight="1">
      <c r="A760" s="299" t="str">
        <f>IF(C760="","",SUBTOTAL(103,$C$13:C760)-1)</f>
        <v/>
      </c>
      <c r="B760" s="104"/>
      <c r="C760" s="297"/>
      <c r="D760" s="105"/>
      <c r="E760" s="106"/>
      <c r="F760" s="107" t="str">
        <f>IF(E760="","",IFERROR(DATEDIF(E760,'請求書（幼稚園保育料・代理）'!$A$1,"Y"),""))</f>
        <v/>
      </c>
      <c r="G760" s="108"/>
      <c r="H760" s="105"/>
      <c r="I760" s="333" t="str">
        <f t="shared" si="100"/>
        <v/>
      </c>
      <c r="J760" s="110" t="s">
        <v>32</v>
      </c>
      <c r="K760" s="334" t="str">
        <f t="shared" si="101"/>
        <v/>
      </c>
      <c r="L760" s="112"/>
      <c r="M760" s="110" t="s">
        <v>32</v>
      </c>
      <c r="N760" s="113"/>
      <c r="O760" s="114"/>
      <c r="P760" s="306"/>
      <c r="Q760" s="105"/>
      <c r="R760" s="114"/>
      <c r="S760" s="115"/>
      <c r="T760" s="116">
        <f t="shared" si="102"/>
        <v>0</v>
      </c>
      <c r="U760" s="117">
        <f t="shared" si="103"/>
        <v>0</v>
      </c>
      <c r="V760" s="117">
        <f t="shared" si="99"/>
        <v>0</v>
      </c>
      <c r="W760" s="118">
        <f t="shared" si="104"/>
        <v>0</v>
      </c>
      <c r="X760" s="119">
        <f t="shared" si="105"/>
        <v>0</v>
      </c>
      <c r="Y760" s="119">
        <f t="shared" si="106"/>
        <v>0</v>
      </c>
      <c r="AA760" s="120" t="str">
        <f t="shared" si="107"/>
        <v>202604</v>
      </c>
    </row>
    <row r="761" spans="1:27" ht="21" customHeight="1">
      <c r="A761" s="299" t="str">
        <f>IF(C761="","",SUBTOTAL(103,$C$13:C761)-1)</f>
        <v/>
      </c>
      <c r="B761" s="104"/>
      <c r="C761" s="297"/>
      <c r="D761" s="105"/>
      <c r="E761" s="106"/>
      <c r="F761" s="107" t="str">
        <f>IF(E761="","",IFERROR(DATEDIF(E761,'請求書（幼稚園保育料・代理）'!$A$1,"Y"),""))</f>
        <v/>
      </c>
      <c r="G761" s="108"/>
      <c r="H761" s="105"/>
      <c r="I761" s="333" t="str">
        <f t="shared" si="100"/>
        <v/>
      </c>
      <c r="J761" s="110" t="s">
        <v>32</v>
      </c>
      <c r="K761" s="334" t="str">
        <f t="shared" si="101"/>
        <v/>
      </c>
      <c r="L761" s="112"/>
      <c r="M761" s="110" t="s">
        <v>32</v>
      </c>
      <c r="N761" s="113"/>
      <c r="O761" s="114"/>
      <c r="P761" s="306"/>
      <c r="Q761" s="105"/>
      <c r="R761" s="114"/>
      <c r="S761" s="115"/>
      <c r="T761" s="116">
        <f t="shared" si="102"/>
        <v>0</v>
      </c>
      <c r="U761" s="117">
        <f t="shared" si="103"/>
        <v>0</v>
      </c>
      <c r="V761" s="117">
        <f t="shared" si="99"/>
        <v>0</v>
      </c>
      <c r="W761" s="118">
        <f t="shared" si="104"/>
        <v>0</v>
      </c>
      <c r="X761" s="119">
        <f t="shared" si="105"/>
        <v>0</v>
      </c>
      <c r="Y761" s="119">
        <f t="shared" si="106"/>
        <v>0</v>
      </c>
      <c r="AA761" s="120" t="str">
        <f t="shared" si="107"/>
        <v>202604</v>
      </c>
    </row>
    <row r="762" spans="1:27" ht="21" customHeight="1">
      <c r="A762" s="299" t="str">
        <f>IF(C762="","",SUBTOTAL(103,$C$13:C762)-1)</f>
        <v/>
      </c>
      <c r="B762" s="104"/>
      <c r="C762" s="297"/>
      <c r="D762" s="105"/>
      <c r="E762" s="106"/>
      <c r="F762" s="107" t="str">
        <f>IF(E762="","",IFERROR(DATEDIF(E762,'請求書（幼稚園保育料・代理）'!$A$1,"Y"),""))</f>
        <v/>
      </c>
      <c r="G762" s="108"/>
      <c r="H762" s="105"/>
      <c r="I762" s="333" t="str">
        <f t="shared" si="100"/>
        <v/>
      </c>
      <c r="J762" s="110" t="s">
        <v>32</v>
      </c>
      <c r="K762" s="334" t="str">
        <f t="shared" si="101"/>
        <v/>
      </c>
      <c r="L762" s="112"/>
      <c r="M762" s="110" t="s">
        <v>32</v>
      </c>
      <c r="N762" s="113"/>
      <c r="O762" s="114"/>
      <c r="P762" s="306"/>
      <c r="Q762" s="105"/>
      <c r="R762" s="114"/>
      <c r="S762" s="115"/>
      <c r="T762" s="116">
        <f t="shared" si="102"/>
        <v>0</v>
      </c>
      <c r="U762" s="117">
        <f t="shared" si="103"/>
        <v>0</v>
      </c>
      <c r="V762" s="117">
        <f t="shared" si="99"/>
        <v>0</v>
      </c>
      <c r="W762" s="118">
        <f t="shared" si="104"/>
        <v>0</v>
      </c>
      <c r="X762" s="119">
        <f t="shared" si="105"/>
        <v>0</v>
      </c>
      <c r="Y762" s="119">
        <f t="shared" si="106"/>
        <v>0</v>
      </c>
      <c r="AA762" s="120" t="str">
        <f t="shared" si="107"/>
        <v>202604</v>
      </c>
    </row>
    <row r="763" spans="1:27" ht="21" customHeight="1">
      <c r="A763" s="299" t="str">
        <f>IF(C763="","",SUBTOTAL(103,$C$13:C763)-1)</f>
        <v/>
      </c>
      <c r="B763" s="104"/>
      <c r="C763" s="297"/>
      <c r="D763" s="105"/>
      <c r="E763" s="106"/>
      <c r="F763" s="107" t="str">
        <f>IF(E763="","",IFERROR(DATEDIF(E763,'請求書（幼稚園保育料・代理）'!$A$1,"Y"),""))</f>
        <v/>
      </c>
      <c r="G763" s="108"/>
      <c r="H763" s="105"/>
      <c r="I763" s="333" t="str">
        <f t="shared" si="100"/>
        <v/>
      </c>
      <c r="J763" s="110" t="s">
        <v>32</v>
      </c>
      <c r="K763" s="334" t="str">
        <f t="shared" si="101"/>
        <v/>
      </c>
      <c r="L763" s="112"/>
      <c r="M763" s="110" t="s">
        <v>32</v>
      </c>
      <c r="N763" s="113"/>
      <c r="O763" s="114"/>
      <c r="P763" s="306"/>
      <c r="Q763" s="105"/>
      <c r="R763" s="114"/>
      <c r="S763" s="115"/>
      <c r="T763" s="116">
        <f t="shared" si="102"/>
        <v>0</v>
      </c>
      <c r="U763" s="117">
        <f t="shared" si="103"/>
        <v>0</v>
      </c>
      <c r="V763" s="117">
        <f t="shared" si="99"/>
        <v>0</v>
      </c>
      <c r="W763" s="118">
        <f t="shared" si="104"/>
        <v>0</v>
      </c>
      <c r="X763" s="119">
        <f t="shared" si="105"/>
        <v>0</v>
      </c>
      <c r="Y763" s="119">
        <f t="shared" si="106"/>
        <v>0</v>
      </c>
      <c r="AA763" s="120" t="str">
        <f t="shared" si="107"/>
        <v>202604</v>
      </c>
    </row>
    <row r="764" spans="1:27" ht="21" customHeight="1">
      <c r="A764" s="299" t="str">
        <f>IF(C764="","",SUBTOTAL(103,$C$13:C764)-1)</f>
        <v/>
      </c>
      <c r="B764" s="104"/>
      <c r="C764" s="297"/>
      <c r="D764" s="105"/>
      <c r="E764" s="106"/>
      <c r="F764" s="107" t="str">
        <f>IF(E764="","",IFERROR(DATEDIF(E764,'請求書（幼稚園保育料・代理）'!$A$1,"Y"),""))</f>
        <v/>
      </c>
      <c r="G764" s="108"/>
      <c r="H764" s="105"/>
      <c r="I764" s="333" t="str">
        <f t="shared" si="100"/>
        <v/>
      </c>
      <c r="J764" s="110" t="s">
        <v>32</v>
      </c>
      <c r="K764" s="334" t="str">
        <f t="shared" si="101"/>
        <v/>
      </c>
      <c r="L764" s="112"/>
      <c r="M764" s="110" t="s">
        <v>32</v>
      </c>
      <c r="N764" s="113"/>
      <c r="O764" s="114"/>
      <c r="P764" s="306"/>
      <c r="Q764" s="105"/>
      <c r="R764" s="114"/>
      <c r="S764" s="115"/>
      <c r="T764" s="116">
        <f t="shared" si="102"/>
        <v>0</v>
      </c>
      <c r="U764" s="117">
        <f t="shared" si="103"/>
        <v>0</v>
      </c>
      <c r="V764" s="117">
        <f t="shared" si="99"/>
        <v>0</v>
      </c>
      <c r="W764" s="118">
        <f t="shared" si="104"/>
        <v>0</v>
      </c>
      <c r="X764" s="119">
        <f t="shared" si="105"/>
        <v>0</v>
      </c>
      <c r="Y764" s="119">
        <f t="shared" si="106"/>
        <v>0</v>
      </c>
      <c r="AA764" s="120" t="str">
        <f t="shared" si="107"/>
        <v>202604</v>
      </c>
    </row>
    <row r="765" spans="1:27" ht="21" customHeight="1">
      <c r="A765" s="299" t="str">
        <f>IF(C765="","",SUBTOTAL(103,$C$13:C765)-1)</f>
        <v/>
      </c>
      <c r="B765" s="104"/>
      <c r="C765" s="297"/>
      <c r="D765" s="105"/>
      <c r="E765" s="106"/>
      <c r="F765" s="107" t="str">
        <f>IF(E765="","",IFERROR(DATEDIF(E765,'請求書（幼稚園保育料・代理）'!$A$1,"Y"),""))</f>
        <v/>
      </c>
      <c r="G765" s="108"/>
      <c r="H765" s="105"/>
      <c r="I765" s="333" t="str">
        <f t="shared" si="100"/>
        <v/>
      </c>
      <c r="J765" s="110" t="s">
        <v>32</v>
      </c>
      <c r="K765" s="334" t="str">
        <f t="shared" si="101"/>
        <v/>
      </c>
      <c r="L765" s="112"/>
      <c r="M765" s="110" t="s">
        <v>32</v>
      </c>
      <c r="N765" s="113"/>
      <c r="O765" s="114"/>
      <c r="P765" s="306"/>
      <c r="Q765" s="105"/>
      <c r="R765" s="114"/>
      <c r="S765" s="115"/>
      <c r="T765" s="116">
        <f t="shared" si="102"/>
        <v>0</v>
      </c>
      <c r="U765" s="117">
        <f t="shared" si="103"/>
        <v>0</v>
      </c>
      <c r="V765" s="117">
        <f t="shared" si="99"/>
        <v>0</v>
      </c>
      <c r="W765" s="118">
        <f t="shared" si="104"/>
        <v>0</v>
      </c>
      <c r="X765" s="119">
        <f t="shared" si="105"/>
        <v>0</v>
      </c>
      <c r="Y765" s="119">
        <f t="shared" si="106"/>
        <v>0</v>
      </c>
      <c r="AA765" s="120" t="str">
        <f t="shared" si="107"/>
        <v>202604</v>
      </c>
    </row>
    <row r="766" spans="1:27" ht="21" customHeight="1">
      <c r="A766" s="299" t="str">
        <f>IF(C766="","",SUBTOTAL(103,$C$13:C766)-1)</f>
        <v/>
      </c>
      <c r="B766" s="104"/>
      <c r="C766" s="297"/>
      <c r="D766" s="105"/>
      <c r="E766" s="106"/>
      <c r="F766" s="107" t="str">
        <f>IF(E766="","",IFERROR(DATEDIF(E766,'請求書（幼稚園保育料・代理）'!$A$1,"Y"),""))</f>
        <v/>
      </c>
      <c r="G766" s="108"/>
      <c r="H766" s="105"/>
      <c r="I766" s="333" t="str">
        <f t="shared" si="100"/>
        <v/>
      </c>
      <c r="J766" s="110" t="s">
        <v>32</v>
      </c>
      <c r="K766" s="334" t="str">
        <f t="shared" si="101"/>
        <v/>
      </c>
      <c r="L766" s="112"/>
      <c r="M766" s="110" t="s">
        <v>32</v>
      </c>
      <c r="N766" s="113"/>
      <c r="O766" s="114"/>
      <c r="P766" s="306"/>
      <c r="Q766" s="105"/>
      <c r="R766" s="114"/>
      <c r="S766" s="115"/>
      <c r="T766" s="116">
        <f t="shared" si="102"/>
        <v>0</v>
      </c>
      <c r="U766" s="117">
        <f t="shared" si="103"/>
        <v>0</v>
      </c>
      <c r="V766" s="117">
        <f t="shared" si="99"/>
        <v>0</v>
      </c>
      <c r="W766" s="118">
        <f t="shared" si="104"/>
        <v>0</v>
      </c>
      <c r="X766" s="119">
        <f t="shared" si="105"/>
        <v>0</v>
      </c>
      <c r="Y766" s="119">
        <f t="shared" si="106"/>
        <v>0</v>
      </c>
      <c r="AA766" s="120" t="str">
        <f t="shared" si="107"/>
        <v>202604</v>
      </c>
    </row>
    <row r="767" spans="1:27" ht="21" customHeight="1">
      <c r="A767" s="299" t="str">
        <f>IF(C767="","",SUBTOTAL(103,$C$13:C767)-1)</f>
        <v/>
      </c>
      <c r="B767" s="104"/>
      <c r="C767" s="297"/>
      <c r="D767" s="105"/>
      <c r="E767" s="106"/>
      <c r="F767" s="107" t="str">
        <f>IF(E767="","",IFERROR(DATEDIF(E767,'請求書（幼稚園保育料・代理）'!$A$1,"Y"),""))</f>
        <v/>
      </c>
      <c r="G767" s="108"/>
      <c r="H767" s="105"/>
      <c r="I767" s="333" t="str">
        <f t="shared" si="100"/>
        <v/>
      </c>
      <c r="J767" s="110" t="s">
        <v>32</v>
      </c>
      <c r="K767" s="334" t="str">
        <f t="shared" si="101"/>
        <v/>
      </c>
      <c r="L767" s="112"/>
      <c r="M767" s="110" t="s">
        <v>32</v>
      </c>
      <c r="N767" s="113"/>
      <c r="O767" s="114"/>
      <c r="P767" s="306"/>
      <c r="Q767" s="105"/>
      <c r="R767" s="114"/>
      <c r="S767" s="115"/>
      <c r="T767" s="116">
        <f t="shared" si="102"/>
        <v>0</v>
      </c>
      <c r="U767" s="117">
        <f t="shared" si="103"/>
        <v>0</v>
      </c>
      <c r="V767" s="117">
        <f t="shared" si="99"/>
        <v>0</v>
      </c>
      <c r="W767" s="118">
        <f t="shared" si="104"/>
        <v>0</v>
      </c>
      <c r="X767" s="119">
        <f t="shared" si="105"/>
        <v>0</v>
      </c>
      <c r="Y767" s="119">
        <f t="shared" si="106"/>
        <v>0</v>
      </c>
      <c r="AA767" s="120" t="str">
        <f t="shared" si="107"/>
        <v>202604</v>
      </c>
    </row>
    <row r="768" spans="1:27" ht="21" customHeight="1">
      <c r="A768" s="299" t="str">
        <f>IF(C768="","",SUBTOTAL(103,$C$13:C768)-1)</f>
        <v/>
      </c>
      <c r="B768" s="104"/>
      <c r="C768" s="297"/>
      <c r="D768" s="105"/>
      <c r="E768" s="106"/>
      <c r="F768" s="107" t="str">
        <f>IF(E768="","",IFERROR(DATEDIF(E768,'請求書（幼稚園保育料・代理）'!$A$1,"Y"),""))</f>
        <v/>
      </c>
      <c r="G768" s="108"/>
      <c r="H768" s="105"/>
      <c r="I768" s="333" t="str">
        <f t="shared" si="100"/>
        <v/>
      </c>
      <c r="J768" s="110" t="s">
        <v>32</v>
      </c>
      <c r="K768" s="334" t="str">
        <f t="shared" si="101"/>
        <v/>
      </c>
      <c r="L768" s="112"/>
      <c r="M768" s="110" t="s">
        <v>32</v>
      </c>
      <c r="N768" s="113"/>
      <c r="O768" s="114"/>
      <c r="P768" s="306"/>
      <c r="Q768" s="105"/>
      <c r="R768" s="114"/>
      <c r="S768" s="115"/>
      <c r="T768" s="116">
        <f t="shared" si="102"/>
        <v>0</v>
      </c>
      <c r="U768" s="117">
        <f t="shared" si="103"/>
        <v>0</v>
      </c>
      <c r="V768" s="117">
        <f t="shared" si="99"/>
        <v>0</v>
      </c>
      <c r="W768" s="118">
        <f t="shared" si="104"/>
        <v>0</v>
      </c>
      <c r="X768" s="119">
        <f t="shared" si="105"/>
        <v>0</v>
      </c>
      <c r="Y768" s="119">
        <f t="shared" si="106"/>
        <v>0</v>
      </c>
      <c r="AA768" s="120" t="str">
        <f t="shared" si="107"/>
        <v>202604</v>
      </c>
    </row>
    <row r="769" spans="1:27" ht="21" customHeight="1">
      <c r="A769" s="299" t="str">
        <f>IF(C769="","",SUBTOTAL(103,$C$13:C769)-1)</f>
        <v/>
      </c>
      <c r="B769" s="104"/>
      <c r="C769" s="297"/>
      <c r="D769" s="105"/>
      <c r="E769" s="106"/>
      <c r="F769" s="107" t="str">
        <f>IF(E769="","",IFERROR(DATEDIF(E769,'請求書（幼稚園保育料・代理）'!$A$1,"Y"),""))</f>
        <v/>
      </c>
      <c r="G769" s="108"/>
      <c r="H769" s="105"/>
      <c r="I769" s="333" t="str">
        <f t="shared" si="100"/>
        <v/>
      </c>
      <c r="J769" s="110" t="s">
        <v>32</v>
      </c>
      <c r="K769" s="334" t="str">
        <f t="shared" si="101"/>
        <v/>
      </c>
      <c r="L769" s="112"/>
      <c r="M769" s="110" t="s">
        <v>32</v>
      </c>
      <c r="N769" s="113"/>
      <c r="O769" s="114"/>
      <c r="P769" s="306"/>
      <c r="Q769" s="105"/>
      <c r="R769" s="114"/>
      <c r="S769" s="115"/>
      <c r="T769" s="116">
        <f t="shared" si="102"/>
        <v>0</v>
      </c>
      <c r="U769" s="117">
        <f t="shared" si="103"/>
        <v>0</v>
      </c>
      <c r="V769" s="117">
        <f t="shared" si="99"/>
        <v>0</v>
      </c>
      <c r="W769" s="118">
        <f t="shared" si="104"/>
        <v>0</v>
      </c>
      <c r="X769" s="119">
        <f t="shared" si="105"/>
        <v>0</v>
      </c>
      <c r="Y769" s="119">
        <f t="shared" si="106"/>
        <v>0</v>
      </c>
      <c r="AA769" s="120" t="str">
        <f t="shared" si="107"/>
        <v>202604</v>
      </c>
    </row>
    <row r="770" spans="1:27" ht="21" customHeight="1">
      <c r="A770" s="299" t="str">
        <f>IF(C770="","",SUBTOTAL(103,$C$13:C770)-1)</f>
        <v/>
      </c>
      <c r="B770" s="104"/>
      <c r="C770" s="297"/>
      <c r="D770" s="105"/>
      <c r="E770" s="106"/>
      <c r="F770" s="107" t="str">
        <f>IF(E770="","",IFERROR(DATEDIF(E770,'請求書（幼稚園保育料・代理）'!$A$1,"Y"),""))</f>
        <v/>
      </c>
      <c r="G770" s="108"/>
      <c r="H770" s="105"/>
      <c r="I770" s="333" t="str">
        <f t="shared" si="100"/>
        <v/>
      </c>
      <c r="J770" s="110" t="s">
        <v>32</v>
      </c>
      <c r="K770" s="334" t="str">
        <f t="shared" si="101"/>
        <v/>
      </c>
      <c r="L770" s="112"/>
      <c r="M770" s="110" t="s">
        <v>32</v>
      </c>
      <c r="N770" s="113"/>
      <c r="O770" s="114"/>
      <c r="P770" s="306"/>
      <c r="Q770" s="105"/>
      <c r="R770" s="114"/>
      <c r="S770" s="115"/>
      <c r="T770" s="116">
        <f t="shared" si="102"/>
        <v>0</v>
      </c>
      <c r="U770" s="117">
        <f t="shared" si="103"/>
        <v>0</v>
      </c>
      <c r="V770" s="117">
        <f t="shared" si="99"/>
        <v>0</v>
      </c>
      <c r="W770" s="118">
        <f t="shared" si="104"/>
        <v>0</v>
      </c>
      <c r="X770" s="119">
        <f t="shared" si="105"/>
        <v>0</v>
      </c>
      <c r="Y770" s="119">
        <f t="shared" si="106"/>
        <v>0</v>
      </c>
      <c r="AA770" s="120" t="str">
        <f t="shared" si="107"/>
        <v>202604</v>
      </c>
    </row>
    <row r="771" spans="1:27" ht="21" customHeight="1">
      <c r="A771" s="299" t="str">
        <f>IF(C771="","",SUBTOTAL(103,$C$13:C771)-1)</f>
        <v/>
      </c>
      <c r="B771" s="104"/>
      <c r="C771" s="297"/>
      <c r="D771" s="105"/>
      <c r="E771" s="106"/>
      <c r="F771" s="107" t="str">
        <f>IF(E771="","",IFERROR(DATEDIF(E771,'請求書（幼稚園保育料・代理）'!$A$1,"Y"),""))</f>
        <v/>
      </c>
      <c r="G771" s="108"/>
      <c r="H771" s="105"/>
      <c r="I771" s="333" t="str">
        <f t="shared" si="100"/>
        <v/>
      </c>
      <c r="J771" s="110" t="s">
        <v>32</v>
      </c>
      <c r="K771" s="334" t="str">
        <f t="shared" si="101"/>
        <v/>
      </c>
      <c r="L771" s="112"/>
      <c r="M771" s="110" t="s">
        <v>32</v>
      </c>
      <c r="N771" s="113"/>
      <c r="O771" s="114"/>
      <c r="P771" s="306"/>
      <c r="Q771" s="105"/>
      <c r="R771" s="114"/>
      <c r="S771" s="115"/>
      <c r="T771" s="116">
        <f t="shared" si="102"/>
        <v>0</v>
      </c>
      <c r="U771" s="117">
        <f t="shared" si="103"/>
        <v>0</v>
      </c>
      <c r="V771" s="117">
        <f t="shared" si="99"/>
        <v>0</v>
      </c>
      <c r="W771" s="118">
        <f t="shared" si="104"/>
        <v>0</v>
      </c>
      <c r="X771" s="119">
        <f t="shared" si="105"/>
        <v>0</v>
      </c>
      <c r="Y771" s="119">
        <f t="shared" si="106"/>
        <v>0</v>
      </c>
      <c r="AA771" s="120" t="str">
        <f t="shared" si="107"/>
        <v>202604</v>
      </c>
    </row>
    <row r="772" spans="1:27" ht="21" customHeight="1">
      <c r="A772" s="299" t="str">
        <f>IF(C772="","",SUBTOTAL(103,$C$13:C772)-1)</f>
        <v/>
      </c>
      <c r="B772" s="104"/>
      <c r="C772" s="297"/>
      <c r="D772" s="105"/>
      <c r="E772" s="106"/>
      <c r="F772" s="107" t="str">
        <f>IF(E772="","",IFERROR(DATEDIF(E772,'請求書（幼稚園保育料・代理）'!$A$1,"Y"),""))</f>
        <v/>
      </c>
      <c r="G772" s="108"/>
      <c r="H772" s="105"/>
      <c r="I772" s="333" t="str">
        <f t="shared" si="100"/>
        <v/>
      </c>
      <c r="J772" s="110" t="s">
        <v>32</v>
      </c>
      <c r="K772" s="334" t="str">
        <f t="shared" si="101"/>
        <v/>
      </c>
      <c r="L772" s="112"/>
      <c r="M772" s="110" t="s">
        <v>32</v>
      </c>
      <c r="N772" s="113"/>
      <c r="O772" s="114"/>
      <c r="P772" s="306"/>
      <c r="Q772" s="105"/>
      <c r="R772" s="114"/>
      <c r="S772" s="115"/>
      <c r="T772" s="116">
        <f t="shared" si="102"/>
        <v>0</v>
      </c>
      <c r="U772" s="117">
        <f t="shared" si="103"/>
        <v>0</v>
      </c>
      <c r="V772" s="117">
        <f t="shared" si="99"/>
        <v>0</v>
      </c>
      <c r="W772" s="118">
        <f t="shared" si="104"/>
        <v>0</v>
      </c>
      <c r="X772" s="119">
        <f t="shared" si="105"/>
        <v>0</v>
      </c>
      <c r="Y772" s="119">
        <f t="shared" si="106"/>
        <v>0</v>
      </c>
      <c r="AA772" s="120" t="str">
        <f t="shared" si="107"/>
        <v>202604</v>
      </c>
    </row>
    <row r="773" spans="1:27" ht="21" customHeight="1">
      <c r="A773" s="299" t="str">
        <f>IF(C773="","",SUBTOTAL(103,$C$13:C773)-1)</f>
        <v/>
      </c>
      <c r="B773" s="104"/>
      <c r="C773" s="297"/>
      <c r="D773" s="105"/>
      <c r="E773" s="106"/>
      <c r="F773" s="107" t="str">
        <f>IF(E773="","",IFERROR(DATEDIF(E773,'請求書（幼稚園保育料・代理）'!$A$1,"Y"),""))</f>
        <v/>
      </c>
      <c r="G773" s="108"/>
      <c r="H773" s="105"/>
      <c r="I773" s="333" t="str">
        <f t="shared" si="100"/>
        <v/>
      </c>
      <c r="J773" s="110" t="s">
        <v>32</v>
      </c>
      <c r="K773" s="334" t="str">
        <f t="shared" si="101"/>
        <v/>
      </c>
      <c r="L773" s="112"/>
      <c r="M773" s="110" t="s">
        <v>32</v>
      </c>
      <c r="N773" s="113"/>
      <c r="O773" s="114"/>
      <c r="P773" s="306"/>
      <c r="Q773" s="105"/>
      <c r="R773" s="114"/>
      <c r="S773" s="115"/>
      <c r="T773" s="116">
        <f t="shared" si="102"/>
        <v>0</v>
      </c>
      <c r="U773" s="117">
        <f t="shared" si="103"/>
        <v>0</v>
      </c>
      <c r="V773" s="117">
        <f t="shared" si="99"/>
        <v>0</v>
      </c>
      <c r="W773" s="118">
        <f t="shared" si="104"/>
        <v>0</v>
      </c>
      <c r="X773" s="119">
        <f t="shared" si="105"/>
        <v>0</v>
      </c>
      <c r="Y773" s="119">
        <f t="shared" si="106"/>
        <v>0</v>
      </c>
      <c r="AA773" s="120" t="str">
        <f t="shared" si="107"/>
        <v>202604</v>
      </c>
    </row>
    <row r="774" spans="1:27" ht="21" customHeight="1">
      <c r="A774" s="299" t="str">
        <f>IF(C774="","",SUBTOTAL(103,$C$13:C774)-1)</f>
        <v/>
      </c>
      <c r="B774" s="104"/>
      <c r="C774" s="297"/>
      <c r="D774" s="105"/>
      <c r="E774" s="106"/>
      <c r="F774" s="107" t="str">
        <f>IF(E774="","",IFERROR(DATEDIF(E774,'請求書（幼稚園保育料・代理）'!$A$1,"Y"),""))</f>
        <v/>
      </c>
      <c r="G774" s="108"/>
      <c r="H774" s="105"/>
      <c r="I774" s="333" t="str">
        <f t="shared" si="100"/>
        <v/>
      </c>
      <c r="J774" s="110" t="s">
        <v>32</v>
      </c>
      <c r="K774" s="334" t="str">
        <f t="shared" si="101"/>
        <v/>
      </c>
      <c r="L774" s="112"/>
      <c r="M774" s="110" t="s">
        <v>32</v>
      </c>
      <c r="N774" s="113"/>
      <c r="O774" s="114"/>
      <c r="P774" s="306"/>
      <c r="Q774" s="105"/>
      <c r="R774" s="114"/>
      <c r="S774" s="115"/>
      <c r="T774" s="116">
        <f t="shared" si="102"/>
        <v>0</v>
      </c>
      <c r="U774" s="117">
        <f t="shared" si="103"/>
        <v>0</v>
      </c>
      <c r="V774" s="117">
        <f t="shared" si="99"/>
        <v>0</v>
      </c>
      <c r="W774" s="118">
        <f t="shared" si="104"/>
        <v>0</v>
      </c>
      <c r="X774" s="119">
        <f t="shared" si="105"/>
        <v>0</v>
      </c>
      <c r="Y774" s="119">
        <f t="shared" si="106"/>
        <v>0</v>
      </c>
      <c r="AA774" s="120" t="str">
        <f t="shared" si="107"/>
        <v>202604</v>
      </c>
    </row>
    <row r="775" spans="1:27" ht="21" customHeight="1">
      <c r="A775" s="299" t="str">
        <f>IF(C775="","",SUBTOTAL(103,$C$13:C775)-1)</f>
        <v/>
      </c>
      <c r="B775" s="104"/>
      <c r="C775" s="297"/>
      <c r="D775" s="105"/>
      <c r="E775" s="106"/>
      <c r="F775" s="107" t="str">
        <f>IF(E775="","",IFERROR(DATEDIF(E775,'請求書（幼稚園保育料・代理）'!$A$1,"Y"),""))</f>
        <v/>
      </c>
      <c r="G775" s="108"/>
      <c r="H775" s="105"/>
      <c r="I775" s="333" t="str">
        <f t="shared" si="100"/>
        <v/>
      </c>
      <c r="J775" s="110" t="s">
        <v>32</v>
      </c>
      <c r="K775" s="334" t="str">
        <f t="shared" si="101"/>
        <v/>
      </c>
      <c r="L775" s="112"/>
      <c r="M775" s="110" t="s">
        <v>32</v>
      </c>
      <c r="N775" s="113"/>
      <c r="O775" s="114"/>
      <c r="P775" s="306"/>
      <c r="Q775" s="105"/>
      <c r="R775" s="114"/>
      <c r="S775" s="115"/>
      <c r="T775" s="116">
        <f t="shared" si="102"/>
        <v>0</v>
      </c>
      <c r="U775" s="117">
        <f t="shared" si="103"/>
        <v>0</v>
      </c>
      <c r="V775" s="117">
        <f t="shared" si="99"/>
        <v>0</v>
      </c>
      <c r="W775" s="118">
        <f t="shared" si="104"/>
        <v>0</v>
      </c>
      <c r="X775" s="119">
        <f t="shared" si="105"/>
        <v>0</v>
      </c>
      <c r="Y775" s="119">
        <f t="shared" si="106"/>
        <v>0</v>
      </c>
      <c r="AA775" s="120" t="str">
        <f t="shared" si="107"/>
        <v>202604</v>
      </c>
    </row>
    <row r="776" spans="1:27" ht="21" customHeight="1">
      <c r="A776" s="299" t="str">
        <f>IF(C776="","",SUBTOTAL(103,$C$13:C776)-1)</f>
        <v/>
      </c>
      <c r="B776" s="104"/>
      <c r="C776" s="297"/>
      <c r="D776" s="105"/>
      <c r="E776" s="106"/>
      <c r="F776" s="107" t="str">
        <f>IF(E776="","",IFERROR(DATEDIF(E776,'請求書（幼稚園保育料・代理）'!$A$1,"Y"),""))</f>
        <v/>
      </c>
      <c r="G776" s="108"/>
      <c r="H776" s="105"/>
      <c r="I776" s="333" t="str">
        <f t="shared" si="100"/>
        <v/>
      </c>
      <c r="J776" s="110" t="s">
        <v>32</v>
      </c>
      <c r="K776" s="334" t="str">
        <f t="shared" si="101"/>
        <v/>
      </c>
      <c r="L776" s="112"/>
      <c r="M776" s="110" t="s">
        <v>32</v>
      </c>
      <c r="N776" s="113"/>
      <c r="O776" s="114"/>
      <c r="P776" s="306"/>
      <c r="Q776" s="105"/>
      <c r="R776" s="114"/>
      <c r="S776" s="115"/>
      <c r="T776" s="116">
        <f t="shared" si="102"/>
        <v>0</v>
      </c>
      <c r="U776" s="117">
        <f t="shared" si="103"/>
        <v>0</v>
      </c>
      <c r="V776" s="117">
        <f t="shared" si="99"/>
        <v>0</v>
      </c>
      <c r="W776" s="118">
        <f t="shared" si="104"/>
        <v>0</v>
      </c>
      <c r="X776" s="119">
        <f t="shared" si="105"/>
        <v>0</v>
      </c>
      <c r="Y776" s="119">
        <f t="shared" si="106"/>
        <v>0</v>
      </c>
      <c r="AA776" s="120" t="str">
        <f t="shared" si="107"/>
        <v>202604</v>
      </c>
    </row>
    <row r="777" spans="1:27" ht="21" customHeight="1">
      <c r="A777" s="299" t="str">
        <f>IF(C777="","",SUBTOTAL(103,$C$13:C777)-1)</f>
        <v/>
      </c>
      <c r="B777" s="104"/>
      <c r="C777" s="297"/>
      <c r="D777" s="105"/>
      <c r="E777" s="106"/>
      <c r="F777" s="107" t="str">
        <f>IF(E777="","",IFERROR(DATEDIF(E777,'請求書（幼稚園保育料・代理）'!$A$1,"Y"),""))</f>
        <v/>
      </c>
      <c r="G777" s="108"/>
      <c r="H777" s="105"/>
      <c r="I777" s="333" t="str">
        <f t="shared" si="100"/>
        <v/>
      </c>
      <c r="J777" s="110" t="s">
        <v>32</v>
      </c>
      <c r="K777" s="334" t="str">
        <f t="shared" si="101"/>
        <v/>
      </c>
      <c r="L777" s="112"/>
      <c r="M777" s="110" t="s">
        <v>32</v>
      </c>
      <c r="N777" s="113"/>
      <c r="O777" s="114"/>
      <c r="P777" s="306"/>
      <c r="Q777" s="105"/>
      <c r="R777" s="114"/>
      <c r="S777" s="115"/>
      <c r="T777" s="116">
        <f t="shared" si="102"/>
        <v>0</v>
      </c>
      <c r="U777" s="117">
        <f t="shared" si="103"/>
        <v>0</v>
      </c>
      <c r="V777" s="117">
        <f t="shared" si="99"/>
        <v>0</v>
      </c>
      <c r="W777" s="118">
        <f t="shared" si="104"/>
        <v>0</v>
      </c>
      <c r="X777" s="119">
        <f t="shared" si="105"/>
        <v>0</v>
      </c>
      <c r="Y777" s="119">
        <f t="shared" si="106"/>
        <v>0</v>
      </c>
      <c r="AA777" s="120" t="str">
        <f t="shared" si="107"/>
        <v>202604</v>
      </c>
    </row>
    <row r="778" spans="1:27" ht="21" customHeight="1">
      <c r="A778" s="299" t="str">
        <f>IF(C778="","",SUBTOTAL(103,$C$13:C778)-1)</f>
        <v/>
      </c>
      <c r="B778" s="104"/>
      <c r="C778" s="297"/>
      <c r="D778" s="105"/>
      <c r="E778" s="106"/>
      <c r="F778" s="107" t="str">
        <f>IF(E778="","",IFERROR(DATEDIF(E778,'請求書（幼稚園保育料・代理）'!$A$1,"Y"),""))</f>
        <v/>
      </c>
      <c r="G778" s="108"/>
      <c r="H778" s="105"/>
      <c r="I778" s="333" t="str">
        <f t="shared" si="100"/>
        <v/>
      </c>
      <c r="J778" s="110" t="s">
        <v>32</v>
      </c>
      <c r="K778" s="334" t="str">
        <f t="shared" si="101"/>
        <v/>
      </c>
      <c r="L778" s="112"/>
      <c r="M778" s="110" t="s">
        <v>32</v>
      </c>
      <c r="N778" s="113"/>
      <c r="O778" s="114"/>
      <c r="P778" s="306"/>
      <c r="Q778" s="105"/>
      <c r="R778" s="114"/>
      <c r="S778" s="115"/>
      <c r="T778" s="116">
        <f t="shared" si="102"/>
        <v>0</v>
      </c>
      <c r="U778" s="117">
        <f t="shared" si="103"/>
        <v>0</v>
      </c>
      <c r="V778" s="117">
        <f t="shared" si="99"/>
        <v>0</v>
      </c>
      <c r="W778" s="118">
        <f t="shared" si="104"/>
        <v>0</v>
      </c>
      <c r="X778" s="119">
        <f t="shared" si="105"/>
        <v>0</v>
      </c>
      <c r="Y778" s="119">
        <f t="shared" si="106"/>
        <v>0</v>
      </c>
      <c r="AA778" s="120" t="str">
        <f t="shared" si="107"/>
        <v>202604</v>
      </c>
    </row>
    <row r="779" spans="1:27" ht="21" customHeight="1">
      <c r="A779" s="299" t="str">
        <f>IF(C779="","",SUBTOTAL(103,$C$13:C779)-1)</f>
        <v/>
      </c>
      <c r="B779" s="104"/>
      <c r="C779" s="297"/>
      <c r="D779" s="105"/>
      <c r="E779" s="106"/>
      <c r="F779" s="107" t="str">
        <f>IF(E779="","",IFERROR(DATEDIF(E779,'請求書（幼稚園保育料・代理）'!$A$1,"Y"),""))</f>
        <v/>
      </c>
      <c r="G779" s="108"/>
      <c r="H779" s="105"/>
      <c r="I779" s="333" t="str">
        <f t="shared" si="100"/>
        <v/>
      </c>
      <c r="J779" s="110" t="s">
        <v>32</v>
      </c>
      <c r="K779" s="334" t="str">
        <f t="shared" si="101"/>
        <v/>
      </c>
      <c r="L779" s="112"/>
      <c r="M779" s="110" t="s">
        <v>32</v>
      </c>
      <c r="N779" s="113"/>
      <c r="O779" s="114"/>
      <c r="P779" s="306"/>
      <c r="Q779" s="105"/>
      <c r="R779" s="114"/>
      <c r="S779" s="115"/>
      <c r="T779" s="116">
        <f t="shared" si="102"/>
        <v>0</v>
      </c>
      <c r="U779" s="117">
        <f t="shared" si="103"/>
        <v>0</v>
      </c>
      <c r="V779" s="117">
        <f t="shared" si="99"/>
        <v>0</v>
      </c>
      <c r="W779" s="118">
        <f t="shared" si="104"/>
        <v>0</v>
      </c>
      <c r="X779" s="119">
        <f t="shared" si="105"/>
        <v>0</v>
      </c>
      <c r="Y779" s="119">
        <f t="shared" si="106"/>
        <v>0</v>
      </c>
      <c r="AA779" s="120" t="str">
        <f t="shared" si="107"/>
        <v>202604</v>
      </c>
    </row>
    <row r="780" spans="1:27" ht="21" customHeight="1">
      <c r="A780" s="299" t="str">
        <f>IF(C780="","",SUBTOTAL(103,$C$13:C780)-1)</f>
        <v/>
      </c>
      <c r="B780" s="104"/>
      <c r="C780" s="297"/>
      <c r="D780" s="105"/>
      <c r="E780" s="106"/>
      <c r="F780" s="107" t="str">
        <f>IF(E780="","",IFERROR(DATEDIF(E780,'請求書（幼稚園保育料・代理）'!$A$1,"Y"),""))</f>
        <v/>
      </c>
      <c r="G780" s="108"/>
      <c r="H780" s="105"/>
      <c r="I780" s="333" t="str">
        <f t="shared" si="100"/>
        <v/>
      </c>
      <c r="J780" s="110" t="s">
        <v>32</v>
      </c>
      <c r="K780" s="334" t="str">
        <f t="shared" si="101"/>
        <v/>
      </c>
      <c r="L780" s="112"/>
      <c r="M780" s="110" t="s">
        <v>32</v>
      </c>
      <c r="N780" s="113"/>
      <c r="O780" s="114"/>
      <c r="P780" s="306"/>
      <c r="Q780" s="105"/>
      <c r="R780" s="114"/>
      <c r="S780" s="115"/>
      <c r="T780" s="116">
        <f t="shared" si="102"/>
        <v>0</v>
      </c>
      <c r="U780" s="117">
        <f t="shared" si="103"/>
        <v>0</v>
      </c>
      <c r="V780" s="117">
        <f t="shared" si="99"/>
        <v>0</v>
      </c>
      <c r="W780" s="118">
        <f t="shared" si="104"/>
        <v>0</v>
      </c>
      <c r="X780" s="119">
        <f t="shared" si="105"/>
        <v>0</v>
      </c>
      <c r="Y780" s="119">
        <f t="shared" si="106"/>
        <v>0</v>
      </c>
      <c r="AA780" s="120" t="str">
        <f t="shared" si="107"/>
        <v>202604</v>
      </c>
    </row>
    <row r="781" spans="1:27" ht="21" customHeight="1">
      <c r="A781" s="299" t="str">
        <f>IF(C781="","",SUBTOTAL(103,$C$13:C781)-1)</f>
        <v/>
      </c>
      <c r="B781" s="104"/>
      <c r="C781" s="297"/>
      <c r="D781" s="105"/>
      <c r="E781" s="106"/>
      <c r="F781" s="107" t="str">
        <f>IF(E781="","",IFERROR(DATEDIF(E781,'請求書（幼稚園保育料・代理）'!$A$1,"Y"),""))</f>
        <v/>
      </c>
      <c r="G781" s="108"/>
      <c r="H781" s="105"/>
      <c r="I781" s="333" t="str">
        <f t="shared" si="100"/>
        <v/>
      </c>
      <c r="J781" s="110" t="s">
        <v>32</v>
      </c>
      <c r="K781" s="334" t="str">
        <f t="shared" si="101"/>
        <v/>
      </c>
      <c r="L781" s="112"/>
      <c r="M781" s="110" t="s">
        <v>32</v>
      </c>
      <c r="N781" s="113"/>
      <c r="O781" s="114"/>
      <c r="P781" s="306"/>
      <c r="Q781" s="105"/>
      <c r="R781" s="114"/>
      <c r="S781" s="115"/>
      <c r="T781" s="116">
        <f t="shared" si="102"/>
        <v>0</v>
      </c>
      <c r="U781" s="117">
        <f t="shared" si="103"/>
        <v>0</v>
      </c>
      <c r="V781" s="117">
        <f t="shared" si="99"/>
        <v>0</v>
      </c>
      <c r="W781" s="118">
        <f t="shared" si="104"/>
        <v>0</v>
      </c>
      <c r="X781" s="119">
        <f t="shared" si="105"/>
        <v>0</v>
      </c>
      <c r="Y781" s="119">
        <f t="shared" si="106"/>
        <v>0</v>
      </c>
      <c r="AA781" s="120" t="str">
        <f t="shared" si="107"/>
        <v>202604</v>
      </c>
    </row>
    <row r="782" spans="1:27" ht="21" customHeight="1">
      <c r="A782" s="299" t="str">
        <f>IF(C782="","",SUBTOTAL(103,$C$13:C782)-1)</f>
        <v/>
      </c>
      <c r="B782" s="104"/>
      <c r="C782" s="297"/>
      <c r="D782" s="105"/>
      <c r="E782" s="106"/>
      <c r="F782" s="107" t="str">
        <f>IF(E782="","",IFERROR(DATEDIF(E782,'請求書（幼稚園保育料・代理）'!$A$1,"Y"),""))</f>
        <v/>
      </c>
      <c r="G782" s="108"/>
      <c r="H782" s="105"/>
      <c r="I782" s="333" t="str">
        <f t="shared" si="100"/>
        <v/>
      </c>
      <c r="J782" s="110" t="s">
        <v>32</v>
      </c>
      <c r="K782" s="334" t="str">
        <f t="shared" si="101"/>
        <v/>
      </c>
      <c r="L782" s="112"/>
      <c r="M782" s="110" t="s">
        <v>32</v>
      </c>
      <c r="N782" s="113"/>
      <c r="O782" s="114"/>
      <c r="P782" s="306"/>
      <c r="Q782" s="105"/>
      <c r="R782" s="114"/>
      <c r="S782" s="115"/>
      <c r="T782" s="116">
        <f t="shared" si="102"/>
        <v>0</v>
      </c>
      <c r="U782" s="117">
        <f t="shared" si="103"/>
        <v>0</v>
      </c>
      <c r="V782" s="117">
        <f t="shared" ref="V782:V823" si="108">IF(C782&lt;&gt;0,$V$13,0)</f>
        <v>0</v>
      </c>
      <c r="W782" s="118">
        <f t="shared" si="104"/>
        <v>0</v>
      </c>
      <c r="X782" s="119">
        <f t="shared" si="105"/>
        <v>0</v>
      </c>
      <c r="Y782" s="119">
        <f t="shared" si="106"/>
        <v>0</v>
      </c>
      <c r="AA782" s="120" t="str">
        <f t="shared" si="107"/>
        <v>202604</v>
      </c>
    </row>
    <row r="783" spans="1:27" ht="21" customHeight="1">
      <c r="A783" s="299" t="str">
        <f>IF(C783="","",SUBTOTAL(103,$C$13:C783)-1)</f>
        <v/>
      </c>
      <c r="B783" s="104"/>
      <c r="C783" s="297"/>
      <c r="D783" s="105"/>
      <c r="E783" s="106"/>
      <c r="F783" s="107" t="str">
        <f>IF(E783="","",IFERROR(DATEDIF(E783,'請求書（幼稚園保育料・代理）'!$A$1,"Y"),""))</f>
        <v/>
      </c>
      <c r="G783" s="108"/>
      <c r="H783" s="105"/>
      <c r="I783" s="333" t="str">
        <f t="shared" ref="I783:I823" si="109">IF(C783&lt;&gt;"","1日","")</f>
        <v/>
      </c>
      <c r="J783" s="110" t="s">
        <v>32</v>
      </c>
      <c r="K783" s="334" t="str">
        <f t="shared" ref="K783:K823" si="110">IF(C783&lt;&gt;"","末日","")</f>
        <v/>
      </c>
      <c r="L783" s="112"/>
      <c r="M783" s="110" t="s">
        <v>32</v>
      </c>
      <c r="N783" s="113"/>
      <c r="O783" s="114"/>
      <c r="P783" s="306"/>
      <c r="Q783" s="105"/>
      <c r="R783" s="114"/>
      <c r="S783" s="115"/>
      <c r="T783" s="116">
        <f t="shared" ref="T783:T823" si="111">IF(Q783="有",ROUNDDOWN(R783/S783,0),0)</f>
        <v>0</v>
      </c>
      <c r="U783" s="117">
        <f t="shared" ref="U783:U823" si="112">O783+T783</f>
        <v>0</v>
      </c>
      <c r="V783" s="117">
        <f t="shared" si="108"/>
        <v>0</v>
      </c>
      <c r="W783" s="118">
        <f t="shared" ref="W783:W823" si="113">MIN(U783,V783)</f>
        <v>0</v>
      </c>
      <c r="X783" s="119">
        <f t="shared" ref="X783:X823" si="114">IF(O783-W783&lt;0,0,O783-W783)</f>
        <v>0</v>
      </c>
      <c r="Y783" s="119">
        <f t="shared" ref="Y783:Y823" si="115">IF(W783-O783&gt;0,W783-O783,0)</f>
        <v>0</v>
      </c>
      <c r="AA783" s="120" t="str">
        <f t="shared" si="107"/>
        <v>202604</v>
      </c>
    </row>
    <row r="784" spans="1:27" ht="21" customHeight="1">
      <c r="A784" s="299" t="str">
        <f>IF(C784="","",SUBTOTAL(103,$C$13:C784)-1)</f>
        <v/>
      </c>
      <c r="B784" s="104"/>
      <c r="C784" s="297"/>
      <c r="D784" s="105"/>
      <c r="E784" s="106"/>
      <c r="F784" s="107" t="str">
        <f>IF(E784="","",IFERROR(DATEDIF(E784,'請求書（幼稚園保育料・代理）'!$A$1,"Y"),""))</f>
        <v/>
      </c>
      <c r="G784" s="108"/>
      <c r="H784" s="105"/>
      <c r="I784" s="333" t="str">
        <f t="shared" si="109"/>
        <v/>
      </c>
      <c r="J784" s="110" t="s">
        <v>32</v>
      </c>
      <c r="K784" s="334" t="str">
        <f t="shared" si="110"/>
        <v/>
      </c>
      <c r="L784" s="112"/>
      <c r="M784" s="110" t="s">
        <v>32</v>
      </c>
      <c r="N784" s="113"/>
      <c r="O784" s="114"/>
      <c r="P784" s="306"/>
      <c r="Q784" s="105"/>
      <c r="R784" s="114"/>
      <c r="S784" s="115"/>
      <c r="T784" s="116">
        <f t="shared" si="111"/>
        <v>0</v>
      </c>
      <c r="U784" s="117">
        <f t="shared" si="112"/>
        <v>0</v>
      </c>
      <c r="V784" s="117">
        <f t="shared" si="108"/>
        <v>0</v>
      </c>
      <c r="W784" s="118">
        <f t="shared" si="113"/>
        <v>0</v>
      </c>
      <c r="X784" s="119">
        <f t="shared" si="114"/>
        <v>0</v>
      </c>
      <c r="Y784" s="119">
        <f t="shared" si="115"/>
        <v>0</v>
      </c>
      <c r="AA784" s="120" t="str">
        <f t="shared" ref="AA784:AA823" si="116">2018+$I$4&amp;0&amp;$K$4</f>
        <v>202604</v>
      </c>
    </row>
    <row r="785" spans="1:27" ht="21" customHeight="1">
      <c r="A785" s="299" t="str">
        <f>IF(C785="","",SUBTOTAL(103,$C$13:C785)-1)</f>
        <v/>
      </c>
      <c r="B785" s="104"/>
      <c r="C785" s="297"/>
      <c r="D785" s="105"/>
      <c r="E785" s="106"/>
      <c r="F785" s="107" t="str">
        <f>IF(E785="","",IFERROR(DATEDIF(E785,'請求書（幼稚園保育料・代理）'!$A$1,"Y"),""))</f>
        <v/>
      </c>
      <c r="G785" s="108"/>
      <c r="H785" s="105"/>
      <c r="I785" s="333" t="str">
        <f t="shared" si="109"/>
        <v/>
      </c>
      <c r="J785" s="110" t="s">
        <v>32</v>
      </c>
      <c r="K785" s="334" t="str">
        <f t="shared" si="110"/>
        <v/>
      </c>
      <c r="L785" s="112"/>
      <c r="M785" s="110" t="s">
        <v>32</v>
      </c>
      <c r="N785" s="113"/>
      <c r="O785" s="114"/>
      <c r="P785" s="306"/>
      <c r="Q785" s="105"/>
      <c r="R785" s="114"/>
      <c r="S785" s="115"/>
      <c r="T785" s="116">
        <f t="shared" si="111"/>
        <v>0</v>
      </c>
      <c r="U785" s="117">
        <f t="shared" si="112"/>
        <v>0</v>
      </c>
      <c r="V785" s="117">
        <f t="shared" si="108"/>
        <v>0</v>
      </c>
      <c r="W785" s="118">
        <f t="shared" si="113"/>
        <v>0</v>
      </c>
      <c r="X785" s="119">
        <f t="shared" si="114"/>
        <v>0</v>
      </c>
      <c r="Y785" s="119">
        <f t="shared" si="115"/>
        <v>0</v>
      </c>
      <c r="AA785" s="120" t="str">
        <f t="shared" si="116"/>
        <v>202604</v>
      </c>
    </row>
    <row r="786" spans="1:27" ht="21" customHeight="1">
      <c r="A786" s="299" t="str">
        <f>IF(C786="","",SUBTOTAL(103,$C$13:C786)-1)</f>
        <v/>
      </c>
      <c r="B786" s="104"/>
      <c r="C786" s="297"/>
      <c r="D786" s="105"/>
      <c r="E786" s="106"/>
      <c r="F786" s="107" t="str">
        <f>IF(E786="","",IFERROR(DATEDIF(E786,'請求書（幼稚園保育料・代理）'!$A$1,"Y"),""))</f>
        <v/>
      </c>
      <c r="G786" s="108"/>
      <c r="H786" s="105"/>
      <c r="I786" s="333" t="str">
        <f t="shared" si="109"/>
        <v/>
      </c>
      <c r="J786" s="110" t="s">
        <v>32</v>
      </c>
      <c r="K786" s="334" t="str">
        <f t="shared" si="110"/>
        <v/>
      </c>
      <c r="L786" s="112"/>
      <c r="M786" s="110" t="s">
        <v>32</v>
      </c>
      <c r="N786" s="113"/>
      <c r="O786" s="114"/>
      <c r="P786" s="306"/>
      <c r="Q786" s="105"/>
      <c r="R786" s="114"/>
      <c r="S786" s="115"/>
      <c r="T786" s="116">
        <f t="shared" si="111"/>
        <v>0</v>
      </c>
      <c r="U786" s="117">
        <f t="shared" si="112"/>
        <v>0</v>
      </c>
      <c r="V786" s="117">
        <f t="shared" si="108"/>
        <v>0</v>
      </c>
      <c r="W786" s="118">
        <f t="shared" si="113"/>
        <v>0</v>
      </c>
      <c r="X786" s="119">
        <f t="shared" si="114"/>
        <v>0</v>
      </c>
      <c r="Y786" s="119">
        <f t="shared" si="115"/>
        <v>0</v>
      </c>
      <c r="AA786" s="120" t="str">
        <f t="shared" si="116"/>
        <v>202604</v>
      </c>
    </row>
    <row r="787" spans="1:27" ht="21" customHeight="1">
      <c r="A787" s="299" t="str">
        <f>IF(C787="","",SUBTOTAL(103,$C$13:C787)-1)</f>
        <v/>
      </c>
      <c r="B787" s="104"/>
      <c r="C787" s="297"/>
      <c r="D787" s="105"/>
      <c r="E787" s="106"/>
      <c r="F787" s="107" t="str">
        <f>IF(E787="","",IFERROR(DATEDIF(E787,'請求書（幼稚園保育料・代理）'!$A$1,"Y"),""))</f>
        <v/>
      </c>
      <c r="G787" s="108"/>
      <c r="H787" s="105"/>
      <c r="I787" s="333" t="str">
        <f t="shared" si="109"/>
        <v/>
      </c>
      <c r="J787" s="110" t="s">
        <v>32</v>
      </c>
      <c r="K787" s="334" t="str">
        <f t="shared" si="110"/>
        <v/>
      </c>
      <c r="L787" s="112"/>
      <c r="M787" s="110" t="s">
        <v>32</v>
      </c>
      <c r="N787" s="113"/>
      <c r="O787" s="114"/>
      <c r="P787" s="306"/>
      <c r="Q787" s="105"/>
      <c r="R787" s="114"/>
      <c r="S787" s="115"/>
      <c r="T787" s="116">
        <f t="shared" si="111"/>
        <v>0</v>
      </c>
      <c r="U787" s="117">
        <f t="shared" si="112"/>
        <v>0</v>
      </c>
      <c r="V787" s="117">
        <f t="shared" si="108"/>
        <v>0</v>
      </c>
      <c r="W787" s="118">
        <f t="shared" si="113"/>
        <v>0</v>
      </c>
      <c r="X787" s="119">
        <f t="shared" si="114"/>
        <v>0</v>
      </c>
      <c r="Y787" s="119">
        <f t="shared" si="115"/>
        <v>0</v>
      </c>
      <c r="AA787" s="120" t="str">
        <f t="shared" si="116"/>
        <v>202604</v>
      </c>
    </row>
    <row r="788" spans="1:27" ht="21" customHeight="1">
      <c r="A788" s="299" t="str">
        <f>IF(C788="","",SUBTOTAL(103,$C$13:C788)-1)</f>
        <v/>
      </c>
      <c r="B788" s="104"/>
      <c r="C788" s="297"/>
      <c r="D788" s="105"/>
      <c r="E788" s="106"/>
      <c r="F788" s="107" t="str">
        <f>IF(E788="","",IFERROR(DATEDIF(E788,'請求書（幼稚園保育料・代理）'!$A$1,"Y"),""))</f>
        <v/>
      </c>
      <c r="G788" s="108"/>
      <c r="H788" s="105"/>
      <c r="I788" s="333" t="str">
        <f t="shared" si="109"/>
        <v/>
      </c>
      <c r="J788" s="110" t="s">
        <v>32</v>
      </c>
      <c r="K788" s="334" t="str">
        <f t="shared" si="110"/>
        <v/>
      </c>
      <c r="L788" s="112"/>
      <c r="M788" s="110" t="s">
        <v>32</v>
      </c>
      <c r="N788" s="113"/>
      <c r="O788" s="114"/>
      <c r="P788" s="306"/>
      <c r="Q788" s="105"/>
      <c r="R788" s="114"/>
      <c r="S788" s="115"/>
      <c r="T788" s="116">
        <f t="shared" si="111"/>
        <v>0</v>
      </c>
      <c r="U788" s="117">
        <f t="shared" si="112"/>
        <v>0</v>
      </c>
      <c r="V788" s="117">
        <f t="shared" si="108"/>
        <v>0</v>
      </c>
      <c r="W788" s="118">
        <f t="shared" si="113"/>
        <v>0</v>
      </c>
      <c r="X788" s="119">
        <f t="shared" si="114"/>
        <v>0</v>
      </c>
      <c r="Y788" s="119">
        <f t="shared" si="115"/>
        <v>0</v>
      </c>
      <c r="AA788" s="120" t="str">
        <f t="shared" si="116"/>
        <v>202604</v>
      </c>
    </row>
    <row r="789" spans="1:27" ht="21" customHeight="1">
      <c r="A789" s="299" t="str">
        <f>IF(C789="","",SUBTOTAL(103,$C$13:C789)-1)</f>
        <v/>
      </c>
      <c r="B789" s="104"/>
      <c r="C789" s="297"/>
      <c r="D789" s="105"/>
      <c r="E789" s="106"/>
      <c r="F789" s="107" t="str">
        <f>IF(E789="","",IFERROR(DATEDIF(E789,'請求書（幼稚園保育料・代理）'!$A$1,"Y"),""))</f>
        <v/>
      </c>
      <c r="G789" s="108"/>
      <c r="H789" s="105"/>
      <c r="I789" s="333" t="str">
        <f t="shared" si="109"/>
        <v/>
      </c>
      <c r="J789" s="110" t="s">
        <v>32</v>
      </c>
      <c r="K789" s="334" t="str">
        <f t="shared" si="110"/>
        <v/>
      </c>
      <c r="L789" s="112"/>
      <c r="M789" s="110" t="s">
        <v>32</v>
      </c>
      <c r="N789" s="113"/>
      <c r="O789" s="114"/>
      <c r="P789" s="306"/>
      <c r="Q789" s="105"/>
      <c r="R789" s="114"/>
      <c r="S789" s="115"/>
      <c r="T789" s="116">
        <f t="shared" si="111"/>
        <v>0</v>
      </c>
      <c r="U789" s="117">
        <f t="shared" si="112"/>
        <v>0</v>
      </c>
      <c r="V789" s="117">
        <f t="shared" si="108"/>
        <v>0</v>
      </c>
      <c r="W789" s="118">
        <f t="shared" si="113"/>
        <v>0</v>
      </c>
      <c r="X789" s="119">
        <f t="shared" si="114"/>
        <v>0</v>
      </c>
      <c r="Y789" s="119">
        <f t="shared" si="115"/>
        <v>0</v>
      </c>
      <c r="AA789" s="120" t="str">
        <f t="shared" si="116"/>
        <v>202604</v>
      </c>
    </row>
    <row r="790" spans="1:27" ht="21" customHeight="1">
      <c r="A790" s="299" t="str">
        <f>IF(C790="","",SUBTOTAL(103,$C$13:C790)-1)</f>
        <v/>
      </c>
      <c r="B790" s="104"/>
      <c r="C790" s="297"/>
      <c r="D790" s="105"/>
      <c r="E790" s="106"/>
      <c r="F790" s="107" t="str">
        <f>IF(E790="","",IFERROR(DATEDIF(E790,'請求書（幼稚園保育料・代理）'!$A$1,"Y"),""))</f>
        <v/>
      </c>
      <c r="G790" s="108"/>
      <c r="H790" s="105"/>
      <c r="I790" s="333" t="str">
        <f t="shared" si="109"/>
        <v/>
      </c>
      <c r="J790" s="110" t="s">
        <v>32</v>
      </c>
      <c r="K790" s="334" t="str">
        <f t="shared" si="110"/>
        <v/>
      </c>
      <c r="L790" s="112"/>
      <c r="M790" s="110" t="s">
        <v>32</v>
      </c>
      <c r="N790" s="113"/>
      <c r="O790" s="114"/>
      <c r="P790" s="306"/>
      <c r="Q790" s="105"/>
      <c r="R790" s="114"/>
      <c r="S790" s="115"/>
      <c r="T790" s="116">
        <f t="shared" si="111"/>
        <v>0</v>
      </c>
      <c r="U790" s="117">
        <f t="shared" si="112"/>
        <v>0</v>
      </c>
      <c r="V790" s="117">
        <f t="shared" si="108"/>
        <v>0</v>
      </c>
      <c r="W790" s="118">
        <f t="shared" si="113"/>
        <v>0</v>
      </c>
      <c r="X790" s="119">
        <f t="shared" si="114"/>
        <v>0</v>
      </c>
      <c r="Y790" s="119">
        <f t="shared" si="115"/>
        <v>0</v>
      </c>
      <c r="AA790" s="120" t="str">
        <f t="shared" si="116"/>
        <v>202604</v>
      </c>
    </row>
    <row r="791" spans="1:27" ht="21" customHeight="1">
      <c r="A791" s="299" t="str">
        <f>IF(C791="","",SUBTOTAL(103,$C$13:C791)-1)</f>
        <v/>
      </c>
      <c r="B791" s="104"/>
      <c r="C791" s="297"/>
      <c r="D791" s="105"/>
      <c r="E791" s="106"/>
      <c r="F791" s="107" t="str">
        <f>IF(E791="","",IFERROR(DATEDIF(E791,'請求書（幼稚園保育料・代理）'!$A$1,"Y"),""))</f>
        <v/>
      </c>
      <c r="G791" s="108"/>
      <c r="H791" s="105"/>
      <c r="I791" s="333" t="str">
        <f t="shared" si="109"/>
        <v/>
      </c>
      <c r="J791" s="110" t="s">
        <v>32</v>
      </c>
      <c r="K791" s="334" t="str">
        <f t="shared" si="110"/>
        <v/>
      </c>
      <c r="L791" s="112"/>
      <c r="M791" s="110" t="s">
        <v>32</v>
      </c>
      <c r="N791" s="113"/>
      <c r="O791" s="114"/>
      <c r="P791" s="306"/>
      <c r="Q791" s="105"/>
      <c r="R791" s="114"/>
      <c r="S791" s="115"/>
      <c r="T791" s="116">
        <f t="shared" si="111"/>
        <v>0</v>
      </c>
      <c r="U791" s="117">
        <f t="shared" si="112"/>
        <v>0</v>
      </c>
      <c r="V791" s="117">
        <f t="shared" si="108"/>
        <v>0</v>
      </c>
      <c r="W791" s="118">
        <f t="shared" si="113"/>
        <v>0</v>
      </c>
      <c r="X791" s="119">
        <f t="shared" si="114"/>
        <v>0</v>
      </c>
      <c r="Y791" s="119">
        <f t="shared" si="115"/>
        <v>0</v>
      </c>
      <c r="AA791" s="120" t="str">
        <f t="shared" si="116"/>
        <v>202604</v>
      </c>
    </row>
    <row r="792" spans="1:27" ht="21" customHeight="1">
      <c r="A792" s="299" t="str">
        <f>IF(C792="","",SUBTOTAL(103,$C$13:C792)-1)</f>
        <v/>
      </c>
      <c r="B792" s="104"/>
      <c r="C792" s="297"/>
      <c r="D792" s="105"/>
      <c r="E792" s="106"/>
      <c r="F792" s="107" t="str">
        <f>IF(E792="","",IFERROR(DATEDIF(E792,'請求書（幼稚園保育料・代理）'!$A$1,"Y"),""))</f>
        <v/>
      </c>
      <c r="G792" s="108"/>
      <c r="H792" s="105"/>
      <c r="I792" s="333" t="str">
        <f t="shared" si="109"/>
        <v/>
      </c>
      <c r="J792" s="110" t="s">
        <v>32</v>
      </c>
      <c r="K792" s="334" t="str">
        <f t="shared" si="110"/>
        <v/>
      </c>
      <c r="L792" s="112"/>
      <c r="M792" s="110" t="s">
        <v>32</v>
      </c>
      <c r="N792" s="113"/>
      <c r="O792" s="114"/>
      <c r="P792" s="306"/>
      <c r="Q792" s="105"/>
      <c r="R792" s="114"/>
      <c r="S792" s="115"/>
      <c r="T792" s="116">
        <f t="shared" si="111"/>
        <v>0</v>
      </c>
      <c r="U792" s="117">
        <f t="shared" si="112"/>
        <v>0</v>
      </c>
      <c r="V792" s="117">
        <f t="shared" si="108"/>
        <v>0</v>
      </c>
      <c r="W792" s="118">
        <f t="shared" si="113"/>
        <v>0</v>
      </c>
      <c r="X792" s="119">
        <f t="shared" si="114"/>
        <v>0</v>
      </c>
      <c r="Y792" s="119">
        <f t="shared" si="115"/>
        <v>0</v>
      </c>
      <c r="AA792" s="120" t="str">
        <f t="shared" si="116"/>
        <v>202604</v>
      </c>
    </row>
    <row r="793" spans="1:27" ht="21" customHeight="1">
      <c r="A793" s="299" t="str">
        <f>IF(C793="","",SUBTOTAL(103,$C$13:C793)-1)</f>
        <v/>
      </c>
      <c r="B793" s="104"/>
      <c r="C793" s="297"/>
      <c r="D793" s="105"/>
      <c r="E793" s="106"/>
      <c r="F793" s="107" t="str">
        <f>IF(E793="","",IFERROR(DATEDIF(E793,'請求書（幼稚園保育料・代理）'!$A$1,"Y"),""))</f>
        <v/>
      </c>
      <c r="G793" s="108"/>
      <c r="H793" s="105"/>
      <c r="I793" s="333" t="str">
        <f t="shared" si="109"/>
        <v/>
      </c>
      <c r="J793" s="110" t="s">
        <v>32</v>
      </c>
      <c r="K793" s="334" t="str">
        <f t="shared" si="110"/>
        <v/>
      </c>
      <c r="L793" s="112"/>
      <c r="M793" s="110" t="s">
        <v>32</v>
      </c>
      <c r="N793" s="113"/>
      <c r="O793" s="114"/>
      <c r="P793" s="306"/>
      <c r="Q793" s="105"/>
      <c r="R793" s="114"/>
      <c r="S793" s="115"/>
      <c r="T793" s="116">
        <f t="shared" si="111"/>
        <v>0</v>
      </c>
      <c r="U793" s="117">
        <f t="shared" si="112"/>
        <v>0</v>
      </c>
      <c r="V793" s="117">
        <f t="shared" si="108"/>
        <v>0</v>
      </c>
      <c r="W793" s="118">
        <f t="shared" si="113"/>
        <v>0</v>
      </c>
      <c r="X793" s="119">
        <f t="shared" si="114"/>
        <v>0</v>
      </c>
      <c r="Y793" s="119">
        <f t="shared" si="115"/>
        <v>0</v>
      </c>
      <c r="AA793" s="120" t="str">
        <f t="shared" si="116"/>
        <v>202604</v>
      </c>
    </row>
    <row r="794" spans="1:27" ht="21" customHeight="1">
      <c r="A794" s="299" t="str">
        <f>IF(C794="","",SUBTOTAL(103,$C$13:C794)-1)</f>
        <v/>
      </c>
      <c r="B794" s="104"/>
      <c r="C794" s="297"/>
      <c r="D794" s="105"/>
      <c r="E794" s="106"/>
      <c r="F794" s="107" t="str">
        <f>IF(E794="","",IFERROR(DATEDIF(E794,'請求書（幼稚園保育料・代理）'!$A$1,"Y"),""))</f>
        <v/>
      </c>
      <c r="G794" s="108"/>
      <c r="H794" s="105"/>
      <c r="I794" s="333" t="str">
        <f t="shared" si="109"/>
        <v/>
      </c>
      <c r="J794" s="110" t="s">
        <v>32</v>
      </c>
      <c r="K794" s="334" t="str">
        <f t="shared" si="110"/>
        <v/>
      </c>
      <c r="L794" s="112"/>
      <c r="M794" s="110" t="s">
        <v>32</v>
      </c>
      <c r="N794" s="113"/>
      <c r="O794" s="114"/>
      <c r="P794" s="306"/>
      <c r="Q794" s="105"/>
      <c r="R794" s="114"/>
      <c r="S794" s="115"/>
      <c r="T794" s="116">
        <f t="shared" si="111"/>
        <v>0</v>
      </c>
      <c r="U794" s="117">
        <f t="shared" si="112"/>
        <v>0</v>
      </c>
      <c r="V794" s="117">
        <f t="shared" si="108"/>
        <v>0</v>
      </c>
      <c r="W794" s="118">
        <f t="shared" si="113"/>
        <v>0</v>
      </c>
      <c r="X794" s="119">
        <f t="shared" si="114"/>
        <v>0</v>
      </c>
      <c r="Y794" s="119">
        <f t="shared" si="115"/>
        <v>0</v>
      </c>
      <c r="AA794" s="120" t="str">
        <f t="shared" si="116"/>
        <v>202604</v>
      </c>
    </row>
    <row r="795" spans="1:27" ht="21" customHeight="1">
      <c r="A795" s="299" t="str">
        <f>IF(C795="","",SUBTOTAL(103,$C$13:C795)-1)</f>
        <v/>
      </c>
      <c r="B795" s="104"/>
      <c r="C795" s="297"/>
      <c r="D795" s="105"/>
      <c r="E795" s="106"/>
      <c r="F795" s="107" t="str">
        <f>IF(E795="","",IFERROR(DATEDIF(E795,'請求書（幼稚園保育料・代理）'!$A$1,"Y"),""))</f>
        <v/>
      </c>
      <c r="G795" s="108"/>
      <c r="H795" s="105"/>
      <c r="I795" s="333" t="str">
        <f t="shared" si="109"/>
        <v/>
      </c>
      <c r="J795" s="110" t="s">
        <v>32</v>
      </c>
      <c r="K795" s="334" t="str">
        <f t="shared" si="110"/>
        <v/>
      </c>
      <c r="L795" s="112"/>
      <c r="M795" s="110" t="s">
        <v>32</v>
      </c>
      <c r="N795" s="113"/>
      <c r="O795" s="114"/>
      <c r="P795" s="306"/>
      <c r="Q795" s="105"/>
      <c r="R795" s="114"/>
      <c r="S795" s="115"/>
      <c r="T795" s="116">
        <f t="shared" si="111"/>
        <v>0</v>
      </c>
      <c r="U795" s="117">
        <f t="shared" si="112"/>
        <v>0</v>
      </c>
      <c r="V795" s="117">
        <f t="shared" si="108"/>
        <v>0</v>
      </c>
      <c r="W795" s="118">
        <f t="shared" si="113"/>
        <v>0</v>
      </c>
      <c r="X795" s="119">
        <f t="shared" si="114"/>
        <v>0</v>
      </c>
      <c r="Y795" s="119">
        <f t="shared" si="115"/>
        <v>0</v>
      </c>
      <c r="AA795" s="120" t="str">
        <f t="shared" si="116"/>
        <v>202604</v>
      </c>
    </row>
    <row r="796" spans="1:27" ht="21" customHeight="1">
      <c r="A796" s="299" t="str">
        <f>IF(C796="","",SUBTOTAL(103,$C$13:C796)-1)</f>
        <v/>
      </c>
      <c r="B796" s="104"/>
      <c r="C796" s="297"/>
      <c r="D796" s="105"/>
      <c r="E796" s="106"/>
      <c r="F796" s="107" t="str">
        <f>IF(E796="","",IFERROR(DATEDIF(E796,'請求書（幼稚園保育料・代理）'!$A$1,"Y"),""))</f>
        <v/>
      </c>
      <c r="G796" s="108"/>
      <c r="H796" s="105"/>
      <c r="I796" s="333" t="str">
        <f t="shared" si="109"/>
        <v/>
      </c>
      <c r="J796" s="110" t="s">
        <v>32</v>
      </c>
      <c r="K796" s="334" t="str">
        <f t="shared" si="110"/>
        <v/>
      </c>
      <c r="L796" s="112"/>
      <c r="M796" s="110" t="s">
        <v>32</v>
      </c>
      <c r="N796" s="113"/>
      <c r="O796" s="114"/>
      <c r="P796" s="306"/>
      <c r="Q796" s="105"/>
      <c r="R796" s="114"/>
      <c r="S796" s="115"/>
      <c r="T796" s="116">
        <f t="shared" si="111"/>
        <v>0</v>
      </c>
      <c r="U796" s="117">
        <f t="shared" si="112"/>
        <v>0</v>
      </c>
      <c r="V796" s="117">
        <f t="shared" si="108"/>
        <v>0</v>
      </c>
      <c r="W796" s="118">
        <f t="shared" si="113"/>
        <v>0</v>
      </c>
      <c r="X796" s="119">
        <f t="shared" si="114"/>
        <v>0</v>
      </c>
      <c r="Y796" s="119">
        <f t="shared" si="115"/>
        <v>0</v>
      </c>
      <c r="AA796" s="120" t="str">
        <f t="shared" si="116"/>
        <v>202604</v>
      </c>
    </row>
    <row r="797" spans="1:27" ht="21" customHeight="1">
      <c r="A797" s="299" t="str">
        <f>IF(C797="","",SUBTOTAL(103,$C$13:C797)-1)</f>
        <v/>
      </c>
      <c r="B797" s="104"/>
      <c r="C797" s="297"/>
      <c r="D797" s="105"/>
      <c r="E797" s="106"/>
      <c r="F797" s="107" t="str">
        <f>IF(E797="","",IFERROR(DATEDIF(E797,'請求書（幼稚園保育料・代理）'!$A$1,"Y"),""))</f>
        <v/>
      </c>
      <c r="G797" s="108"/>
      <c r="H797" s="105"/>
      <c r="I797" s="333" t="str">
        <f t="shared" si="109"/>
        <v/>
      </c>
      <c r="J797" s="110" t="s">
        <v>32</v>
      </c>
      <c r="K797" s="334" t="str">
        <f t="shared" si="110"/>
        <v/>
      </c>
      <c r="L797" s="112"/>
      <c r="M797" s="110" t="s">
        <v>32</v>
      </c>
      <c r="N797" s="113"/>
      <c r="O797" s="114"/>
      <c r="P797" s="306"/>
      <c r="Q797" s="105"/>
      <c r="R797" s="114"/>
      <c r="S797" s="115"/>
      <c r="T797" s="116">
        <f t="shared" si="111"/>
        <v>0</v>
      </c>
      <c r="U797" s="117">
        <f t="shared" si="112"/>
        <v>0</v>
      </c>
      <c r="V797" s="117">
        <f t="shared" si="108"/>
        <v>0</v>
      </c>
      <c r="W797" s="118">
        <f t="shared" si="113"/>
        <v>0</v>
      </c>
      <c r="X797" s="119">
        <f t="shared" si="114"/>
        <v>0</v>
      </c>
      <c r="Y797" s="119">
        <f t="shared" si="115"/>
        <v>0</v>
      </c>
      <c r="AA797" s="120" t="str">
        <f t="shared" si="116"/>
        <v>202604</v>
      </c>
    </row>
    <row r="798" spans="1:27" ht="21" customHeight="1">
      <c r="A798" s="299" t="str">
        <f>IF(C798="","",SUBTOTAL(103,$C$13:C798)-1)</f>
        <v/>
      </c>
      <c r="B798" s="104"/>
      <c r="C798" s="297"/>
      <c r="D798" s="105"/>
      <c r="E798" s="106"/>
      <c r="F798" s="107" t="str">
        <f>IF(E798="","",IFERROR(DATEDIF(E798,'請求書（幼稚園保育料・代理）'!$A$1,"Y"),""))</f>
        <v/>
      </c>
      <c r="G798" s="108"/>
      <c r="H798" s="105"/>
      <c r="I798" s="333" t="str">
        <f t="shared" si="109"/>
        <v/>
      </c>
      <c r="J798" s="110" t="s">
        <v>32</v>
      </c>
      <c r="K798" s="334" t="str">
        <f t="shared" si="110"/>
        <v/>
      </c>
      <c r="L798" s="112"/>
      <c r="M798" s="110" t="s">
        <v>32</v>
      </c>
      <c r="N798" s="113"/>
      <c r="O798" s="114"/>
      <c r="P798" s="306"/>
      <c r="Q798" s="105"/>
      <c r="R798" s="114"/>
      <c r="S798" s="115"/>
      <c r="T798" s="116">
        <f t="shared" si="111"/>
        <v>0</v>
      </c>
      <c r="U798" s="117">
        <f t="shared" si="112"/>
        <v>0</v>
      </c>
      <c r="V798" s="117">
        <f t="shared" si="108"/>
        <v>0</v>
      </c>
      <c r="W798" s="118">
        <f t="shared" si="113"/>
        <v>0</v>
      </c>
      <c r="X798" s="119">
        <f t="shared" si="114"/>
        <v>0</v>
      </c>
      <c r="Y798" s="119">
        <f t="shared" si="115"/>
        <v>0</v>
      </c>
      <c r="AA798" s="120" t="str">
        <f t="shared" si="116"/>
        <v>202604</v>
      </c>
    </row>
    <row r="799" spans="1:27" ht="21" customHeight="1">
      <c r="A799" s="299" t="str">
        <f>IF(C799="","",SUBTOTAL(103,$C$13:C799)-1)</f>
        <v/>
      </c>
      <c r="B799" s="104"/>
      <c r="C799" s="297"/>
      <c r="D799" s="105"/>
      <c r="E799" s="106"/>
      <c r="F799" s="107" t="str">
        <f>IF(E799="","",IFERROR(DATEDIF(E799,'請求書（幼稚園保育料・代理）'!$A$1,"Y"),""))</f>
        <v/>
      </c>
      <c r="G799" s="108"/>
      <c r="H799" s="105"/>
      <c r="I799" s="333" t="str">
        <f t="shared" si="109"/>
        <v/>
      </c>
      <c r="J799" s="110" t="s">
        <v>32</v>
      </c>
      <c r="K799" s="334" t="str">
        <f t="shared" si="110"/>
        <v/>
      </c>
      <c r="L799" s="112"/>
      <c r="M799" s="110" t="s">
        <v>32</v>
      </c>
      <c r="N799" s="113"/>
      <c r="O799" s="114"/>
      <c r="P799" s="306"/>
      <c r="Q799" s="105"/>
      <c r="R799" s="114"/>
      <c r="S799" s="115"/>
      <c r="T799" s="116">
        <f t="shared" si="111"/>
        <v>0</v>
      </c>
      <c r="U799" s="117">
        <f t="shared" si="112"/>
        <v>0</v>
      </c>
      <c r="V799" s="117">
        <f t="shared" si="108"/>
        <v>0</v>
      </c>
      <c r="W799" s="118">
        <f t="shared" si="113"/>
        <v>0</v>
      </c>
      <c r="X799" s="119">
        <f t="shared" si="114"/>
        <v>0</v>
      </c>
      <c r="Y799" s="119">
        <f t="shared" si="115"/>
        <v>0</v>
      </c>
      <c r="AA799" s="120" t="str">
        <f t="shared" si="116"/>
        <v>202604</v>
      </c>
    </row>
    <row r="800" spans="1:27" ht="21" customHeight="1">
      <c r="A800" s="299" t="str">
        <f>IF(C800="","",SUBTOTAL(103,$C$13:C800)-1)</f>
        <v/>
      </c>
      <c r="B800" s="104"/>
      <c r="C800" s="297"/>
      <c r="D800" s="105"/>
      <c r="E800" s="106"/>
      <c r="F800" s="107" t="str">
        <f>IF(E800="","",IFERROR(DATEDIF(E800,'請求書（幼稚園保育料・代理）'!$A$1,"Y"),""))</f>
        <v/>
      </c>
      <c r="G800" s="108"/>
      <c r="H800" s="105"/>
      <c r="I800" s="333" t="str">
        <f t="shared" si="109"/>
        <v/>
      </c>
      <c r="J800" s="110" t="s">
        <v>32</v>
      </c>
      <c r="K800" s="334" t="str">
        <f t="shared" si="110"/>
        <v/>
      </c>
      <c r="L800" s="112"/>
      <c r="M800" s="110" t="s">
        <v>32</v>
      </c>
      <c r="N800" s="113"/>
      <c r="O800" s="114"/>
      <c r="P800" s="306"/>
      <c r="Q800" s="105"/>
      <c r="R800" s="114"/>
      <c r="S800" s="115"/>
      <c r="T800" s="116">
        <f t="shared" si="111"/>
        <v>0</v>
      </c>
      <c r="U800" s="117">
        <f t="shared" si="112"/>
        <v>0</v>
      </c>
      <c r="V800" s="117">
        <f t="shared" si="108"/>
        <v>0</v>
      </c>
      <c r="W800" s="118">
        <f t="shared" si="113"/>
        <v>0</v>
      </c>
      <c r="X800" s="119">
        <f t="shared" si="114"/>
        <v>0</v>
      </c>
      <c r="Y800" s="119">
        <f t="shared" si="115"/>
        <v>0</v>
      </c>
      <c r="AA800" s="120" t="str">
        <f t="shared" si="116"/>
        <v>202604</v>
      </c>
    </row>
    <row r="801" spans="1:27" ht="21" customHeight="1">
      <c r="A801" s="299" t="str">
        <f>IF(C801="","",SUBTOTAL(103,$C$13:C801)-1)</f>
        <v/>
      </c>
      <c r="B801" s="104"/>
      <c r="C801" s="297"/>
      <c r="D801" s="105"/>
      <c r="E801" s="106"/>
      <c r="F801" s="107" t="str">
        <f>IF(E801="","",IFERROR(DATEDIF(E801,'請求書（幼稚園保育料・代理）'!$A$1,"Y"),""))</f>
        <v/>
      </c>
      <c r="G801" s="108"/>
      <c r="H801" s="105"/>
      <c r="I801" s="333" t="str">
        <f t="shared" si="109"/>
        <v/>
      </c>
      <c r="J801" s="110" t="s">
        <v>32</v>
      </c>
      <c r="K801" s="334" t="str">
        <f t="shared" si="110"/>
        <v/>
      </c>
      <c r="L801" s="112"/>
      <c r="M801" s="110" t="s">
        <v>32</v>
      </c>
      <c r="N801" s="113"/>
      <c r="O801" s="114"/>
      <c r="P801" s="306"/>
      <c r="Q801" s="105"/>
      <c r="R801" s="114"/>
      <c r="S801" s="115"/>
      <c r="T801" s="116">
        <f t="shared" si="111"/>
        <v>0</v>
      </c>
      <c r="U801" s="117">
        <f t="shared" si="112"/>
        <v>0</v>
      </c>
      <c r="V801" s="117">
        <f t="shared" si="108"/>
        <v>0</v>
      </c>
      <c r="W801" s="118">
        <f t="shared" si="113"/>
        <v>0</v>
      </c>
      <c r="X801" s="119">
        <f t="shared" si="114"/>
        <v>0</v>
      </c>
      <c r="Y801" s="119">
        <f t="shared" si="115"/>
        <v>0</v>
      </c>
      <c r="AA801" s="120" t="str">
        <f t="shared" si="116"/>
        <v>202604</v>
      </c>
    </row>
    <row r="802" spans="1:27" ht="21" customHeight="1">
      <c r="A802" s="299" t="str">
        <f>IF(C802="","",SUBTOTAL(103,$C$13:C802)-1)</f>
        <v/>
      </c>
      <c r="B802" s="104"/>
      <c r="C802" s="297"/>
      <c r="D802" s="105"/>
      <c r="E802" s="106"/>
      <c r="F802" s="107" t="str">
        <f>IF(E802="","",IFERROR(DATEDIF(E802,'請求書（幼稚園保育料・代理）'!$A$1,"Y"),""))</f>
        <v/>
      </c>
      <c r="G802" s="108"/>
      <c r="H802" s="105"/>
      <c r="I802" s="333" t="str">
        <f t="shared" si="109"/>
        <v/>
      </c>
      <c r="J802" s="110" t="s">
        <v>32</v>
      </c>
      <c r="K802" s="334" t="str">
        <f t="shared" si="110"/>
        <v/>
      </c>
      <c r="L802" s="112"/>
      <c r="M802" s="110" t="s">
        <v>32</v>
      </c>
      <c r="N802" s="113"/>
      <c r="O802" s="114"/>
      <c r="P802" s="306"/>
      <c r="Q802" s="105"/>
      <c r="R802" s="114"/>
      <c r="S802" s="115"/>
      <c r="T802" s="116">
        <f t="shared" si="111"/>
        <v>0</v>
      </c>
      <c r="U802" s="117">
        <f t="shared" si="112"/>
        <v>0</v>
      </c>
      <c r="V802" s="117">
        <f t="shared" si="108"/>
        <v>0</v>
      </c>
      <c r="W802" s="118">
        <f t="shared" si="113"/>
        <v>0</v>
      </c>
      <c r="X802" s="119">
        <f t="shared" si="114"/>
        <v>0</v>
      </c>
      <c r="Y802" s="119">
        <f t="shared" si="115"/>
        <v>0</v>
      </c>
      <c r="AA802" s="120" t="str">
        <f t="shared" si="116"/>
        <v>202604</v>
      </c>
    </row>
    <row r="803" spans="1:27" ht="21" customHeight="1">
      <c r="A803" s="299" t="str">
        <f>IF(C803="","",SUBTOTAL(103,$C$13:C803)-1)</f>
        <v/>
      </c>
      <c r="B803" s="104"/>
      <c r="C803" s="297"/>
      <c r="D803" s="105"/>
      <c r="E803" s="106"/>
      <c r="F803" s="107" t="str">
        <f>IF(E803="","",IFERROR(DATEDIF(E803,'請求書（幼稚園保育料・代理）'!$A$1,"Y"),""))</f>
        <v/>
      </c>
      <c r="G803" s="108"/>
      <c r="H803" s="105"/>
      <c r="I803" s="333" t="str">
        <f t="shared" si="109"/>
        <v/>
      </c>
      <c r="J803" s="110" t="s">
        <v>32</v>
      </c>
      <c r="K803" s="334" t="str">
        <f t="shared" si="110"/>
        <v/>
      </c>
      <c r="L803" s="112"/>
      <c r="M803" s="110" t="s">
        <v>32</v>
      </c>
      <c r="N803" s="113"/>
      <c r="O803" s="114"/>
      <c r="P803" s="306"/>
      <c r="Q803" s="105"/>
      <c r="R803" s="114"/>
      <c r="S803" s="115"/>
      <c r="T803" s="116">
        <f t="shared" si="111"/>
        <v>0</v>
      </c>
      <c r="U803" s="117">
        <f t="shared" si="112"/>
        <v>0</v>
      </c>
      <c r="V803" s="117">
        <f t="shared" si="108"/>
        <v>0</v>
      </c>
      <c r="W803" s="118">
        <f t="shared" si="113"/>
        <v>0</v>
      </c>
      <c r="X803" s="119">
        <f t="shared" si="114"/>
        <v>0</v>
      </c>
      <c r="Y803" s="119">
        <f t="shared" si="115"/>
        <v>0</v>
      </c>
      <c r="AA803" s="120" t="str">
        <f t="shared" si="116"/>
        <v>202604</v>
      </c>
    </row>
    <row r="804" spans="1:27" ht="21" customHeight="1">
      <c r="A804" s="299" t="str">
        <f>IF(C804="","",SUBTOTAL(103,$C$13:C804)-1)</f>
        <v/>
      </c>
      <c r="B804" s="104"/>
      <c r="C804" s="297"/>
      <c r="D804" s="105"/>
      <c r="E804" s="106"/>
      <c r="F804" s="107" t="str">
        <f>IF(E804="","",IFERROR(DATEDIF(E804,'請求書（幼稚園保育料・代理）'!$A$1,"Y"),""))</f>
        <v/>
      </c>
      <c r="G804" s="108"/>
      <c r="H804" s="105"/>
      <c r="I804" s="333" t="str">
        <f t="shared" si="109"/>
        <v/>
      </c>
      <c r="J804" s="110" t="s">
        <v>32</v>
      </c>
      <c r="K804" s="334" t="str">
        <f t="shared" si="110"/>
        <v/>
      </c>
      <c r="L804" s="112"/>
      <c r="M804" s="110" t="s">
        <v>32</v>
      </c>
      <c r="N804" s="113"/>
      <c r="O804" s="114"/>
      <c r="P804" s="306"/>
      <c r="Q804" s="105"/>
      <c r="R804" s="114"/>
      <c r="S804" s="115"/>
      <c r="T804" s="116">
        <f t="shared" si="111"/>
        <v>0</v>
      </c>
      <c r="U804" s="117">
        <f t="shared" si="112"/>
        <v>0</v>
      </c>
      <c r="V804" s="117">
        <f t="shared" si="108"/>
        <v>0</v>
      </c>
      <c r="W804" s="118">
        <f t="shared" si="113"/>
        <v>0</v>
      </c>
      <c r="X804" s="119">
        <f t="shared" si="114"/>
        <v>0</v>
      </c>
      <c r="Y804" s="119">
        <f t="shared" si="115"/>
        <v>0</v>
      </c>
      <c r="AA804" s="120" t="str">
        <f t="shared" si="116"/>
        <v>202604</v>
      </c>
    </row>
    <row r="805" spans="1:27" ht="21" customHeight="1">
      <c r="A805" s="299" t="str">
        <f>IF(C805="","",SUBTOTAL(103,$C$13:C805)-1)</f>
        <v/>
      </c>
      <c r="B805" s="104"/>
      <c r="C805" s="297"/>
      <c r="D805" s="105"/>
      <c r="E805" s="106"/>
      <c r="F805" s="107" t="str">
        <f>IF(E805="","",IFERROR(DATEDIF(E805,'請求書（幼稚園保育料・代理）'!$A$1,"Y"),""))</f>
        <v/>
      </c>
      <c r="G805" s="108"/>
      <c r="H805" s="105"/>
      <c r="I805" s="333" t="str">
        <f t="shared" si="109"/>
        <v/>
      </c>
      <c r="J805" s="110" t="s">
        <v>32</v>
      </c>
      <c r="K805" s="334" t="str">
        <f t="shared" si="110"/>
        <v/>
      </c>
      <c r="L805" s="112"/>
      <c r="M805" s="110" t="s">
        <v>32</v>
      </c>
      <c r="N805" s="113"/>
      <c r="O805" s="114"/>
      <c r="P805" s="306"/>
      <c r="Q805" s="105"/>
      <c r="R805" s="114"/>
      <c r="S805" s="115"/>
      <c r="T805" s="116">
        <f t="shared" si="111"/>
        <v>0</v>
      </c>
      <c r="U805" s="117">
        <f t="shared" si="112"/>
        <v>0</v>
      </c>
      <c r="V805" s="117">
        <f t="shared" si="108"/>
        <v>0</v>
      </c>
      <c r="W805" s="118">
        <f t="shared" si="113"/>
        <v>0</v>
      </c>
      <c r="X805" s="119">
        <f t="shared" si="114"/>
        <v>0</v>
      </c>
      <c r="Y805" s="119">
        <f t="shared" si="115"/>
        <v>0</v>
      </c>
      <c r="AA805" s="120" t="str">
        <f t="shared" si="116"/>
        <v>202604</v>
      </c>
    </row>
    <row r="806" spans="1:27" ht="21" customHeight="1">
      <c r="A806" s="299" t="str">
        <f>IF(C806="","",SUBTOTAL(103,$C$13:C806)-1)</f>
        <v/>
      </c>
      <c r="B806" s="104"/>
      <c r="C806" s="297"/>
      <c r="D806" s="105"/>
      <c r="E806" s="106"/>
      <c r="F806" s="107" t="str">
        <f>IF(E806="","",IFERROR(DATEDIF(E806,'請求書（幼稚園保育料・代理）'!$A$1,"Y"),""))</f>
        <v/>
      </c>
      <c r="G806" s="108"/>
      <c r="H806" s="105"/>
      <c r="I806" s="333" t="str">
        <f t="shared" si="109"/>
        <v/>
      </c>
      <c r="J806" s="110" t="s">
        <v>32</v>
      </c>
      <c r="K806" s="334" t="str">
        <f t="shared" si="110"/>
        <v/>
      </c>
      <c r="L806" s="112"/>
      <c r="M806" s="110" t="s">
        <v>32</v>
      </c>
      <c r="N806" s="113"/>
      <c r="O806" s="114"/>
      <c r="P806" s="306"/>
      <c r="Q806" s="105"/>
      <c r="R806" s="114"/>
      <c r="S806" s="115"/>
      <c r="T806" s="116">
        <f t="shared" si="111"/>
        <v>0</v>
      </c>
      <c r="U806" s="117">
        <f t="shared" si="112"/>
        <v>0</v>
      </c>
      <c r="V806" s="117">
        <f t="shared" si="108"/>
        <v>0</v>
      </c>
      <c r="W806" s="118">
        <f t="shared" si="113"/>
        <v>0</v>
      </c>
      <c r="X806" s="119">
        <f t="shared" si="114"/>
        <v>0</v>
      </c>
      <c r="Y806" s="119">
        <f t="shared" si="115"/>
        <v>0</v>
      </c>
      <c r="AA806" s="120" t="str">
        <f t="shared" si="116"/>
        <v>202604</v>
      </c>
    </row>
    <row r="807" spans="1:27" ht="21" customHeight="1">
      <c r="A807" s="299" t="str">
        <f>IF(C807="","",SUBTOTAL(103,$C$13:C807)-1)</f>
        <v/>
      </c>
      <c r="B807" s="104"/>
      <c r="C807" s="297"/>
      <c r="D807" s="105"/>
      <c r="E807" s="106"/>
      <c r="F807" s="107" t="str">
        <f>IF(E807="","",IFERROR(DATEDIF(E807,'請求書（幼稚園保育料・代理）'!$A$1,"Y"),""))</f>
        <v/>
      </c>
      <c r="G807" s="108"/>
      <c r="H807" s="105"/>
      <c r="I807" s="333" t="str">
        <f t="shared" si="109"/>
        <v/>
      </c>
      <c r="J807" s="110" t="s">
        <v>32</v>
      </c>
      <c r="K807" s="334" t="str">
        <f t="shared" si="110"/>
        <v/>
      </c>
      <c r="L807" s="112"/>
      <c r="M807" s="110" t="s">
        <v>32</v>
      </c>
      <c r="N807" s="113"/>
      <c r="O807" s="114"/>
      <c r="P807" s="306"/>
      <c r="Q807" s="105"/>
      <c r="R807" s="114"/>
      <c r="S807" s="115"/>
      <c r="T807" s="116">
        <f t="shared" si="111"/>
        <v>0</v>
      </c>
      <c r="U807" s="117">
        <f t="shared" si="112"/>
        <v>0</v>
      </c>
      <c r="V807" s="117">
        <f t="shared" si="108"/>
        <v>0</v>
      </c>
      <c r="W807" s="118">
        <f t="shared" si="113"/>
        <v>0</v>
      </c>
      <c r="X807" s="119">
        <f t="shared" si="114"/>
        <v>0</v>
      </c>
      <c r="Y807" s="119">
        <f t="shared" si="115"/>
        <v>0</v>
      </c>
      <c r="AA807" s="120" t="str">
        <f t="shared" si="116"/>
        <v>202604</v>
      </c>
    </row>
    <row r="808" spans="1:27" ht="21" customHeight="1">
      <c r="A808" s="299" t="str">
        <f>IF(C808="","",SUBTOTAL(103,$C$13:C808)-1)</f>
        <v/>
      </c>
      <c r="B808" s="104"/>
      <c r="C808" s="297"/>
      <c r="D808" s="105"/>
      <c r="E808" s="106"/>
      <c r="F808" s="107" t="str">
        <f>IF(E808="","",IFERROR(DATEDIF(E808,'請求書（幼稚園保育料・代理）'!$A$1,"Y"),""))</f>
        <v/>
      </c>
      <c r="G808" s="108"/>
      <c r="H808" s="105"/>
      <c r="I808" s="333" t="str">
        <f t="shared" si="109"/>
        <v/>
      </c>
      <c r="J808" s="110" t="s">
        <v>32</v>
      </c>
      <c r="K808" s="334" t="str">
        <f t="shared" si="110"/>
        <v/>
      </c>
      <c r="L808" s="112"/>
      <c r="M808" s="110" t="s">
        <v>32</v>
      </c>
      <c r="N808" s="113"/>
      <c r="O808" s="114"/>
      <c r="P808" s="306"/>
      <c r="Q808" s="105"/>
      <c r="R808" s="114"/>
      <c r="S808" s="115"/>
      <c r="T808" s="116">
        <f t="shared" si="111"/>
        <v>0</v>
      </c>
      <c r="U808" s="117">
        <f t="shared" si="112"/>
        <v>0</v>
      </c>
      <c r="V808" s="117">
        <f t="shared" si="108"/>
        <v>0</v>
      </c>
      <c r="W808" s="118">
        <f t="shared" si="113"/>
        <v>0</v>
      </c>
      <c r="X808" s="119">
        <f t="shared" si="114"/>
        <v>0</v>
      </c>
      <c r="Y808" s="119">
        <f t="shared" si="115"/>
        <v>0</v>
      </c>
      <c r="AA808" s="120" t="str">
        <f t="shared" si="116"/>
        <v>202604</v>
      </c>
    </row>
    <row r="809" spans="1:27" ht="21" customHeight="1">
      <c r="A809" s="299" t="str">
        <f>IF(C809="","",SUBTOTAL(103,$C$13:C809)-1)</f>
        <v/>
      </c>
      <c r="B809" s="104"/>
      <c r="C809" s="297"/>
      <c r="D809" s="105"/>
      <c r="E809" s="106"/>
      <c r="F809" s="107" t="str">
        <f>IF(E809="","",IFERROR(DATEDIF(E809,'請求書（幼稚園保育料・代理）'!$A$1,"Y"),""))</f>
        <v/>
      </c>
      <c r="G809" s="108"/>
      <c r="H809" s="105"/>
      <c r="I809" s="333" t="str">
        <f t="shared" si="109"/>
        <v/>
      </c>
      <c r="J809" s="110" t="s">
        <v>32</v>
      </c>
      <c r="K809" s="334" t="str">
        <f t="shared" si="110"/>
        <v/>
      </c>
      <c r="L809" s="112"/>
      <c r="M809" s="110" t="s">
        <v>32</v>
      </c>
      <c r="N809" s="113"/>
      <c r="O809" s="114"/>
      <c r="P809" s="306"/>
      <c r="Q809" s="105"/>
      <c r="R809" s="114"/>
      <c r="S809" s="115"/>
      <c r="T809" s="116">
        <f t="shared" si="111"/>
        <v>0</v>
      </c>
      <c r="U809" s="117">
        <f t="shared" si="112"/>
        <v>0</v>
      </c>
      <c r="V809" s="117">
        <f t="shared" si="108"/>
        <v>0</v>
      </c>
      <c r="W809" s="118">
        <f t="shared" si="113"/>
        <v>0</v>
      </c>
      <c r="X809" s="119">
        <f t="shared" si="114"/>
        <v>0</v>
      </c>
      <c r="Y809" s="119">
        <f t="shared" si="115"/>
        <v>0</v>
      </c>
      <c r="AA809" s="120" t="str">
        <f t="shared" si="116"/>
        <v>202604</v>
      </c>
    </row>
    <row r="810" spans="1:27" ht="21" customHeight="1">
      <c r="A810" s="299" t="str">
        <f>IF(C810="","",SUBTOTAL(103,$C$13:C810)-1)</f>
        <v/>
      </c>
      <c r="B810" s="104"/>
      <c r="C810" s="297"/>
      <c r="D810" s="105"/>
      <c r="E810" s="106"/>
      <c r="F810" s="107" t="str">
        <f>IF(E810="","",IFERROR(DATEDIF(E810,'請求書（幼稚園保育料・代理）'!$A$1,"Y"),""))</f>
        <v/>
      </c>
      <c r="G810" s="108"/>
      <c r="H810" s="105"/>
      <c r="I810" s="333" t="str">
        <f t="shared" si="109"/>
        <v/>
      </c>
      <c r="J810" s="110" t="s">
        <v>32</v>
      </c>
      <c r="K810" s="334" t="str">
        <f t="shared" si="110"/>
        <v/>
      </c>
      <c r="L810" s="112"/>
      <c r="M810" s="110" t="s">
        <v>32</v>
      </c>
      <c r="N810" s="113"/>
      <c r="O810" s="114"/>
      <c r="P810" s="306"/>
      <c r="Q810" s="105"/>
      <c r="R810" s="114"/>
      <c r="S810" s="115"/>
      <c r="T810" s="116">
        <f t="shared" si="111"/>
        <v>0</v>
      </c>
      <c r="U810" s="117">
        <f t="shared" si="112"/>
        <v>0</v>
      </c>
      <c r="V810" s="117">
        <f t="shared" si="108"/>
        <v>0</v>
      </c>
      <c r="W810" s="118">
        <f t="shared" si="113"/>
        <v>0</v>
      </c>
      <c r="X810" s="119">
        <f t="shared" si="114"/>
        <v>0</v>
      </c>
      <c r="Y810" s="119">
        <f t="shared" si="115"/>
        <v>0</v>
      </c>
      <c r="AA810" s="120" t="str">
        <f t="shared" si="116"/>
        <v>202604</v>
      </c>
    </row>
    <row r="811" spans="1:27" ht="21" customHeight="1">
      <c r="A811" s="299" t="str">
        <f>IF(C811="","",SUBTOTAL(103,$C$13:C811)-1)</f>
        <v/>
      </c>
      <c r="B811" s="104"/>
      <c r="C811" s="297"/>
      <c r="D811" s="105"/>
      <c r="E811" s="106"/>
      <c r="F811" s="107" t="str">
        <f>IF(E811="","",IFERROR(DATEDIF(E811,'請求書（幼稚園保育料・代理）'!$A$1,"Y"),""))</f>
        <v/>
      </c>
      <c r="G811" s="108"/>
      <c r="H811" s="105"/>
      <c r="I811" s="333" t="str">
        <f t="shared" si="109"/>
        <v/>
      </c>
      <c r="J811" s="110" t="s">
        <v>32</v>
      </c>
      <c r="K811" s="334" t="str">
        <f t="shared" si="110"/>
        <v/>
      </c>
      <c r="L811" s="112"/>
      <c r="M811" s="110" t="s">
        <v>32</v>
      </c>
      <c r="N811" s="113"/>
      <c r="O811" s="114"/>
      <c r="P811" s="306"/>
      <c r="Q811" s="105"/>
      <c r="R811" s="114"/>
      <c r="S811" s="115"/>
      <c r="T811" s="116">
        <f t="shared" si="111"/>
        <v>0</v>
      </c>
      <c r="U811" s="117">
        <f t="shared" si="112"/>
        <v>0</v>
      </c>
      <c r="V811" s="117">
        <f t="shared" si="108"/>
        <v>0</v>
      </c>
      <c r="W811" s="118">
        <f t="shared" si="113"/>
        <v>0</v>
      </c>
      <c r="X811" s="119">
        <f t="shared" si="114"/>
        <v>0</v>
      </c>
      <c r="Y811" s="119">
        <f t="shared" si="115"/>
        <v>0</v>
      </c>
      <c r="AA811" s="120" t="str">
        <f t="shared" si="116"/>
        <v>202604</v>
      </c>
    </row>
    <row r="812" spans="1:27" ht="21" customHeight="1">
      <c r="A812" s="299" t="str">
        <f>IF(C812="","",SUBTOTAL(103,$C$13:C812)-1)</f>
        <v/>
      </c>
      <c r="B812" s="104"/>
      <c r="C812" s="297"/>
      <c r="D812" s="105"/>
      <c r="E812" s="106"/>
      <c r="F812" s="107" t="str">
        <f>IF(E812="","",IFERROR(DATEDIF(E812,'請求書（幼稚園保育料・代理）'!$A$1,"Y"),""))</f>
        <v/>
      </c>
      <c r="G812" s="108"/>
      <c r="H812" s="105"/>
      <c r="I812" s="333" t="str">
        <f t="shared" si="109"/>
        <v/>
      </c>
      <c r="J812" s="110" t="s">
        <v>32</v>
      </c>
      <c r="K812" s="334" t="str">
        <f t="shared" si="110"/>
        <v/>
      </c>
      <c r="L812" s="112"/>
      <c r="M812" s="110" t="s">
        <v>32</v>
      </c>
      <c r="N812" s="113"/>
      <c r="O812" s="114"/>
      <c r="P812" s="306"/>
      <c r="Q812" s="105"/>
      <c r="R812" s="114"/>
      <c r="S812" s="115"/>
      <c r="T812" s="116">
        <f t="shared" si="111"/>
        <v>0</v>
      </c>
      <c r="U812" s="117">
        <f t="shared" si="112"/>
        <v>0</v>
      </c>
      <c r="V812" s="117">
        <f t="shared" si="108"/>
        <v>0</v>
      </c>
      <c r="W812" s="118">
        <f t="shared" si="113"/>
        <v>0</v>
      </c>
      <c r="X812" s="119">
        <f t="shared" si="114"/>
        <v>0</v>
      </c>
      <c r="Y812" s="119">
        <f t="shared" si="115"/>
        <v>0</v>
      </c>
      <c r="AA812" s="120" t="str">
        <f t="shared" si="116"/>
        <v>202604</v>
      </c>
    </row>
    <row r="813" spans="1:27" ht="21" customHeight="1">
      <c r="A813" s="299" t="str">
        <f>IF(C813="","",SUBTOTAL(103,$C$13:C813)-1)</f>
        <v/>
      </c>
      <c r="B813" s="104"/>
      <c r="C813" s="297"/>
      <c r="D813" s="105"/>
      <c r="E813" s="106"/>
      <c r="F813" s="107" t="str">
        <f>IF(E813="","",IFERROR(DATEDIF(E813,'請求書（幼稚園保育料・代理）'!$A$1,"Y"),""))</f>
        <v/>
      </c>
      <c r="G813" s="108"/>
      <c r="H813" s="105"/>
      <c r="I813" s="333" t="str">
        <f t="shared" si="109"/>
        <v/>
      </c>
      <c r="J813" s="110" t="s">
        <v>32</v>
      </c>
      <c r="K813" s="334" t="str">
        <f t="shared" si="110"/>
        <v/>
      </c>
      <c r="L813" s="112"/>
      <c r="M813" s="110" t="s">
        <v>32</v>
      </c>
      <c r="N813" s="113"/>
      <c r="O813" s="114"/>
      <c r="P813" s="306"/>
      <c r="Q813" s="105"/>
      <c r="R813" s="114"/>
      <c r="S813" s="115"/>
      <c r="T813" s="116">
        <f t="shared" si="111"/>
        <v>0</v>
      </c>
      <c r="U813" s="117">
        <f t="shared" si="112"/>
        <v>0</v>
      </c>
      <c r="V813" s="117">
        <f t="shared" si="108"/>
        <v>0</v>
      </c>
      <c r="W813" s="118">
        <f t="shared" si="113"/>
        <v>0</v>
      </c>
      <c r="X813" s="119">
        <f t="shared" si="114"/>
        <v>0</v>
      </c>
      <c r="Y813" s="119">
        <f t="shared" si="115"/>
        <v>0</v>
      </c>
      <c r="AA813" s="120" t="str">
        <f t="shared" si="116"/>
        <v>202604</v>
      </c>
    </row>
    <row r="814" spans="1:27" ht="21" customHeight="1">
      <c r="A814" s="299" t="str">
        <f>IF(C814="","",SUBTOTAL(103,$C$13:C814)-1)</f>
        <v/>
      </c>
      <c r="B814" s="104"/>
      <c r="C814" s="297"/>
      <c r="D814" s="105"/>
      <c r="E814" s="106"/>
      <c r="F814" s="107" t="str">
        <f>IF(E814="","",IFERROR(DATEDIF(E814,'請求書（幼稚園保育料・代理）'!$A$1,"Y"),""))</f>
        <v/>
      </c>
      <c r="G814" s="108"/>
      <c r="H814" s="105"/>
      <c r="I814" s="333" t="str">
        <f t="shared" si="109"/>
        <v/>
      </c>
      <c r="J814" s="110" t="s">
        <v>32</v>
      </c>
      <c r="K814" s="334" t="str">
        <f t="shared" si="110"/>
        <v/>
      </c>
      <c r="L814" s="112"/>
      <c r="M814" s="110" t="s">
        <v>32</v>
      </c>
      <c r="N814" s="113"/>
      <c r="O814" s="114"/>
      <c r="P814" s="306"/>
      <c r="Q814" s="105"/>
      <c r="R814" s="114"/>
      <c r="S814" s="115"/>
      <c r="T814" s="116">
        <f t="shared" si="111"/>
        <v>0</v>
      </c>
      <c r="U814" s="117">
        <f t="shared" si="112"/>
        <v>0</v>
      </c>
      <c r="V814" s="117">
        <f t="shared" si="108"/>
        <v>0</v>
      </c>
      <c r="W814" s="118">
        <f t="shared" si="113"/>
        <v>0</v>
      </c>
      <c r="X814" s="119">
        <f t="shared" si="114"/>
        <v>0</v>
      </c>
      <c r="Y814" s="119">
        <f t="shared" si="115"/>
        <v>0</v>
      </c>
      <c r="AA814" s="120" t="str">
        <f t="shared" si="116"/>
        <v>202604</v>
      </c>
    </row>
    <row r="815" spans="1:27" ht="21" customHeight="1">
      <c r="A815" s="299" t="str">
        <f>IF(C815="","",SUBTOTAL(103,$C$13:C815)-1)</f>
        <v/>
      </c>
      <c r="B815" s="104"/>
      <c r="C815" s="297"/>
      <c r="D815" s="105"/>
      <c r="E815" s="106"/>
      <c r="F815" s="107" t="str">
        <f>IF(E815="","",IFERROR(DATEDIF(E815,'請求書（幼稚園保育料・代理）'!$A$1,"Y"),""))</f>
        <v/>
      </c>
      <c r="G815" s="108"/>
      <c r="H815" s="105"/>
      <c r="I815" s="333" t="str">
        <f t="shared" si="109"/>
        <v/>
      </c>
      <c r="J815" s="110" t="s">
        <v>32</v>
      </c>
      <c r="K815" s="334" t="str">
        <f t="shared" si="110"/>
        <v/>
      </c>
      <c r="L815" s="112"/>
      <c r="M815" s="110" t="s">
        <v>32</v>
      </c>
      <c r="N815" s="113"/>
      <c r="O815" s="114"/>
      <c r="P815" s="306"/>
      <c r="Q815" s="105"/>
      <c r="R815" s="114"/>
      <c r="S815" s="115"/>
      <c r="T815" s="116">
        <f t="shared" si="111"/>
        <v>0</v>
      </c>
      <c r="U815" s="117">
        <f t="shared" si="112"/>
        <v>0</v>
      </c>
      <c r="V815" s="117">
        <f t="shared" si="108"/>
        <v>0</v>
      </c>
      <c r="W815" s="118">
        <f t="shared" si="113"/>
        <v>0</v>
      </c>
      <c r="X815" s="119">
        <f t="shared" si="114"/>
        <v>0</v>
      </c>
      <c r="Y815" s="119">
        <f t="shared" si="115"/>
        <v>0</v>
      </c>
      <c r="AA815" s="120" t="str">
        <f t="shared" si="116"/>
        <v>202604</v>
      </c>
    </row>
    <row r="816" spans="1:27" ht="21" customHeight="1">
      <c r="A816" s="299" t="str">
        <f>IF(C816="","",SUBTOTAL(103,$C$13:C816)-1)</f>
        <v/>
      </c>
      <c r="B816" s="104"/>
      <c r="C816" s="297"/>
      <c r="D816" s="105"/>
      <c r="E816" s="106"/>
      <c r="F816" s="107" t="str">
        <f>IF(E816="","",IFERROR(DATEDIF(E816,'請求書（幼稚園保育料・代理）'!$A$1,"Y"),""))</f>
        <v/>
      </c>
      <c r="G816" s="108"/>
      <c r="H816" s="105"/>
      <c r="I816" s="333" t="str">
        <f t="shared" si="109"/>
        <v/>
      </c>
      <c r="J816" s="110" t="s">
        <v>32</v>
      </c>
      <c r="K816" s="334" t="str">
        <f t="shared" si="110"/>
        <v/>
      </c>
      <c r="L816" s="112"/>
      <c r="M816" s="110" t="s">
        <v>32</v>
      </c>
      <c r="N816" s="113"/>
      <c r="O816" s="114"/>
      <c r="P816" s="306"/>
      <c r="Q816" s="105"/>
      <c r="R816" s="114"/>
      <c r="S816" s="115"/>
      <c r="T816" s="116">
        <f t="shared" si="111"/>
        <v>0</v>
      </c>
      <c r="U816" s="117">
        <f t="shared" si="112"/>
        <v>0</v>
      </c>
      <c r="V816" s="117">
        <f t="shared" si="108"/>
        <v>0</v>
      </c>
      <c r="W816" s="118">
        <f t="shared" si="113"/>
        <v>0</v>
      </c>
      <c r="X816" s="119">
        <f t="shared" si="114"/>
        <v>0</v>
      </c>
      <c r="Y816" s="119">
        <f t="shared" si="115"/>
        <v>0</v>
      </c>
      <c r="AA816" s="120" t="str">
        <f t="shared" si="116"/>
        <v>202604</v>
      </c>
    </row>
    <row r="817" spans="1:27" ht="21" customHeight="1">
      <c r="A817" s="299" t="str">
        <f>IF(C817="","",SUBTOTAL(103,$C$13:C817)-1)</f>
        <v/>
      </c>
      <c r="B817" s="104"/>
      <c r="C817" s="297"/>
      <c r="D817" s="105"/>
      <c r="E817" s="106"/>
      <c r="F817" s="107" t="str">
        <f>IF(E817="","",IFERROR(DATEDIF(E817,'請求書（幼稚園保育料・代理）'!$A$1,"Y"),""))</f>
        <v/>
      </c>
      <c r="G817" s="108"/>
      <c r="H817" s="105"/>
      <c r="I817" s="333" t="str">
        <f t="shared" si="109"/>
        <v/>
      </c>
      <c r="J817" s="110" t="s">
        <v>32</v>
      </c>
      <c r="K817" s="334" t="str">
        <f t="shared" si="110"/>
        <v/>
      </c>
      <c r="L817" s="112"/>
      <c r="M817" s="110" t="s">
        <v>32</v>
      </c>
      <c r="N817" s="113"/>
      <c r="O817" s="114"/>
      <c r="P817" s="306"/>
      <c r="Q817" s="105"/>
      <c r="R817" s="114"/>
      <c r="S817" s="115"/>
      <c r="T817" s="116">
        <f t="shared" si="111"/>
        <v>0</v>
      </c>
      <c r="U817" s="117">
        <f t="shared" si="112"/>
        <v>0</v>
      </c>
      <c r="V817" s="117">
        <f t="shared" si="108"/>
        <v>0</v>
      </c>
      <c r="W817" s="118">
        <f t="shared" si="113"/>
        <v>0</v>
      </c>
      <c r="X817" s="119">
        <f t="shared" si="114"/>
        <v>0</v>
      </c>
      <c r="Y817" s="119">
        <f t="shared" si="115"/>
        <v>0</v>
      </c>
      <c r="AA817" s="120" t="str">
        <f t="shared" si="116"/>
        <v>202604</v>
      </c>
    </row>
    <row r="818" spans="1:27" ht="21" customHeight="1">
      <c r="A818" s="299" t="str">
        <f>IF(C818="","",SUBTOTAL(103,$C$13:C818)-1)</f>
        <v/>
      </c>
      <c r="B818" s="104"/>
      <c r="C818" s="297"/>
      <c r="D818" s="105"/>
      <c r="E818" s="106"/>
      <c r="F818" s="107" t="str">
        <f>IF(E818="","",IFERROR(DATEDIF(E818,'請求書（幼稚園保育料・代理）'!$A$1,"Y"),""))</f>
        <v/>
      </c>
      <c r="G818" s="108"/>
      <c r="H818" s="105"/>
      <c r="I818" s="333" t="str">
        <f t="shared" si="109"/>
        <v/>
      </c>
      <c r="J818" s="110" t="s">
        <v>32</v>
      </c>
      <c r="K818" s="334" t="str">
        <f t="shared" si="110"/>
        <v/>
      </c>
      <c r="L818" s="112"/>
      <c r="M818" s="110" t="s">
        <v>32</v>
      </c>
      <c r="N818" s="113"/>
      <c r="O818" s="114"/>
      <c r="P818" s="306"/>
      <c r="Q818" s="105"/>
      <c r="R818" s="114"/>
      <c r="S818" s="115"/>
      <c r="T818" s="116">
        <f t="shared" si="111"/>
        <v>0</v>
      </c>
      <c r="U818" s="117">
        <f t="shared" si="112"/>
        <v>0</v>
      </c>
      <c r="V818" s="117">
        <f t="shared" si="108"/>
        <v>0</v>
      </c>
      <c r="W818" s="118">
        <f t="shared" si="113"/>
        <v>0</v>
      </c>
      <c r="X818" s="119">
        <f t="shared" si="114"/>
        <v>0</v>
      </c>
      <c r="Y818" s="119">
        <f t="shared" si="115"/>
        <v>0</v>
      </c>
      <c r="AA818" s="120" t="str">
        <f t="shared" si="116"/>
        <v>202604</v>
      </c>
    </row>
    <row r="819" spans="1:27" ht="21" customHeight="1">
      <c r="A819" s="299" t="str">
        <f>IF(C819="","",SUBTOTAL(103,$C$13:C819)-1)</f>
        <v/>
      </c>
      <c r="B819" s="104"/>
      <c r="C819" s="297"/>
      <c r="D819" s="105"/>
      <c r="E819" s="106"/>
      <c r="F819" s="107" t="str">
        <f>IF(E819="","",IFERROR(DATEDIF(E819,'請求書（幼稚園保育料・代理）'!$A$1,"Y"),""))</f>
        <v/>
      </c>
      <c r="G819" s="108"/>
      <c r="H819" s="105"/>
      <c r="I819" s="333" t="str">
        <f t="shared" si="109"/>
        <v/>
      </c>
      <c r="J819" s="110" t="s">
        <v>32</v>
      </c>
      <c r="K819" s="334" t="str">
        <f t="shared" si="110"/>
        <v/>
      </c>
      <c r="L819" s="112"/>
      <c r="M819" s="110" t="s">
        <v>32</v>
      </c>
      <c r="N819" s="113"/>
      <c r="O819" s="114"/>
      <c r="P819" s="306"/>
      <c r="Q819" s="105"/>
      <c r="R819" s="114"/>
      <c r="S819" s="115"/>
      <c r="T819" s="116">
        <f t="shared" si="111"/>
        <v>0</v>
      </c>
      <c r="U819" s="117">
        <f t="shared" si="112"/>
        <v>0</v>
      </c>
      <c r="V819" s="117">
        <f t="shared" si="108"/>
        <v>0</v>
      </c>
      <c r="W819" s="118">
        <f t="shared" si="113"/>
        <v>0</v>
      </c>
      <c r="X819" s="119">
        <f t="shared" si="114"/>
        <v>0</v>
      </c>
      <c r="Y819" s="119">
        <f t="shared" si="115"/>
        <v>0</v>
      </c>
      <c r="AA819" s="120" t="str">
        <f t="shared" si="116"/>
        <v>202604</v>
      </c>
    </row>
    <row r="820" spans="1:27" ht="21" customHeight="1">
      <c r="A820" s="299" t="str">
        <f>IF(C820="","",SUBTOTAL(103,$C$13:C820)-1)</f>
        <v/>
      </c>
      <c r="B820" s="104"/>
      <c r="C820" s="297"/>
      <c r="D820" s="105"/>
      <c r="E820" s="106"/>
      <c r="F820" s="107" t="str">
        <f>IF(E820="","",IFERROR(DATEDIF(E820,'請求書（幼稚園保育料・代理）'!$A$1,"Y"),""))</f>
        <v/>
      </c>
      <c r="G820" s="108"/>
      <c r="H820" s="105"/>
      <c r="I820" s="333" t="str">
        <f t="shared" si="109"/>
        <v/>
      </c>
      <c r="J820" s="110" t="s">
        <v>32</v>
      </c>
      <c r="K820" s="334" t="str">
        <f t="shared" si="110"/>
        <v/>
      </c>
      <c r="L820" s="112"/>
      <c r="M820" s="110" t="s">
        <v>32</v>
      </c>
      <c r="N820" s="113"/>
      <c r="O820" s="114"/>
      <c r="P820" s="306"/>
      <c r="Q820" s="105"/>
      <c r="R820" s="114"/>
      <c r="S820" s="115"/>
      <c r="T820" s="116">
        <f t="shared" si="111"/>
        <v>0</v>
      </c>
      <c r="U820" s="117">
        <f t="shared" si="112"/>
        <v>0</v>
      </c>
      <c r="V820" s="117">
        <f t="shared" si="108"/>
        <v>0</v>
      </c>
      <c r="W820" s="118">
        <f t="shared" si="113"/>
        <v>0</v>
      </c>
      <c r="X820" s="119">
        <f t="shared" si="114"/>
        <v>0</v>
      </c>
      <c r="Y820" s="119">
        <f t="shared" si="115"/>
        <v>0</v>
      </c>
      <c r="AA820" s="120" t="str">
        <f t="shared" si="116"/>
        <v>202604</v>
      </c>
    </row>
    <row r="821" spans="1:27" ht="21" customHeight="1">
      <c r="A821" s="299" t="str">
        <f>IF(C821="","",SUBTOTAL(103,$C$13:C821)-1)</f>
        <v/>
      </c>
      <c r="B821" s="104"/>
      <c r="C821" s="297"/>
      <c r="D821" s="105"/>
      <c r="E821" s="106"/>
      <c r="F821" s="107" t="str">
        <f>IF(E821="","",IFERROR(DATEDIF(E821,'請求書（幼稚園保育料・代理）'!$A$1,"Y"),""))</f>
        <v/>
      </c>
      <c r="G821" s="108"/>
      <c r="H821" s="105"/>
      <c r="I821" s="333" t="str">
        <f t="shared" si="109"/>
        <v/>
      </c>
      <c r="J821" s="110" t="s">
        <v>32</v>
      </c>
      <c r="K821" s="334" t="str">
        <f t="shared" si="110"/>
        <v/>
      </c>
      <c r="L821" s="112"/>
      <c r="M821" s="110" t="s">
        <v>32</v>
      </c>
      <c r="N821" s="113"/>
      <c r="O821" s="114"/>
      <c r="P821" s="306"/>
      <c r="Q821" s="105"/>
      <c r="R821" s="114"/>
      <c r="S821" s="115"/>
      <c r="T821" s="116">
        <f t="shared" si="111"/>
        <v>0</v>
      </c>
      <c r="U821" s="117">
        <f t="shared" si="112"/>
        <v>0</v>
      </c>
      <c r="V821" s="117">
        <f t="shared" si="108"/>
        <v>0</v>
      </c>
      <c r="W821" s="118">
        <f t="shared" si="113"/>
        <v>0</v>
      </c>
      <c r="X821" s="119">
        <f t="shared" si="114"/>
        <v>0</v>
      </c>
      <c r="Y821" s="119">
        <f t="shared" si="115"/>
        <v>0</v>
      </c>
      <c r="AA821" s="120" t="str">
        <f t="shared" si="116"/>
        <v>202604</v>
      </c>
    </row>
    <row r="822" spans="1:27" ht="21" customHeight="1">
      <c r="A822" s="299" t="str">
        <f>IF(C822="","",SUBTOTAL(103,$C$13:C822)-1)</f>
        <v/>
      </c>
      <c r="B822" s="104"/>
      <c r="C822" s="297"/>
      <c r="D822" s="105"/>
      <c r="E822" s="106"/>
      <c r="F822" s="107" t="str">
        <f>IF(E822="","",IFERROR(DATEDIF(E822,'請求書（幼稚園保育料・代理）'!$A$1,"Y"),""))</f>
        <v/>
      </c>
      <c r="G822" s="108"/>
      <c r="H822" s="105"/>
      <c r="I822" s="333" t="str">
        <f t="shared" si="109"/>
        <v/>
      </c>
      <c r="J822" s="110" t="s">
        <v>32</v>
      </c>
      <c r="K822" s="334" t="str">
        <f t="shared" si="110"/>
        <v/>
      </c>
      <c r="L822" s="112"/>
      <c r="M822" s="110" t="s">
        <v>32</v>
      </c>
      <c r="N822" s="113"/>
      <c r="O822" s="114"/>
      <c r="P822" s="306"/>
      <c r="Q822" s="105"/>
      <c r="R822" s="114"/>
      <c r="S822" s="115"/>
      <c r="T822" s="116">
        <f t="shared" si="111"/>
        <v>0</v>
      </c>
      <c r="U822" s="117">
        <f t="shared" si="112"/>
        <v>0</v>
      </c>
      <c r="V822" s="117">
        <f t="shared" si="108"/>
        <v>0</v>
      </c>
      <c r="W822" s="118">
        <f t="shared" si="113"/>
        <v>0</v>
      </c>
      <c r="X822" s="119">
        <f t="shared" si="114"/>
        <v>0</v>
      </c>
      <c r="Y822" s="119">
        <f t="shared" si="115"/>
        <v>0</v>
      </c>
      <c r="AA822" s="120" t="str">
        <f t="shared" si="116"/>
        <v>202604</v>
      </c>
    </row>
    <row r="823" spans="1:27" ht="21" customHeight="1">
      <c r="A823" s="299" t="str">
        <f>IF(C823="","",SUBTOTAL(103,$C$13:C823)-1)</f>
        <v/>
      </c>
      <c r="B823" s="104"/>
      <c r="C823" s="297"/>
      <c r="D823" s="105"/>
      <c r="E823" s="106"/>
      <c r="F823" s="107" t="str">
        <f>IF(E823="","",IFERROR(DATEDIF(E823,'請求書（幼稚園保育料・代理）'!$A$1,"Y"),""))</f>
        <v/>
      </c>
      <c r="G823" s="108"/>
      <c r="H823" s="105"/>
      <c r="I823" s="333" t="str">
        <f t="shared" si="109"/>
        <v/>
      </c>
      <c r="J823" s="110" t="s">
        <v>32</v>
      </c>
      <c r="K823" s="334" t="str">
        <f t="shared" si="110"/>
        <v/>
      </c>
      <c r="L823" s="112"/>
      <c r="M823" s="110" t="s">
        <v>32</v>
      </c>
      <c r="N823" s="113"/>
      <c r="O823" s="114"/>
      <c r="P823" s="306"/>
      <c r="Q823" s="105"/>
      <c r="R823" s="114"/>
      <c r="S823" s="115"/>
      <c r="T823" s="116">
        <f t="shared" si="111"/>
        <v>0</v>
      </c>
      <c r="U823" s="117">
        <f t="shared" si="112"/>
        <v>0</v>
      </c>
      <c r="V823" s="117">
        <f t="shared" si="108"/>
        <v>0</v>
      </c>
      <c r="W823" s="118">
        <f t="shared" si="113"/>
        <v>0</v>
      </c>
      <c r="X823" s="119">
        <f t="shared" si="114"/>
        <v>0</v>
      </c>
      <c r="Y823" s="119">
        <f t="shared" si="115"/>
        <v>0</v>
      </c>
      <c r="AA823" s="120" t="str">
        <f t="shared" si="116"/>
        <v>202604</v>
      </c>
    </row>
  </sheetData>
  <sheetProtection algorithmName="SHA-512" hashValue="4yRVsbeLnBtrSDi4YoUqzirxkW7ZdxfkNHtXIXK0CmN2hzpYvJBq0kJHjU/vmlTAQvkdasQ5oyxombncM+ucRg==" saltValue="rdTUJKpoYdQ+YLNkOEZGXg==" spinCount="100000" sheet="1" selectLockedCells="1"/>
  <protectedRanges>
    <protectedRange sqref="K4 I4 Q6:Q7 S6:S7 V6:V7 P4:Q4 C14:S823 A14:A823" name="範囲1"/>
  </protectedRanges>
  <autoFilter ref="A13:AA823" xr:uid="{00000000-0009-0000-0000-000002000000}">
    <filterColumn colId="8" showButton="0"/>
    <filterColumn colId="9" showButton="0"/>
    <filterColumn colId="11" showButton="0"/>
    <filterColumn colId="12" showButton="0"/>
  </autoFilter>
  <mergeCells count="26">
    <mergeCell ref="N4:O4"/>
    <mergeCell ref="P4:T4"/>
    <mergeCell ref="B6:E6"/>
    <mergeCell ref="A10:A12"/>
    <mergeCell ref="B10:B12"/>
    <mergeCell ref="C10:C12"/>
    <mergeCell ref="D10:D12"/>
    <mergeCell ref="E10:E12"/>
    <mergeCell ref="F10:F12"/>
    <mergeCell ref="G10:G12"/>
    <mergeCell ref="H10:H12"/>
    <mergeCell ref="I10:K12"/>
    <mergeCell ref="L10:N12"/>
    <mergeCell ref="O10:O11"/>
    <mergeCell ref="P10:P12"/>
    <mergeCell ref="Y10:Y11"/>
    <mergeCell ref="Q11:Q12"/>
    <mergeCell ref="I13:K13"/>
    <mergeCell ref="L13:N13"/>
    <mergeCell ref="S10:S11"/>
    <mergeCell ref="T10:T11"/>
    <mergeCell ref="U10:U11"/>
    <mergeCell ref="V10:V11"/>
    <mergeCell ref="W10:W11"/>
    <mergeCell ref="X10:X11"/>
    <mergeCell ref="Q10:R10"/>
  </mergeCells>
  <phoneticPr fontId="14"/>
  <conditionalFormatting sqref="A14:A823">
    <cfRule type="expression" dxfId="46" priority="9">
      <formula>(C14&lt;&gt;"")*(A14="")</formula>
    </cfRule>
  </conditionalFormatting>
  <conditionalFormatting sqref="B14:B823">
    <cfRule type="cellIs" dxfId="45" priority="1" operator="notBetween">
      <formula>10000000</formula>
      <formula>9300000000</formula>
    </cfRule>
    <cfRule type="duplicateValues" dxfId="44" priority="2"/>
  </conditionalFormatting>
  <conditionalFormatting sqref="O14:O823">
    <cfRule type="expression" dxfId="43" priority="7">
      <formula>(C14&lt;&gt;"")*(O14="")</formula>
    </cfRule>
  </conditionalFormatting>
  <conditionalFormatting sqref="R14:R823">
    <cfRule type="expression" dxfId="42" priority="3">
      <formula>(Q14="")*(R14&gt;1)</formula>
    </cfRule>
    <cfRule type="expression" dxfId="41" priority="4">
      <formula>(Q14="無")*(R14&gt;1)</formula>
    </cfRule>
    <cfRule type="expression" dxfId="40" priority="6">
      <formula>(Q14="有")*(R14="")</formula>
    </cfRule>
  </conditionalFormatting>
  <conditionalFormatting sqref="S14:S823">
    <cfRule type="expression" dxfId="39" priority="5">
      <formula>(Q14="有")*(S14="")</formula>
    </cfRule>
  </conditionalFormatting>
  <conditionalFormatting sqref="W14:W823">
    <cfRule type="cellIs" dxfId="38" priority="8" operator="greaterThanOrEqual">
      <formula>1</formula>
    </cfRule>
  </conditionalFormatting>
  <dataValidations count="8">
    <dataValidation type="list" allowBlank="1" showInputMessage="1" showErrorMessage="1" sqref="S14:S823" xr:uid="{00000000-0002-0000-0200-000000000000}">
      <formula1>"12,11,10,9,8,7,6,5,4,3,2,1"</formula1>
    </dataValidation>
    <dataValidation type="list" allowBlank="1" showInputMessage="1" showErrorMessage="1" sqref="P14:P823" xr:uid="{00000000-0002-0000-0200-000001000000}">
      <formula1>減額適用</formula1>
    </dataValidation>
    <dataValidation type="list" allowBlank="1" showInputMessage="1" showErrorMessage="1" sqref="H14:H823" xr:uid="{00000000-0002-0000-0200-000002000000}">
      <formula1>認定区分</formula1>
    </dataValidation>
    <dataValidation type="list" allowBlank="1" showInputMessage="1" showErrorMessage="1" sqref="Q14:Q823" xr:uid="{00000000-0002-0000-0200-000003000000}">
      <formula1>有無</formula1>
    </dataValidation>
    <dataValidation type="whole" operator="greaterThanOrEqual" allowBlank="1" showInputMessage="1" showErrorMessage="1" sqref="O14:O823 R14:R823" xr:uid="{00000000-0002-0000-0200-000004000000}">
      <formula1>0</formula1>
    </dataValidation>
    <dataValidation type="date" operator="greaterThanOrEqual" allowBlank="1" showInputMessage="1" showErrorMessage="1" sqref="E14:E823" xr:uid="{00000000-0002-0000-0200-000005000000}">
      <formula1>41366</formula1>
    </dataValidation>
    <dataValidation type="custom" imeMode="fullKatakana" allowBlank="1" showErrorMessage="1" errorTitle="全角で入力してください。" error="全角カタカナおよび全角空白で入力してください。" sqref="D14:D1048576" xr:uid="{00000000-0002-0000-0200-000006000000}">
      <formula1>AND(D14=PHONETIC(D14),LEN(D14)*2=LENB(D14))</formula1>
    </dataValidation>
    <dataValidation imeMode="halfAlpha" allowBlank="1" showInputMessage="1" showErrorMessage="1" sqref="B14:B1048576" xr:uid="{00000000-0002-0000-0200-000007000000}"/>
  </dataValidations>
  <pageMargins left="0.23622047244094491" right="0.23622047244094491" top="0.74803149606299213" bottom="0.35433070866141736" header="0.31496062992125984" footer="0.19685039370078741"/>
  <pageSetup paperSize="9" scale="57" fitToHeight="0" orientation="landscape" cellComments="asDisplayed" r:id="rId1"/>
  <headerFooter>
    <oddFooter>&amp;C&amp;P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99"/>
  </sheetPr>
  <dimension ref="A1:AY119"/>
  <sheetViews>
    <sheetView view="pageBreakPreview" topLeftCell="B15" zoomScale="60" zoomScaleNormal="85" workbookViewId="0">
      <selection activeCell="B21" sqref="B21"/>
    </sheetView>
  </sheetViews>
  <sheetFormatPr defaultRowHeight="12"/>
  <cols>
    <col min="1" max="1" width="6.375" style="28" customWidth="1"/>
    <col min="2" max="2" width="11" style="146" customWidth="1"/>
    <col min="3" max="3" width="15" style="129" customWidth="1"/>
    <col min="4" max="4" width="13.75" style="28" customWidth="1"/>
    <col min="5" max="5" width="14.375" style="28" bestFit="1" customWidth="1"/>
    <col min="6" max="6" width="7" style="146" customWidth="1"/>
    <col min="7" max="7" width="19.125" style="146" customWidth="1"/>
    <col min="8" max="8" width="14.125" style="28" customWidth="1"/>
    <col min="9" max="14" width="8.625" style="28" customWidth="1"/>
    <col min="15" max="15" width="19.125" style="28" customWidth="1"/>
    <col min="16" max="16" width="11.75" style="234" customWidth="1"/>
    <col min="17" max="17" width="11.75" style="263" customWidth="1"/>
    <col min="18" max="18" width="18.25" style="28" customWidth="1"/>
    <col min="19" max="19" width="17" style="129" customWidth="1"/>
    <col min="20" max="21" width="21.75" style="28" customWidth="1"/>
    <col min="22" max="23" width="9.75" style="28" customWidth="1"/>
    <col min="24" max="24" width="14.5" style="129" customWidth="1"/>
    <col min="25" max="26" width="13.75" style="28" customWidth="1"/>
    <col min="27" max="27" width="8.625" style="28" customWidth="1"/>
    <col min="28" max="28" width="13" style="28" customWidth="1"/>
    <col min="29" max="30" width="13.75" style="28" customWidth="1"/>
    <col min="31" max="31" width="15.625" style="28" customWidth="1"/>
    <col min="32" max="34" width="14.875" style="28" customWidth="1"/>
    <col min="35" max="36" width="14.75" style="28" customWidth="1"/>
    <col min="37" max="37" width="13.5" style="28" customWidth="1"/>
    <col min="38" max="39" width="12.875" style="28" customWidth="1"/>
    <col min="40" max="40" width="11.875" style="28" hidden="1" customWidth="1"/>
    <col min="41" max="41" width="10.875" style="28" hidden="1" customWidth="1"/>
    <col min="42" max="42" width="3.25" style="28" bestFit="1" customWidth="1"/>
    <col min="43" max="44" width="9" style="28" hidden="1" customWidth="1"/>
    <col min="45" max="45" width="10.75" style="318" bestFit="1" customWidth="1"/>
    <col min="46" max="46" width="16.75" style="318" bestFit="1" customWidth="1"/>
    <col min="47" max="47" width="17.25" style="318" bestFit="1" customWidth="1"/>
    <col min="48" max="48" width="20.625" style="318" bestFit="1" customWidth="1"/>
    <col min="49" max="49" width="20.625" style="332" customWidth="1"/>
    <col min="50" max="50" width="18.5" style="330" bestFit="1" customWidth="1"/>
    <col min="51" max="51" width="18.5" style="28" bestFit="1" customWidth="1"/>
    <col min="52" max="16384" width="9" style="28"/>
  </cols>
  <sheetData>
    <row r="1" spans="1:50" ht="24.75" customHeight="1">
      <c r="A1" s="503" t="s">
        <v>148</v>
      </c>
      <c r="B1" s="503"/>
      <c r="C1" s="503"/>
      <c r="D1" s="503"/>
      <c r="E1" s="503"/>
      <c r="F1" s="503"/>
      <c r="G1" s="127"/>
      <c r="H1" s="127"/>
      <c r="I1" s="127"/>
      <c r="J1" s="127"/>
      <c r="K1" s="127"/>
      <c r="L1" s="127"/>
      <c r="M1" s="127"/>
      <c r="N1" s="127"/>
      <c r="O1" s="128"/>
      <c r="P1" s="129"/>
      <c r="Q1" s="129"/>
      <c r="V1" s="128"/>
      <c r="W1" s="130"/>
      <c r="X1" s="29"/>
      <c r="AC1" s="129"/>
      <c r="AD1" s="131"/>
      <c r="AE1" s="132"/>
      <c r="AF1" s="123"/>
      <c r="AG1" s="123"/>
      <c r="AH1" s="123"/>
      <c r="AI1" s="133"/>
      <c r="AJ1" s="134"/>
      <c r="AK1" s="134"/>
      <c r="AL1" s="134"/>
      <c r="AM1" s="134"/>
      <c r="AN1" s="134"/>
      <c r="AO1" s="134"/>
      <c r="AP1" s="123"/>
      <c r="AS1" s="135"/>
    </row>
    <row r="2" spans="1:50" ht="24.75" customHeight="1">
      <c r="A2" s="503"/>
      <c r="B2" s="503"/>
      <c r="C2" s="503"/>
      <c r="D2" s="503"/>
      <c r="E2" s="503"/>
      <c r="F2" s="503"/>
      <c r="G2" s="127"/>
      <c r="H2" s="127"/>
      <c r="I2" s="127"/>
      <c r="J2" s="127"/>
      <c r="K2" s="127"/>
      <c r="L2" s="127"/>
      <c r="M2" s="127"/>
      <c r="N2" s="127"/>
      <c r="O2" s="128"/>
      <c r="P2" s="129"/>
      <c r="Q2" s="129"/>
      <c r="V2" s="128"/>
      <c r="W2" s="130"/>
      <c r="X2" s="29"/>
      <c r="AC2" s="129"/>
      <c r="AD2" s="131"/>
      <c r="AE2" s="132"/>
      <c r="AF2" s="123"/>
      <c r="AG2" s="123"/>
      <c r="AH2" s="123"/>
      <c r="AI2" s="133"/>
      <c r="AJ2" s="134"/>
      <c r="AK2" s="134"/>
      <c r="AL2" s="134"/>
      <c r="AM2" s="134"/>
      <c r="AN2" s="134"/>
      <c r="AO2" s="134"/>
      <c r="AP2" s="123"/>
      <c r="AS2" s="135"/>
    </row>
    <row r="3" spans="1:50" ht="24.75" customHeight="1">
      <c r="A3" s="503"/>
      <c r="B3" s="503"/>
      <c r="C3" s="503"/>
      <c r="D3" s="503"/>
      <c r="E3" s="503"/>
      <c r="F3" s="503"/>
      <c r="G3" s="127"/>
      <c r="H3" s="127"/>
      <c r="I3" s="127"/>
      <c r="J3" s="127"/>
      <c r="K3" s="127"/>
      <c r="L3" s="127"/>
      <c r="M3" s="127"/>
      <c r="N3" s="127"/>
      <c r="O3" s="128"/>
      <c r="P3" s="129"/>
      <c r="Q3" s="129"/>
      <c r="V3" s="128"/>
      <c r="W3" s="130"/>
      <c r="X3" s="29"/>
      <c r="AC3" s="129"/>
      <c r="AD3" s="131"/>
      <c r="AE3" s="132"/>
      <c r="AF3" s="123"/>
      <c r="AG3" s="123"/>
      <c r="AH3" s="123"/>
      <c r="AI3" s="133"/>
      <c r="AJ3" s="134"/>
      <c r="AK3" s="134"/>
      <c r="AL3" s="134"/>
      <c r="AM3" s="134"/>
      <c r="AN3" s="134"/>
      <c r="AO3" s="134"/>
      <c r="AP3" s="123"/>
      <c r="AS3" s="135"/>
    </row>
    <row r="4" spans="1:50" ht="30" customHeight="1" thickBot="1">
      <c r="A4" s="127"/>
      <c r="B4" s="127"/>
      <c r="C4" s="127"/>
      <c r="D4" s="127"/>
      <c r="E4" s="127"/>
      <c r="F4" s="127"/>
      <c r="G4" s="127"/>
      <c r="H4" s="127"/>
      <c r="I4" s="127"/>
      <c r="J4" s="127"/>
      <c r="K4" s="127"/>
      <c r="L4" s="127"/>
      <c r="M4" s="127"/>
      <c r="N4" s="127"/>
      <c r="O4" s="128"/>
      <c r="P4" s="129"/>
      <c r="Q4" s="129"/>
      <c r="V4" s="128"/>
      <c r="W4" s="130"/>
      <c r="X4" s="29"/>
      <c r="AC4" s="129"/>
      <c r="AD4" s="136" t="s">
        <v>144</v>
      </c>
      <c r="AE4" s="132"/>
      <c r="AF4" s="123"/>
      <c r="AG4" s="123"/>
      <c r="AH4" s="123"/>
      <c r="AI4" s="133"/>
      <c r="AJ4" s="134"/>
      <c r="AK4" s="134"/>
      <c r="AL4" s="134"/>
      <c r="AM4" s="134"/>
      <c r="AN4" s="134"/>
      <c r="AO4" s="134"/>
      <c r="AP4" s="123"/>
      <c r="AS4" s="135"/>
    </row>
    <row r="5" spans="1:50" ht="30" customHeight="1" thickBot="1">
      <c r="A5" s="127"/>
      <c r="B5" s="137" t="s">
        <v>31</v>
      </c>
      <c r="C5" s="128">
        <f>'請求書（幼稚園保育料・代理）'!AE8</f>
        <v>8</v>
      </c>
      <c r="D5" s="127" t="s">
        <v>33</v>
      </c>
      <c r="E5" s="128">
        <f>'請求書（幼稚園保育料・代理）'!AM8</f>
        <v>4</v>
      </c>
      <c r="F5" s="127" t="s">
        <v>147</v>
      </c>
      <c r="G5" s="127"/>
      <c r="H5" s="127"/>
      <c r="I5" s="127"/>
      <c r="J5" s="127"/>
      <c r="K5" s="127"/>
      <c r="L5" s="127"/>
      <c r="M5" s="127"/>
      <c r="N5" s="127"/>
      <c r="O5" s="128"/>
      <c r="P5" s="138"/>
      <c r="Q5" s="128"/>
      <c r="R5" s="130"/>
      <c r="S5" s="29"/>
      <c r="T5" s="139"/>
      <c r="U5" s="140"/>
      <c r="V5" s="140"/>
      <c r="W5" s="140"/>
      <c r="X5" s="140"/>
      <c r="Y5" s="140"/>
      <c r="Z5" s="132"/>
      <c r="AA5" s="123"/>
      <c r="AB5" s="123"/>
      <c r="AC5" s="123"/>
      <c r="AD5" s="141"/>
      <c r="AE5" s="142" t="s">
        <v>122</v>
      </c>
      <c r="AF5" s="143" t="s">
        <v>123</v>
      </c>
      <c r="AG5" s="143" t="s">
        <v>124</v>
      </c>
      <c r="AH5" s="143" t="s">
        <v>125</v>
      </c>
      <c r="AI5" s="143" t="s">
        <v>126</v>
      </c>
      <c r="AJ5" s="144" t="s">
        <v>127</v>
      </c>
      <c r="AK5" s="126"/>
      <c r="AL5" s="126"/>
      <c r="AM5" s="145"/>
      <c r="AN5" s="135"/>
    </row>
    <row r="6" spans="1:50" ht="30" customHeight="1">
      <c r="H6" s="127"/>
      <c r="I6" s="127"/>
      <c r="J6" s="127"/>
      <c r="K6" s="127"/>
      <c r="L6" s="127"/>
      <c r="M6" s="127"/>
      <c r="N6" s="127"/>
      <c r="O6" s="128"/>
      <c r="P6" s="138"/>
      <c r="Q6" s="128"/>
      <c r="R6" s="130"/>
      <c r="S6" s="29"/>
      <c r="T6" s="139"/>
      <c r="U6" s="140"/>
      <c r="V6" s="140"/>
      <c r="W6" s="140"/>
      <c r="X6" s="140"/>
      <c r="Y6" s="140"/>
      <c r="Z6" s="132"/>
      <c r="AA6" s="123"/>
      <c r="AB6" s="123"/>
      <c r="AC6" s="123"/>
      <c r="AD6" s="147" t="s">
        <v>135</v>
      </c>
      <c r="AE6" s="148">
        <f>COUNTIFS($AH$20:$AH$119,"&lt;&gt;0",$AQ$20:$AQ$119,202304)</f>
        <v>0</v>
      </c>
      <c r="AF6" s="149">
        <f>COUNTIFS($AH$20:$AH$119,"&lt;&gt;0",$AQ$20:$AQ$119,202305)</f>
        <v>0</v>
      </c>
      <c r="AG6" s="149">
        <f>COUNTIFS($AH$20:$AH$119,"&lt;&gt;0",$AQ$20:$AQ$119,202306)</f>
        <v>0</v>
      </c>
      <c r="AH6" s="149">
        <f>COUNTIFS($AH$20:$AH$119,"&lt;&gt;0",$AQ$20:$AQ$119,202307)</f>
        <v>0</v>
      </c>
      <c r="AI6" s="149">
        <f>COUNTIFS($AH$20:$AH$119,"&lt;&gt;0",$AQ$20:$AQ$119,202308)</f>
        <v>0</v>
      </c>
      <c r="AJ6" s="150">
        <f>COUNTIFS($AH$20:$AH$119,"&lt;&gt;0",$AQ$20:$AQ$119,202309)</f>
        <v>0</v>
      </c>
      <c r="AK6" s="126"/>
      <c r="AL6" s="126"/>
      <c r="AM6" s="145"/>
      <c r="AN6" s="135"/>
    </row>
    <row r="7" spans="1:50" ht="30" customHeight="1" thickBot="1">
      <c r="A7" s="504" t="s">
        <v>30</v>
      </c>
      <c r="B7" s="504"/>
      <c r="C7" s="504" t="str">
        <f>IF('請求書（幼稚園保育料・代理）'!AP12="","",'請求書（幼稚園保育料・代理）'!AP12)</f>
        <v/>
      </c>
      <c r="D7" s="504"/>
      <c r="E7" s="504"/>
      <c r="F7" s="504"/>
      <c r="G7" s="132"/>
      <c r="H7" s="127"/>
      <c r="I7" s="127"/>
      <c r="J7" s="127"/>
      <c r="K7" s="127"/>
      <c r="L7" s="127"/>
      <c r="M7" s="127"/>
      <c r="N7" s="127"/>
      <c r="O7" s="128"/>
      <c r="P7" s="138"/>
      <c r="Q7" s="128"/>
      <c r="R7" s="130"/>
      <c r="S7" s="29"/>
      <c r="T7" s="139"/>
      <c r="U7" s="140"/>
      <c r="V7" s="140"/>
      <c r="W7" s="140"/>
      <c r="X7" s="140"/>
      <c r="Y7" s="140"/>
      <c r="Z7" s="132"/>
      <c r="AA7" s="123"/>
      <c r="AB7" s="123"/>
      <c r="AC7" s="123"/>
      <c r="AD7" s="151" t="s">
        <v>136</v>
      </c>
      <c r="AE7" s="152">
        <f>SUMIFS($AH$20:$AH$119,$AH$20:$AH$119,"&lt;&gt;0",$AQ$20:$AQ$119,202304)</f>
        <v>0</v>
      </c>
      <c r="AF7" s="153">
        <f>SUMIFS($AH$20:$AH$119,$AH$20:$AH$119,"&lt;&gt;0",$AQ$20:$AQ$119,202305)</f>
        <v>0</v>
      </c>
      <c r="AG7" s="153">
        <f>SUMIFS($AH$20:$AH$119,$AH$20:$AH$119,"&lt;&gt;0",$AQ$20:$AQ$119,202306)</f>
        <v>0</v>
      </c>
      <c r="AH7" s="153">
        <f>SUMIFS($AH$20:$AH$119,$AH$20:$AH$119,"&lt;&gt;0",$AQ$20:$AQ$119,202307)</f>
        <v>0</v>
      </c>
      <c r="AI7" s="153">
        <f>SUMIFS($AH$20:$AH$119,$AH$20:$AH$119,"&lt;&gt;0",$AQ$20:$AQ$119,202308)</f>
        <v>0</v>
      </c>
      <c r="AJ7" s="154">
        <f>SUMIFS($AH$20:$AH$119,$AH$20:$AH$119,"&lt;&gt;0",$AQ$20:$AQ$119,202309)</f>
        <v>0</v>
      </c>
      <c r="AK7" s="126"/>
      <c r="AL7" s="126"/>
      <c r="AM7" s="145"/>
      <c r="AN7" s="135"/>
    </row>
    <row r="8" spans="1:50" ht="30" customHeight="1" thickBot="1">
      <c r="G8" s="127"/>
      <c r="H8" s="127"/>
      <c r="I8" s="127"/>
      <c r="J8" s="127"/>
      <c r="K8" s="127"/>
      <c r="L8" s="127"/>
      <c r="M8" s="127"/>
      <c r="N8" s="127"/>
      <c r="O8" s="128"/>
      <c r="P8" s="138"/>
      <c r="Q8" s="128"/>
      <c r="R8" s="130"/>
      <c r="S8" s="29"/>
      <c r="T8" s="139"/>
      <c r="U8" s="140"/>
      <c r="V8" s="140"/>
      <c r="W8" s="140"/>
      <c r="X8" s="140"/>
      <c r="Y8" s="140"/>
      <c r="Z8" s="132"/>
      <c r="AA8" s="123"/>
      <c r="AB8" s="123"/>
      <c r="AC8" s="123"/>
      <c r="AD8" s="141"/>
      <c r="AE8" s="155" t="s">
        <v>128</v>
      </c>
      <c r="AF8" s="156" t="s">
        <v>129</v>
      </c>
      <c r="AG8" s="156" t="s">
        <v>130</v>
      </c>
      <c r="AH8" s="156" t="s">
        <v>131</v>
      </c>
      <c r="AI8" s="156" t="s">
        <v>132</v>
      </c>
      <c r="AJ8" s="157" t="s">
        <v>133</v>
      </c>
      <c r="AK8" s="284" t="s">
        <v>143</v>
      </c>
      <c r="AL8" s="126"/>
      <c r="AM8" s="145"/>
      <c r="AN8" s="135"/>
    </row>
    <row r="9" spans="1:50" ht="30" customHeight="1">
      <c r="A9" s="127"/>
      <c r="B9" s="127"/>
      <c r="C9" s="127"/>
      <c r="D9" s="127"/>
      <c r="E9" s="127"/>
      <c r="F9" s="127"/>
      <c r="G9" s="127"/>
      <c r="H9" s="127"/>
      <c r="I9" s="127"/>
      <c r="J9" s="127"/>
      <c r="K9" s="127"/>
      <c r="L9" s="127"/>
      <c r="M9" s="127"/>
      <c r="N9" s="127"/>
      <c r="O9" s="128"/>
      <c r="P9" s="138"/>
      <c r="Q9" s="128"/>
      <c r="R9" s="130"/>
      <c r="S9" s="29"/>
      <c r="T9" s="139"/>
      <c r="U9" s="140"/>
      <c r="V9" s="140"/>
      <c r="W9" s="140"/>
      <c r="X9" s="140"/>
      <c r="Y9" s="140"/>
      <c r="Z9" s="132"/>
      <c r="AA9" s="123"/>
      <c r="AB9" s="123"/>
      <c r="AC9" s="123"/>
      <c r="AD9" s="158" t="s">
        <v>135</v>
      </c>
      <c r="AE9" s="148">
        <f>COUNTIFS($AH$20:$AH$119,"&lt;&gt;0",$AQ$20:$AQ$119,2023010)</f>
        <v>0</v>
      </c>
      <c r="AF9" s="149">
        <f>COUNTIFS($AH$20:$AH$119,"&lt;&gt;0",$AQ$20:$AQ$119,2023011)</f>
        <v>0</v>
      </c>
      <c r="AG9" s="149">
        <f>COUNTIFS($AH$20:$AH$119,"&lt;&gt;0",$AQ$20:$AQ$119,2023012)</f>
        <v>0</v>
      </c>
      <c r="AH9" s="149">
        <f>COUNTIFS($AH$20:$AH$119,"&lt;&gt;0",$AQ$20:$AQ$119,202401)</f>
        <v>0</v>
      </c>
      <c r="AI9" s="149">
        <f>COUNTIFS($AH$20:$AH$119,"&lt;&gt;0",$AQ$20:$AQ$119,202402)</f>
        <v>0</v>
      </c>
      <c r="AJ9" s="150">
        <f>COUNTIFS($AH$20:$AH$119,"&lt;&gt;0",$AQ$20:$AQ$119,202403)</f>
        <v>0</v>
      </c>
      <c r="AK9" s="283">
        <f>AK11-(AE6+AF6+AG6+AH6+AI6+AJ6+AE9+AF9+AG9+AH9+AI9+AJ9)</f>
        <v>0</v>
      </c>
      <c r="AL9" s="126"/>
      <c r="AM9" s="145"/>
      <c r="AN9" s="135"/>
    </row>
    <row r="10" spans="1:50" ht="30" customHeight="1" thickBot="1">
      <c r="A10" s="29"/>
      <c r="B10" s="29"/>
      <c r="C10" s="29"/>
      <c r="D10" s="29"/>
      <c r="E10" s="29"/>
      <c r="F10" s="159"/>
      <c r="G10" s="29"/>
      <c r="H10" s="29"/>
      <c r="I10" s="127"/>
      <c r="J10" s="127"/>
      <c r="K10" s="127"/>
      <c r="L10" s="127"/>
      <c r="M10" s="127"/>
      <c r="N10" s="127"/>
      <c r="O10" s="128"/>
      <c r="P10" s="159"/>
      <c r="Q10" s="128"/>
      <c r="R10" s="130"/>
      <c r="S10" s="29"/>
      <c r="T10" s="139"/>
      <c r="U10" s="140"/>
      <c r="V10" s="140"/>
      <c r="W10" s="140"/>
      <c r="X10" s="140"/>
      <c r="Y10" s="140"/>
      <c r="Z10" s="132"/>
      <c r="AA10" s="123"/>
      <c r="AB10" s="123"/>
      <c r="AC10" s="123"/>
      <c r="AD10" s="151" t="s">
        <v>136</v>
      </c>
      <c r="AE10" s="160">
        <f>SUMIFS($AH$20:$AH$119,$AH$20:$AH$119,"&lt;&gt;0",$AQ$20:$AQ$119,2023010)</f>
        <v>0</v>
      </c>
      <c r="AF10" s="153">
        <f>SUMIFS($AH$20:$AH$119,$AH$20:$AH$119,"&lt;&gt;0",$AQ$20:$AQ$119,2023011)</f>
        <v>0</v>
      </c>
      <c r="AG10" s="153">
        <f>SUMIFS($AH$20:$AH$119,$AH$20:$AH$119,"&lt;&gt;0",$AQ$20:$AQ$119,2023012)</f>
        <v>0</v>
      </c>
      <c r="AH10" s="153">
        <f>SUMIFS($AH$20:$AH$119,$AH$20:$AH$119,"&lt;&gt;0",$AQ$20:$AQ$119,202401)</f>
        <v>0</v>
      </c>
      <c r="AI10" s="153">
        <f>SUMIFS($AH$20:$AH$119,$AH$20:$AH$119,"&lt;&gt;0",$AQ$20:$AQ$119,202402)</f>
        <v>0</v>
      </c>
      <c r="AJ10" s="154">
        <f>SUMIFS($AH$20:$AH$119,$AH$20:$AH$119,"&lt;&gt;0",$AQ$20:$AQ$119,202403)</f>
        <v>0</v>
      </c>
      <c r="AK10" s="161">
        <f>AK12-(AE7+AF7+AG7+AH7+AI7+AJ7+AE10+AF10+AG10+AH10+AI10+AJ10)</f>
        <v>0</v>
      </c>
      <c r="AL10" s="126"/>
      <c r="AM10" s="145"/>
      <c r="AN10" s="135"/>
    </row>
    <row r="11" spans="1:50" ht="30" customHeight="1" thickBot="1">
      <c r="B11" s="505" t="s">
        <v>71</v>
      </c>
      <c r="C11" s="506"/>
      <c r="D11" s="506"/>
      <c r="E11" s="506"/>
      <c r="F11" s="507"/>
      <c r="G11" s="162"/>
      <c r="H11" s="162"/>
      <c r="I11" s="163"/>
      <c r="J11" s="164"/>
      <c r="K11" s="164"/>
      <c r="L11" s="164"/>
      <c r="M11" s="164"/>
      <c r="N11" s="164"/>
      <c r="O11" s="164"/>
      <c r="P11" s="129"/>
      <c r="Q11" s="165"/>
      <c r="S11" s="166"/>
      <c r="T11" s="163"/>
      <c r="U11" s="163"/>
      <c r="V11" s="163"/>
      <c r="W11" s="163"/>
      <c r="X11" s="163"/>
      <c r="Y11" s="163"/>
      <c r="AD11" s="134"/>
      <c r="AE11" s="167"/>
      <c r="AF11" s="167"/>
      <c r="AG11" s="134"/>
      <c r="AI11" s="168" t="s">
        <v>137</v>
      </c>
      <c r="AJ11" s="149" t="s">
        <v>135</v>
      </c>
      <c r="AK11" s="169">
        <f>COUNTIFS($AH$20:$AH$119,"&lt;&gt;0")</f>
        <v>0</v>
      </c>
      <c r="AL11" s="126"/>
      <c r="AM11" s="170"/>
      <c r="AN11" s="31"/>
      <c r="AO11" s="171"/>
      <c r="AP11" s="171"/>
    </row>
    <row r="12" spans="1:50" ht="30" customHeight="1">
      <c r="A12" s="172"/>
      <c r="B12" s="172"/>
      <c r="C12" s="172"/>
      <c r="D12" s="172"/>
      <c r="E12" s="163"/>
      <c r="F12" s="172"/>
      <c r="G12" s="172"/>
      <c r="H12" s="163"/>
      <c r="I12" s="164"/>
      <c r="J12" s="164"/>
      <c r="K12" s="164"/>
      <c r="L12" s="164"/>
      <c r="M12" s="164"/>
      <c r="N12" s="164"/>
      <c r="P12" s="146"/>
      <c r="Q12" s="129"/>
      <c r="R12" s="163"/>
      <c r="S12" s="166"/>
      <c r="T12" s="163"/>
      <c r="U12" s="163"/>
      <c r="V12" s="163"/>
      <c r="W12" s="163"/>
      <c r="X12" s="163"/>
      <c r="AD12" s="167"/>
      <c r="AE12" s="167"/>
      <c r="AF12" s="167"/>
      <c r="AG12" s="167"/>
      <c r="AI12" s="173" t="s">
        <v>137</v>
      </c>
      <c r="AJ12" s="174" t="s">
        <v>136</v>
      </c>
      <c r="AK12" s="175">
        <f>SUMIFS($AH$20:$AH$119,$AH$20:$AH$119,"&lt;&gt;0")</f>
        <v>0</v>
      </c>
      <c r="AL12" s="126"/>
      <c r="AM12" s="170"/>
      <c r="AN12" s="171"/>
      <c r="AO12" s="171"/>
    </row>
    <row r="13" spans="1:50" ht="27" customHeight="1">
      <c r="A13" s="172"/>
      <c r="B13" s="172"/>
      <c r="C13" s="172"/>
      <c r="D13" s="172"/>
      <c r="E13" s="163"/>
      <c r="F13" s="172"/>
      <c r="G13" s="172"/>
      <c r="H13" s="163"/>
      <c r="I13" s="164"/>
      <c r="J13" s="164"/>
      <c r="K13" s="164"/>
      <c r="L13" s="164"/>
      <c r="M13" s="164"/>
      <c r="N13" s="164"/>
      <c r="P13" s="146"/>
      <c r="Q13" s="129"/>
      <c r="R13" s="163"/>
      <c r="S13" s="166"/>
      <c r="T13" s="163"/>
      <c r="U13" s="163"/>
      <c r="V13" s="163"/>
      <c r="W13" s="163"/>
      <c r="X13" s="163"/>
      <c r="AD13" s="167"/>
      <c r="AE13" s="167"/>
      <c r="AF13" s="167"/>
      <c r="AG13" s="167"/>
      <c r="AI13" s="176"/>
      <c r="AJ13" s="177"/>
      <c r="AK13" s="178"/>
      <c r="AL13" s="126"/>
      <c r="AM13" s="170"/>
      <c r="AN13" s="171"/>
      <c r="AO13" s="171"/>
    </row>
    <row r="14" spans="1:50" ht="27" customHeight="1">
      <c r="A14" s="172"/>
      <c r="B14" s="172"/>
      <c r="C14" s="172"/>
      <c r="D14" s="172"/>
      <c r="E14" s="163"/>
      <c r="F14" s="172"/>
      <c r="G14" s="172"/>
      <c r="H14" s="163"/>
      <c r="I14" s="164"/>
      <c r="J14" s="164"/>
      <c r="K14" s="164"/>
      <c r="L14" s="164"/>
      <c r="M14" s="164"/>
      <c r="N14" s="164"/>
      <c r="P14" s="146"/>
      <c r="Q14" s="129"/>
      <c r="R14" s="163"/>
      <c r="S14" s="166"/>
      <c r="T14" s="163"/>
      <c r="U14" s="163"/>
      <c r="V14" s="163"/>
      <c r="W14" s="163"/>
      <c r="X14" s="163"/>
      <c r="AF14" s="167"/>
      <c r="AG14" s="167"/>
      <c r="AH14" s="167"/>
      <c r="AI14" s="167"/>
      <c r="AJ14" s="176"/>
      <c r="AK14" s="177"/>
      <c r="AL14" s="178"/>
      <c r="AM14" s="31"/>
      <c r="AN14" s="171"/>
      <c r="AO14" s="171"/>
    </row>
    <row r="15" spans="1:50" ht="27" customHeight="1">
      <c r="B15" s="179" t="s">
        <v>138</v>
      </c>
      <c r="C15" s="180"/>
      <c r="D15" s="181"/>
      <c r="E15" s="181"/>
      <c r="F15" s="180"/>
      <c r="G15" s="180"/>
      <c r="H15" s="181"/>
      <c r="O15" s="508"/>
      <c r="P15" s="508"/>
      <c r="Q15" s="508"/>
      <c r="R15" s="182"/>
      <c r="S15" s="182"/>
      <c r="T15" s="182"/>
      <c r="U15" s="183"/>
      <c r="V15" s="183"/>
      <c r="W15" s="183"/>
      <c r="X15" s="184"/>
      <c r="Z15" s="129"/>
      <c r="AH15" s="285">
        <f>SUM(AH20:AH119)</f>
        <v>0</v>
      </c>
      <c r="AO15" s="185"/>
      <c r="AP15" s="10"/>
      <c r="AQ15" s="186"/>
    </row>
    <row r="16" spans="1:50" s="129" customFormat="1" ht="28.5" customHeight="1">
      <c r="A16" s="467" t="s">
        <v>37</v>
      </c>
      <c r="B16" s="500" t="s">
        <v>40</v>
      </c>
      <c r="C16" s="501"/>
      <c r="D16" s="501"/>
      <c r="E16" s="502"/>
      <c r="F16" s="454" t="s">
        <v>73</v>
      </c>
      <c r="G16" s="467" t="s">
        <v>74</v>
      </c>
      <c r="H16" s="454" t="s">
        <v>86</v>
      </c>
      <c r="I16" s="474" t="s">
        <v>87</v>
      </c>
      <c r="J16" s="475"/>
      <c r="K16" s="476"/>
      <c r="L16" s="483" t="s">
        <v>88</v>
      </c>
      <c r="M16" s="484"/>
      <c r="N16" s="485"/>
      <c r="O16" s="454" t="s">
        <v>75</v>
      </c>
      <c r="P16" s="492" t="s">
        <v>77</v>
      </c>
      <c r="Q16" s="470" t="s">
        <v>22</v>
      </c>
      <c r="R16" s="471"/>
      <c r="S16" s="473" t="s">
        <v>20</v>
      </c>
      <c r="T16" s="473" t="s">
        <v>23</v>
      </c>
      <c r="U16" s="454" t="s">
        <v>191</v>
      </c>
      <c r="V16" s="496" t="s">
        <v>162</v>
      </c>
      <c r="W16" s="497"/>
      <c r="X16" s="500" t="s">
        <v>67</v>
      </c>
      <c r="Y16" s="501"/>
      <c r="Z16" s="502"/>
      <c r="AA16" s="473" t="s">
        <v>43</v>
      </c>
      <c r="AB16" s="454" t="s">
        <v>142</v>
      </c>
      <c r="AC16" s="463" t="s">
        <v>106</v>
      </c>
      <c r="AD16" s="464"/>
      <c r="AE16" s="465"/>
      <c r="AF16" s="466" t="s">
        <v>139</v>
      </c>
      <c r="AG16" s="454" t="s">
        <v>152</v>
      </c>
      <c r="AH16" s="468" t="s">
        <v>134</v>
      </c>
      <c r="AI16" s="470" t="s">
        <v>110</v>
      </c>
      <c r="AJ16" s="471"/>
      <c r="AK16" s="472"/>
      <c r="AL16" s="466" t="s">
        <v>192</v>
      </c>
      <c r="AM16" s="454" t="s">
        <v>193</v>
      </c>
      <c r="AN16" s="456" t="s">
        <v>42</v>
      </c>
      <c r="AO16" s="456" t="s">
        <v>39</v>
      </c>
      <c r="AS16" s="328"/>
      <c r="AT16" s="328"/>
      <c r="AX16" s="326"/>
    </row>
    <row r="17" spans="1:51" s="129" customFormat="1" ht="85.5" customHeight="1">
      <c r="A17" s="509"/>
      <c r="B17" s="317" t="s">
        <v>82</v>
      </c>
      <c r="C17" s="187" t="s">
        <v>63</v>
      </c>
      <c r="D17" s="187" t="s">
        <v>41</v>
      </c>
      <c r="E17" s="187" t="s">
        <v>27</v>
      </c>
      <c r="F17" s="509"/>
      <c r="G17" s="509"/>
      <c r="H17" s="455"/>
      <c r="I17" s="477"/>
      <c r="J17" s="478"/>
      <c r="K17" s="479"/>
      <c r="L17" s="486"/>
      <c r="M17" s="487"/>
      <c r="N17" s="488"/>
      <c r="O17" s="455"/>
      <c r="P17" s="493"/>
      <c r="Q17" s="458" t="s">
        <v>7</v>
      </c>
      <c r="R17" s="188" t="s">
        <v>21</v>
      </c>
      <c r="S17" s="459"/>
      <c r="T17" s="495"/>
      <c r="U17" s="455"/>
      <c r="V17" s="498"/>
      <c r="W17" s="499"/>
      <c r="X17" s="459" t="s">
        <v>104</v>
      </c>
      <c r="Y17" s="459" t="s">
        <v>194</v>
      </c>
      <c r="Z17" s="459" t="s">
        <v>140</v>
      </c>
      <c r="AA17" s="459"/>
      <c r="AB17" s="455"/>
      <c r="AC17" s="189" t="s">
        <v>107</v>
      </c>
      <c r="AD17" s="189" t="s">
        <v>108</v>
      </c>
      <c r="AE17" s="189" t="s">
        <v>109</v>
      </c>
      <c r="AF17" s="467"/>
      <c r="AG17" s="457"/>
      <c r="AH17" s="469"/>
      <c r="AI17" s="190" t="s">
        <v>113</v>
      </c>
      <c r="AJ17" s="190" t="s">
        <v>112</v>
      </c>
      <c r="AK17" s="282" t="s">
        <v>111</v>
      </c>
      <c r="AL17" s="467"/>
      <c r="AM17" s="455"/>
      <c r="AN17" s="457"/>
      <c r="AO17" s="457"/>
      <c r="AS17" s="328"/>
      <c r="AT17" s="328"/>
      <c r="AU17" s="326"/>
      <c r="AV17" s="326"/>
      <c r="AW17" s="326"/>
      <c r="AX17" s="326"/>
    </row>
    <row r="18" spans="1:51" s="129" customFormat="1" ht="25.5" customHeight="1">
      <c r="A18" s="509"/>
      <c r="B18" s="316"/>
      <c r="C18" s="191"/>
      <c r="D18" s="307"/>
      <c r="E18" s="307"/>
      <c r="F18" s="509"/>
      <c r="G18" s="510"/>
      <c r="H18" s="511"/>
      <c r="I18" s="480"/>
      <c r="J18" s="481"/>
      <c r="K18" s="482"/>
      <c r="L18" s="489"/>
      <c r="M18" s="490"/>
      <c r="N18" s="491"/>
      <c r="O18" s="192" t="s">
        <v>24</v>
      </c>
      <c r="P18" s="494"/>
      <c r="Q18" s="455"/>
      <c r="R18" s="193" t="s">
        <v>24</v>
      </c>
      <c r="S18" s="194" t="s">
        <v>25</v>
      </c>
      <c r="T18" s="195" t="s">
        <v>24</v>
      </c>
      <c r="U18" s="192" t="s">
        <v>24</v>
      </c>
      <c r="V18" s="461" t="s">
        <v>69</v>
      </c>
      <c r="W18" s="462"/>
      <c r="X18" s="460"/>
      <c r="Y18" s="460"/>
      <c r="Z18" s="460"/>
      <c r="AA18" s="460"/>
      <c r="AB18" s="195" t="s">
        <v>24</v>
      </c>
      <c r="AC18" s="195" t="s">
        <v>24</v>
      </c>
      <c r="AD18" s="195" t="s">
        <v>24</v>
      </c>
      <c r="AE18" s="195" t="s">
        <v>24</v>
      </c>
      <c r="AF18" s="195" t="s">
        <v>24</v>
      </c>
      <c r="AG18" s="195" t="s">
        <v>24</v>
      </c>
      <c r="AH18" s="196" t="s">
        <v>24</v>
      </c>
      <c r="AI18" s="195" t="s">
        <v>24</v>
      </c>
      <c r="AJ18" s="195" t="s">
        <v>24</v>
      </c>
      <c r="AK18" s="195" t="s">
        <v>24</v>
      </c>
      <c r="AL18" s="195" t="s">
        <v>24</v>
      </c>
      <c r="AM18" s="195" t="s">
        <v>24</v>
      </c>
      <c r="AN18" s="197" t="s">
        <v>35</v>
      </c>
      <c r="AO18" s="197" t="s">
        <v>35</v>
      </c>
      <c r="AS18" s="331" t="s">
        <v>263</v>
      </c>
      <c r="AT18" s="331"/>
      <c r="AU18" s="331"/>
      <c r="AV18" s="331"/>
      <c r="AW18" s="331"/>
      <c r="AX18" s="331"/>
      <c r="AY18" s="331"/>
    </row>
    <row r="19" spans="1:51" s="129" customFormat="1" ht="25.5" customHeight="1">
      <c r="A19" s="200" t="s">
        <v>72</v>
      </c>
      <c r="B19" s="198" t="s">
        <v>66</v>
      </c>
      <c r="C19" s="199" t="s">
        <v>47</v>
      </c>
      <c r="D19" s="199" t="s">
        <v>47</v>
      </c>
      <c r="E19" s="199" t="s">
        <v>47</v>
      </c>
      <c r="F19" s="200" t="s">
        <v>72</v>
      </c>
      <c r="G19" s="200" t="s">
        <v>69</v>
      </c>
      <c r="H19" s="201" t="s">
        <v>10</v>
      </c>
      <c r="I19" s="300" t="s">
        <v>89</v>
      </c>
      <c r="J19" s="301"/>
      <c r="K19" s="302"/>
      <c r="L19" s="300" t="s">
        <v>89</v>
      </c>
      <c r="M19" s="301"/>
      <c r="N19" s="302"/>
      <c r="O19" s="202" t="s">
        <v>48</v>
      </c>
      <c r="P19" s="203" t="s">
        <v>78</v>
      </c>
      <c r="Q19" s="201" t="s">
        <v>10</v>
      </c>
      <c r="R19" s="204" t="s">
        <v>49</v>
      </c>
      <c r="S19" s="205" t="s">
        <v>50</v>
      </c>
      <c r="T19" s="205" t="s">
        <v>9</v>
      </c>
      <c r="U19" s="205" t="s">
        <v>26</v>
      </c>
      <c r="V19" s="205" t="s">
        <v>33</v>
      </c>
      <c r="W19" s="205" t="s">
        <v>68</v>
      </c>
      <c r="X19" s="201" t="s">
        <v>10</v>
      </c>
      <c r="Y19" s="206" t="s">
        <v>51</v>
      </c>
      <c r="Z19" s="206" t="s">
        <v>52</v>
      </c>
      <c r="AA19" s="207" t="s">
        <v>105</v>
      </c>
      <c r="AB19" s="208">
        <v>25700</v>
      </c>
      <c r="AC19" s="208"/>
      <c r="AD19" s="208"/>
      <c r="AE19" s="208" t="s">
        <v>45</v>
      </c>
      <c r="AF19" s="209" t="s">
        <v>46</v>
      </c>
      <c r="AG19" s="209" t="s">
        <v>54</v>
      </c>
      <c r="AH19" s="210" t="s">
        <v>53</v>
      </c>
      <c r="AI19" s="211">
        <v>25700</v>
      </c>
      <c r="AJ19" s="208" t="s">
        <v>55</v>
      </c>
      <c r="AK19" s="209" t="s">
        <v>56</v>
      </c>
      <c r="AL19" s="212" t="s">
        <v>57</v>
      </c>
      <c r="AM19" s="212" t="s">
        <v>141</v>
      </c>
      <c r="AN19" s="200" t="s">
        <v>64</v>
      </c>
      <c r="AO19" s="200" t="s">
        <v>58</v>
      </c>
      <c r="AR19" s="30"/>
      <c r="AS19" s="328" t="s">
        <v>266</v>
      </c>
      <c r="AT19" s="328" t="s">
        <v>267</v>
      </c>
      <c r="AU19" s="328" t="s">
        <v>260</v>
      </c>
      <c r="AV19" s="129" t="s">
        <v>264</v>
      </c>
      <c r="AW19" s="129" t="s">
        <v>265</v>
      </c>
      <c r="AX19" s="326" t="s">
        <v>261</v>
      </c>
      <c r="AY19" s="129" t="s">
        <v>262</v>
      </c>
    </row>
    <row r="20" spans="1:51" ht="60" customHeight="1">
      <c r="A20" s="315" t="str">
        <f>IF(C20="","",SUBTOTAL(103,$C$19:C20)-1)</f>
        <v/>
      </c>
      <c r="B20" s="104"/>
      <c r="C20" s="105"/>
      <c r="D20" s="105"/>
      <c r="E20" s="106"/>
      <c r="F20" s="107" t="str">
        <f>IF(E20="","",IFERROR(DATEDIF(E20,'請求書（幼稚園保育料・代理）'!$A$1,"Y"),""))</f>
        <v/>
      </c>
      <c r="G20" s="108"/>
      <c r="H20" s="105"/>
      <c r="I20" s="109"/>
      <c r="J20" s="213" t="s">
        <v>184</v>
      </c>
      <c r="K20" s="111"/>
      <c r="L20" s="112"/>
      <c r="M20" s="213" t="s">
        <v>32</v>
      </c>
      <c r="N20" s="113"/>
      <c r="O20" s="276"/>
      <c r="P20" s="306"/>
      <c r="Q20" s="105"/>
      <c r="R20" s="276"/>
      <c r="S20" s="214"/>
      <c r="T20" s="275">
        <f>IF(Q20="有",ROUNDDOWN(R20/S20,0),0)</f>
        <v>0</v>
      </c>
      <c r="U20" s="271">
        <f t="shared" ref="U20:U83" si="0">O20+T20</f>
        <v>0</v>
      </c>
      <c r="V20" s="215"/>
      <c r="W20" s="216"/>
      <c r="X20" s="217"/>
      <c r="Y20" s="218"/>
      <c r="Z20" s="270"/>
      <c r="AA20" s="281" t="str">
        <f>IFERROR(VLOOKUP(W20,平日の日数!$A$1:$B$12,2,FALSE),"")</f>
        <v/>
      </c>
      <c r="AB20" s="271">
        <f>IF(X20="",0,ROUNDDOWN($AB$19*Y20/AA20,0))</f>
        <v>0</v>
      </c>
      <c r="AC20" s="271">
        <f>AE20-AD20</f>
        <v>0</v>
      </c>
      <c r="AD20" s="271">
        <f>IF(OR(X20="③在園転入",X20="④在園転出",X20="⑤修正等"),ROUNDDOWN(T20*Y20/AA20,0),0)</f>
        <v>0</v>
      </c>
      <c r="AE20" s="271">
        <f>IF(OR(X20="③在園転入",X20="④在園転出",X20="⑤修正等"),ROUNDDOWN(U20*Y20/AA20,0),0)</f>
        <v>0</v>
      </c>
      <c r="AF20" s="272">
        <f>IF(Z20=0,MIN(U20,AB20),MIN(AE20,AB20))</f>
        <v>0</v>
      </c>
      <c r="AG20" s="273"/>
      <c r="AH20" s="272">
        <f>AF20-AG20</f>
        <v>0</v>
      </c>
      <c r="AI20" s="271">
        <f>IF(Z20=0,0,ROUNDDOWN($AI$19*Z20/AA20,0))</f>
        <v>0</v>
      </c>
      <c r="AJ20" s="271">
        <f>IF(OR(X20="③在園転入",X20="④在園転出",X20="⑤修正等"),ROUNDDOWN(U20*Z20/AA20,0),0)</f>
        <v>0</v>
      </c>
      <c r="AK20" s="272">
        <f>IF(Z20=0,0,MIN(AJ20,AI20))</f>
        <v>0</v>
      </c>
      <c r="AL20" s="272">
        <f>IF(O20-(AF20+AK20)&lt;0,0,O20-(AF20+AK20))</f>
        <v>0</v>
      </c>
      <c r="AM20" s="272">
        <f>IF((AF20+AK20)-O20&lt;0,0,(AF20+AK20)-O20)</f>
        <v>0</v>
      </c>
      <c r="AN20" s="219">
        <f>AF20+AK20</f>
        <v>0</v>
      </c>
      <c r="AO20" s="219">
        <f>IF(Q20="有",R20,0)</f>
        <v>0</v>
      </c>
      <c r="AQ20" s="220" t="str">
        <f>2018+V20&amp;0&amp;W20</f>
        <v>20180</v>
      </c>
      <c r="AR20" s="10">
        <f>VALUE(AQ20)</f>
        <v>20180</v>
      </c>
      <c r="AS20" s="329"/>
      <c r="AT20" s="329"/>
      <c r="AU20" s="328">
        <f>NETWORKDAYS(AS20,AT20,祝日!4:4)</f>
        <v>0</v>
      </c>
      <c r="AV20" s="318" t="str">
        <f>IF(OR(X20="①入園",X20="②退園"),Y20=AU20,"判定不要")</f>
        <v>判定不要</v>
      </c>
      <c r="AW20" s="332" t="str">
        <f>IF(OR(X20="③在園転入",X20="④在園転出",X20="⑤修正等"),Z20=AU20,"判定不要")</f>
        <v>判定不要</v>
      </c>
      <c r="AX20" s="330" t="e">
        <f>AS20=DATEVALUE(VLOOKUP(V20,祝日!A:B,2,FALSE)&amp;"/"&amp;W20&amp;"/"&amp;I20)</f>
        <v>#N/A</v>
      </c>
      <c r="AY20" s="330" t="e">
        <f>AT20=DATEVALUE(VLOOKUP(V20,祝日!A:B,2,FALSE)&amp;"/"&amp;W20&amp;"/"&amp;K20)</f>
        <v>#N/A</v>
      </c>
    </row>
    <row r="21" spans="1:51" ht="60" customHeight="1">
      <c r="A21" s="315" t="str">
        <f>IF(C21="","",SUBTOTAL(103,$C$19:C21)-1)</f>
        <v/>
      </c>
      <c r="B21" s="104"/>
      <c r="C21" s="105"/>
      <c r="D21" s="105"/>
      <c r="E21" s="106"/>
      <c r="F21" s="107" t="str">
        <f>IF(E21="","",IFERROR(DATEDIF(E21,'請求書（幼稚園保育料・代理）'!$A$1,"Y"),""))</f>
        <v/>
      </c>
      <c r="G21" s="108"/>
      <c r="H21" s="105"/>
      <c r="I21" s="109"/>
      <c r="J21" s="213" t="s">
        <v>32</v>
      </c>
      <c r="K21" s="111"/>
      <c r="L21" s="112"/>
      <c r="M21" s="213" t="s">
        <v>32</v>
      </c>
      <c r="N21" s="113"/>
      <c r="O21" s="276"/>
      <c r="P21" s="306"/>
      <c r="Q21" s="105"/>
      <c r="R21" s="276"/>
      <c r="S21" s="214"/>
      <c r="T21" s="275">
        <f t="shared" ref="T21:T84" si="1">IF(Q21="有",ROUNDDOWN(R21/S21,0),0)</f>
        <v>0</v>
      </c>
      <c r="U21" s="271">
        <f t="shared" si="0"/>
        <v>0</v>
      </c>
      <c r="V21" s="215"/>
      <c r="W21" s="216"/>
      <c r="X21" s="217"/>
      <c r="Y21" s="218"/>
      <c r="Z21" s="270"/>
      <c r="AA21" s="281" t="str">
        <f>IFERROR(VLOOKUP(W21,平日の日数!$A$1:$B$12,2,FALSE),"")</f>
        <v/>
      </c>
      <c r="AB21" s="271">
        <f t="shared" ref="AB21:AB84" si="2">IF(X21="",0,ROUNDDOWN($AB$19*Y21/AA21,0))</f>
        <v>0</v>
      </c>
      <c r="AC21" s="271">
        <f t="shared" ref="AC21:AC84" si="3">AE21-AD21</f>
        <v>0</v>
      </c>
      <c r="AD21" s="271">
        <f t="shared" ref="AD21:AD84" si="4">IF(OR(X21="③在園転入",X21="④在園転出",X21="⑤修正等"),ROUNDDOWN(T21*Y21/AA21,0),0)</f>
        <v>0</v>
      </c>
      <c r="AE21" s="271">
        <f>IF(OR(X21="③在園転入",X21="④在園転出",X21="⑤修正等"),ROUNDDOWN(U21*Y21/AA21,0),0)</f>
        <v>0</v>
      </c>
      <c r="AF21" s="272">
        <f t="shared" ref="AF21:AF84" si="5">IF(Z21=0,MIN(U21,AB21),MIN(AE21,AB21))</f>
        <v>0</v>
      </c>
      <c r="AG21" s="273"/>
      <c r="AH21" s="272">
        <f t="shared" ref="AH21:AH84" si="6">AF21-AG21</f>
        <v>0</v>
      </c>
      <c r="AI21" s="271">
        <f t="shared" ref="AI21:AI84" si="7">IF(Z21=0,0,ROUNDDOWN($AI$19*Z21/AA21,0))</f>
        <v>0</v>
      </c>
      <c r="AJ21" s="271">
        <f t="shared" ref="AJ21:AJ84" si="8">IF(OR(X21="③在園転入",X21="④在園転出",X21="⑤修正等"),ROUNDDOWN(U21*Z21/AA21,0),0)</f>
        <v>0</v>
      </c>
      <c r="AK21" s="272">
        <f t="shared" ref="AK21:AK84" si="9">IF(Z21=0,0,MIN(AJ21,AI21))</f>
        <v>0</v>
      </c>
      <c r="AL21" s="272">
        <f>IF(O21-(AF21+AK21)&lt;0,0,O21-(AF21+AK21))</f>
        <v>0</v>
      </c>
      <c r="AM21" s="272">
        <f t="shared" ref="AM21:AM84" si="10">IF((AF21+AK21)-O21&lt;0,0,(AF21+AK21)-O21)</f>
        <v>0</v>
      </c>
      <c r="AN21" s="219">
        <f>AF21+AK21</f>
        <v>0</v>
      </c>
      <c r="AO21" s="219">
        <f t="shared" ref="AO21:AO84" si="11">IF(Q21="有",R21,0)</f>
        <v>0</v>
      </c>
      <c r="AQ21" s="220" t="str">
        <f>2018+V21&amp;0&amp;W21</f>
        <v>20180</v>
      </c>
      <c r="AR21" s="10">
        <f>VALUE(AQ21)</f>
        <v>20180</v>
      </c>
      <c r="AS21" s="328"/>
      <c r="AT21" s="328"/>
      <c r="AU21" s="328"/>
    </row>
    <row r="22" spans="1:51" ht="60" customHeight="1">
      <c r="A22" s="315" t="str">
        <f>IF(C22="","",SUBTOTAL(103,$C$19:C22)-1)</f>
        <v/>
      </c>
      <c r="B22" s="104"/>
      <c r="C22" s="105"/>
      <c r="D22" s="105"/>
      <c r="E22" s="106"/>
      <c r="F22" s="107" t="str">
        <f>IF(E22="","",IFERROR(DATEDIF(E22,'請求書（幼稚園保育料・代理）'!$A$1,"Y"),""))</f>
        <v/>
      </c>
      <c r="G22" s="108"/>
      <c r="H22" s="105"/>
      <c r="I22" s="109"/>
      <c r="J22" s="213" t="s">
        <v>32</v>
      </c>
      <c r="K22" s="111"/>
      <c r="L22" s="112"/>
      <c r="M22" s="213" t="s">
        <v>32</v>
      </c>
      <c r="N22" s="113"/>
      <c r="O22" s="276"/>
      <c r="P22" s="306"/>
      <c r="Q22" s="105"/>
      <c r="R22" s="276"/>
      <c r="S22" s="214"/>
      <c r="T22" s="275">
        <f t="shared" si="1"/>
        <v>0</v>
      </c>
      <c r="U22" s="271">
        <f t="shared" si="0"/>
        <v>0</v>
      </c>
      <c r="V22" s="215"/>
      <c r="W22" s="216"/>
      <c r="X22" s="217"/>
      <c r="Y22" s="218"/>
      <c r="Z22" s="270"/>
      <c r="AA22" s="281" t="str">
        <f>IFERROR(VLOOKUP(W22,平日の日数!$A$1:$B$12,2,FALSE),"")</f>
        <v/>
      </c>
      <c r="AB22" s="271">
        <f t="shared" si="2"/>
        <v>0</v>
      </c>
      <c r="AC22" s="271">
        <f t="shared" si="3"/>
        <v>0</v>
      </c>
      <c r="AD22" s="271">
        <f t="shared" si="4"/>
        <v>0</v>
      </c>
      <c r="AE22" s="271">
        <f t="shared" ref="AE22:AE84" si="12">IF(OR(X22="③在園転入",X22="④在園転出",X22="⑤修正等"),ROUNDDOWN(U22*Y22/AA22,0),0)</f>
        <v>0</v>
      </c>
      <c r="AF22" s="272">
        <f t="shared" si="5"/>
        <v>0</v>
      </c>
      <c r="AG22" s="273"/>
      <c r="AH22" s="272">
        <f t="shared" si="6"/>
        <v>0</v>
      </c>
      <c r="AI22" s="271">
        <f t="shared" si="7"/>
        <v>0</v>
      </c>
      <c r="AJ22" s="271">
        <f t="shared" si="8"/>
        <v>0</v>
      </c>
      <c r="AK22" s="272">
        <f>IF(Z22=0,0,MIN(AJ22,AI22))</f>
        <v>0</v>
      </c>
      <c r="AL22" s="272">
        <f t="shared" ref="AL22:AL85" si="13">IF(O22-(AF22+AK22)&lt;0,0,O22-(AF22+AK22))</f>
        <v>0</v>
      </c>
      <c r="AM22" s="272">
        <f t="shared" si="10"/>
        <v>0</v>
      </c>
      <c r="AN22" s="219">
        <f>AF22+AK22</f>
        <v>0</v>
      </c>
      <c r="AO22" s="219">
        <f t="shared" si="11"/>
        <v>0</v>
      </c>
      <c r="AQ22" s="220" t="str">
        <f t="shared" ref="AQ22:AQ85" si="14">2018+V22&amp;0&amp;W22</f>
        <v>20180</v>
      </c>
      <c r="AR22" s="10">
        <f t="shared" ref="AR22:AR85" si="15">VALUE(AQ22)</f>
        <v>20180</v>
      </c>
      <c r="AS22" s="10"/>
      <c r="AT22" s="10"/>
    </row>
    <row r="23" spans="1:51" ht="60" customHeight="1">
      <c r="A23" s="315" t="str">
        <f>IF(C23="","",SUBTOTAL(103,$C$19:C23)-1)</f>
        <v/>
      </c>
      <c r="B23" s="104"/>
      <c r="C23" s="105"/>
      <c r="D23" s="105"/>
      <c r="E23" s="106"/>
      <c r="F23" s="107" t="str">
        <f>IF(E23="","",IFERROR(DATEDIF(E23,'請求書（幼稚園保育料・代理）'!$A$1,"Y"),""))</f>
        <v/>
      </c>
      <c r="G23" s="108"/>
      <c r="H23" s="105"/>
      <c r="I23" s="109"/>
      <c r="J23" s="213" t="s">
        <v>32</v>
      </c>
      <c r="K23" s="111"/>
      <c r="L23" s="112"/>
      <c r="M23" s="213" t="s">
        <v>32</v>
      </c>
      <c r="N23" s="113"/>
      <c r="O23" s="276"/>
      <c r="P23" s="306"/>
      <c r="Q23" s="105"/>
      <c r="R23" s="276"/>
      <c r="S23" s="214"/>
      <c r="T23" s="275">
        <f t="shared" si="1"/>
        <v>0</v>
      </c>
      <c r="U23" s="271">
        <f t="shared" si="0"/>
        <v>0</v>
      </c>
      <c r="V23" s="215"/>
      <c r="W23" s="216"/>
      <c r="X23" s="217"/>
      <c r="Y23" s="218"/>
      <c r="Z23" s="270"/>
      <c r="AA23" s="281" t="str">
        <f>IFERROR(VLOOKUP(W23,平日の日数!$A$1:$B$12,2,FALSE),"")</f>
        <v/>
      </c>
      <c r="AB23" s="271">
        <f t="shared" si="2"/>
        <v>0</v>
      </c>
      <c r="AC23" s="271">
        <f t="shared" si="3"/>
        <v>0</v>
      </c>
      <c r="AD23" s="271">
        <f t="shared" si="4"/>
        <v>0</v>
      </c>
      <c r="AE23" s="271">
        <f t="shared" si="12"/>
        <v>0</v>
      </c>
      <c r="AF23" s="272">
        <f t="shared" si="5"/>
        <v>0</v>
      </c>
      <c r="AG23" s="273"/>
      <c r="AH23" s="272">
        <f t="shared" si="6"/>
        <v>0</v>
      </c>
      <c r="AI23" s="271">
        <f t="shared" si="7"/>
        <v>0</v>
      </c>
      <c r="AJ23" s="271">
        <f t="shared" si="8"/>
        <v>0</v>
      </c>
      <c r="AK23" s="272">
        <f>IF(Z23=0,0,MIN(AJ23,AI23))</f>
        <v>0</v>
      </c>
      <c r="AL23" s="272">
        <f t="shared" si="13"/>
        <v>0</v>
      </c>
      <c r="AM23" s="272">
        <f t="shared" si="10"/>
        <v>0</v>
      </c>
      <c r="AN23" s="219">
        <f>AF23+AK23</f>
        <v>0</v>
      </c>
      <c r="AO23" s="219">
        <f t="shared" si="11"/>
        <v>0</v>
      </c>
      <c r="AQ23" s="220" t="str">
        <f t="shared" si="14"/>
        <v>20180</v>
      </c>
      <c r="AR23" s="10">
        <f t="shared" si="15"/>
        <v>20180</v>
      </c>
    </row>
    <row r="24" spans="1:51" ht="60" customHeight="1">
      <c r="A24" s="315" t="str">
        <f>IF(C24="","",SUBTOTAL(103,$C$19:C24)-1)</f>
        <v/>
      </c>
      <c r="B24" s="104"/>
      <c r="C24" s="105"/>
      <c r="D24" s="105"/>
      <c r="E24" s="106"/>
      <c r="F24" s="107" t="str">
        <f>IF(E24="","",IFERROR(DATEDIF(E24,'請求書（幼稚園保育料・代理）'!$A$1,"Y"),""))</f>
        <v/>
      </c>
      <c r="G24" s="108"/>
      <c r="H24" s="105"/>
      <c r="I24" s="109"/>
      <c r="J24" s="213" t="s">
        <v>32</v>
      </c>
      <c r="K24" s="111"/>
      <c r="L24" s="112"/>
      <c r="M24" s="213" t="s">
        <v>32</v>
      </c>
      <c r="N24" s="113"/>
      <c r="O24" s="276"/>
      <c r="P24" s="306"/>
      <c r="Q24" s="105"/>
      <c r="R24" s="276"/>
      <c r="S24" s="214"/>
      <c r="T24" s="275">
        <f t="shared" si="1"/>
        <v>0</v>
      </c>
      <c r="U24" s="271">
        <f t="shared" si="0"/>
        <v>0</v>
      </c>
      <c r="V24" s="215"/>
      <c r="W24" s="216"/>
      <c r="X24" s="217"/>
      <c r="Y24" s="218"/>
      <c r="Z24" s="270"/>
      <c r="AA24" s="281" t="str">
        <f>IFERROR(VLOOKUP(W24,平日の日数!$A$1:$B$12,2,FALSE),"")</f>
        <v/>
      </c>
      <c r="AB24" s="271">
        <f t="shared" si="2"/>
        <v>0</v>
      </c>
      <c r="AC24" s="271">
        <f>AE24-AD24</f>
        <v>0</v>
      </c>
      <c r="AD24" s="271">
        <f t="shared" si="4"/>
        <v>0</v>
      </c>
      <c r="AE24" s="271">
        <f t="shared" si="12"/>
        <v>0</v>
      </c>
      <c r="AF24" s="272">
        <f>IF(Z24=0,MIN(U24,AB24),MIN(AE24,AB24))</f>
        <v>0</v>
      </c>
      <c r="AG24" s="273"/>
      <c r="AH24" s="272">
        <f>AF24-AG24</f>
        <v>0</v>
      </c>
      <c r="AI24" s="271">
        <f t="shared" si="7"/>
        <v>0</v>
      </c>
      <c r="AJ24" s="271">
        <f t="shared" si="8"/>
        <v>0</v>
      </c>
      <c r="AK24" s="272">
        <f>IF(Z24=0,0,MIN(AJ24,AI24))</f>
        <v>0</v>
      </c>
      <c r="AL24" s="272">
        <f>IF(O24-(AF24+AK24)&lt;0,0,O24-(AF24+AK24))</f>
        <v>0</v>
      </c>
      <c r="AM24" s="272">
        <f>IF((AF24+AK24)-O24&lt;0,0,(AF24+AK24)-O24)</f>
        <v>0</v>
      </c>
      <c r="AN24" s="219">
        <f>AF24+AK24</f>
        <v>0</v>
      </c>
      <c r="AO24" s="219">
        <f t="shared" si="11"/>
        <v>0</v>
      </c>
      <c r="AQ24" s="220" t="str">
        <f t="shared" si="14"/>
        <v>20180</v>
      </c>
      <c r="AR24" s="10">
        <f t="shared" si="15"/>
        <v>20180</v>
      </c>
    </row>
    <row r="25" spans="1:51" ht="60" customHeight="1">
      <c r="A25" s="315" t="str">
        <f>IF(C25="","",SUBTOTAL(103,$C$19:C25)-1)</f>
        <v/>
      </c>
      <c r="B25" s="104"/>
      <c r="C25" s="105"/>
      <c r="D25" s="105"/>
      <c r="E25" s="106"/>
      <c r="F25" s="107" t="str">
        <f>IF(E25="","",IFERROR(DATEDIF(E25,'請求書（幼稚園保育料・代理）'!$A$1,"Y"),""))</f>
        <v/>
      </c>
      <c r="G25" s="108"/>
      <c r="H25" s="105"/>
      <c r="I25" s="109"/>
      <c r="J25" s="213" t="s">
        <v>32</v>
      </c>
      <c r="K25" s="111"/>
      <c r="L25" s="112"/>
      <c r="M25" s="213" t="s">
        <v>32</v>
      </c>
      <c r="N25" s="113"/>
      <c r="O25" s="276"/>
      <c r="P25" s="306"/>
      <c r="Q25" s="105"/>
      <c r="R25" s="276"/>
      <c r="S25" s="214"/>
      <c r="T25" s="275">
        <f t="shared" si="1"/>
        <v>0</v>
      </c>
      <c r="U25" s="271">
        <f t="shared" si="0"/>
        <v>0</v>
      </c>
      <c r="V25" s="215"/>
      <c r="W25" s="216"/>
      <c r="X25" s="217"/>
      <c r="Y25" s="218"/>
      <c r="Z25" s="270"/>
      <c r="AA25" s="281" t="str">
        <f>IFERROR(VLOOKUP(W25,平日の日数!$A$1:$B$12,2,FALSE),"")</f>
        <v/>
      </c>
      <c r="AB25" s="271">
        <f t="shared" si="2"/>
        <v>0</v>
      </c>
      <c r="AC25" s="271">
        <f t="shared" si="3"/>
        <v>0</v>
      </c>
      <c r="AD25" s="271">
        <f t="shared" si="4"/>
        <v>0</v>
      </c>
      <c r="AE25" s="271">
        <f t="shared" si="12"/>
        <v>0</v>
      </c>
      <c r="AF25" s="272">
        <f t="shared" si="5"/>
        <v>0</v>
      </c>
      <c r="AG25" s="273"/>
      <c r="AH25" s="272">
        <f t="shared" si="6"/>
        <v>0</v>
      </c>
      <c r="AI25" s="271">
        <f t="shared" si="7"/>
        <v>0</v>
      </c>
      <c r="AJ25" s="271">
        <f t="shared" si="8"/>
        <v>0</v>
      </c>
      <c r="AK25" s="272">
        <f t="shared" si="9"/>
        <v>0</v>
      </c>
      <c r="AL25" s="272">
        <f t="shared" si="13"/>
        <v>0</v>
      </c>
      <c r="AM25" s="272">
        <f t="shared" si="10"/>
        <v>0</v>
      </c>
      <c r="AN25" s="219">
        <f t="shared" ref="AN25:AN88" si="16">AF25+AK25</f>
        <v>0</v>
      </c>
      <c r="AO25" s="219">
        <f t="shared" si="11"/>
        <v>0</v>
      </c>
      <c r="AQ25" s="220" t="str">
        <f t="shared" si="14"/>
        <v>20180</v>
      </c>
      <c r="AR25" s="10">
        <f t="shared" si="15"/>
        <v>20180</v>
      </c>
    </row>
    <row r="26" spans="1:51" ht="60" customHeight="1">
      <c r="A26" s="315" t="str">
        <f>IF(C26="","",SUBTOTAL(103,$C$19:C26)-1)</f>
        <v/>
      </c>
      <c r="B26" s="104"/>
      <c r="C26" s="105"/>
      <c r="D26" s="105"/>
      <c r="E26" s="106"/>
      <c r="F26" s="107" t="str">
        <f>IF(E26="","",IFERROR(DATEDIF(E26,'請求書（幼稚園保育料・代理）'!$A$1,"Y"),""))</f>
        <v/>
      </c>
      <c r="G26" s="108"/>
      <c r="H26" s="105"/>
      <c r="I26" s="109"/>
      <c r="J26" s="213" t="s">
        <v>32</v>
      </c>
      <c r="K26" s="111"/>
      <c r="L26" s="112"/>
      <c r="M26" s="213" t="s">
        <v>32</v>
      </c>
      <c r="N26" s="113"/>
      <c r="O26" s="276"/>
      <c r="P26" s="306"/>
      <c r="Q26" s="105"/>
      <c r="R26" s="276"/>
      <c r="S26" s="214"/>
      <c r="T26" s="275">
        <f t="shared" si="1"/>
        <v>0</v>
      </c>
      <c r="U26" s="271">
        <f t="shared" si="0"/>
        <v>0</v>
      </c>
      <c r="V26" s="215"/>
      <c r="W26" s="216"/>
      <c r="X26" s="217"/>
      <c r="Y26" s="218"/>
      <c r="Z26" s="270"/>
      <c r="AA26" s="281" t="str">
        <f>IFERROR(VLOOKUP(W26,平日の日数!$A$1:$B$12,2,FALSE),"")</f>
        <v/>
      </c>
      <c r="AB26" s="271">
        <f t="shared" si="2"/>
        <v>0</v>
      </c>
      <c r="AC26" s="271">
        <f t="shared" si="3"/>
        <v>0</v>
      </c>
      <c r="AD26" s="271">
        <f t="shared" si="4"/>
        <v>0</v>
      </c>
      <c r="AE26" s="271">
        <f t="shared" si="12"/>
        <v>0</v>
      </c>
      <c r="AF26" s="272">
        <f t="shared" si="5"/>
        <v>0</v>
      </c>
      <c r="AG26" s="273"/>
      <c r="AH26" s="272">
        <f t="shared" si="6"/>
        <v>0</v>
      </c>
      <c r="AI26" s="271">
        <f t="shared" si="7"/>
        <v>0</v>
      </c>
      <c r="AJ26" s="271">
        <f t="shared" si="8"/>
        <v>0</v>
      </c>
      <c r="AK26" s="272">
        <f t="shared" si="9"/>
        <v>0</v>
      </c>
      <c r="AL26" s="272">
        <f t="shared" si="13"/>
        <v>0</v>
      </c>
      <c r="AM26" s="272">
        <f t="shared" si="10"/>
        <v>0</v>
      </c>
      <c r="AN26" s="219">
        <f t="shared" si="16"/>
        <v>0</v>
      </c>
      <c r="AO26" s="219">
        <f t="shared" si="11"/>
        <v>0</v>
      </c>
      <c r="AQ26" s="220" t="str">
        <f t="shared" si="14"/>
        <v>20180</v>
      </c>
      <c r="AR26" s="10">
        <f t="shared" si="15"/>
        <v>20180</v>
      </c>
    </row>
    <row r="27" spans="1:51" ht="60" customHeight="1">
      <c r="A27" s="315" t="str">
        <f>IF(C27="","",SUBTOTAL(103,$C$19:C27)-1)</f>
        <v/>
      </c>
      <c r="B27" s="104"/>
      <c r="C27" s="105"/>
      <c r="D27" s="105"/>
      <c r="E27" s="106"/>
      <c r="F27" s="107" t="str">
        <f>IF(E27="","",IFERROR(DATEDIF(E27,'請求書（幼稚園保育料・代理）'!$A$1,"Y"),""))</f>
        <v/>
      </c>
      <c r="G27" s="108"/>
      <c r="H27" s="105"/>
      <c r="I27" s="109"/>
      <c r="J27" s="213" t="s">
        <v>32</v>
      </c>
      <c r="K27" s="111"/>
      <c r="L27" s="112"/>
      <c r="M27" s="213" t="s">
        <v>32</v>
      </c>
      <c r="N27" s="113"/>
      <c r="O27" s="276"/>
      <c r="P27" s="306"/>
      <c r="Q27" s="105"/>
      <c r="R27" s="276"/>
      <c r="S27" s="214"/>
      <c r="T27" s="275">
        <f t="shared" si="1"/>
        <v>0</v>
      </c>
      <c r="U27" s="271">
        <f t="shared" si="0"/>
        <v>0</v>
      </c>
      <c r="V27" s="215"/>
      <c r="W27" s="216"/>
      <c r="X27" s="217"/>
      <c r="Y27" s="218"/>
      <c r="Z27" s="270"/>
      <c r="AA27" s="281" t="str">
        <f>IFERROR(VLOOKUP(W27,平日の日数!$A$1:$B$12,2,FALSE),"")</f>
        <v/>
      </c>
      <c r="AB27" s="271">
        <f t="shared" si="2"/>
        <v>0</v>
      </c>
      <c r="AC27" s="271">
        <f t="shared" si="3"/>
        <v>0</v>
      </c>
      <c r="AD27" s="271">
        <f t="shared" si="4"/>
        <v>0</v>
      </c>
      <c r="AE27" s="271">
        <f t="shared" si="12"/>
        <v>0</v>
      </c>
      <c r="AF27" s="272">
        <f t="shared" si="5"/>
        <v>0</v>
      </c>
      <c r="AG27" s="273"/>
      <c r="AH27" s="272">
        <f t="shared" si="6"/>
        <v>0</v>
      </c>
      <c r="AI27" s="271">
        <f t="shared" si="7"/>
        <v>0</v>
      </c>
      <c r="AJ27" s="271">
        <f t="shared" si="8"/>
        <v>0</v>
      </c>
      <c r="AK27" s="272">
        <f t="shared" si="9"/>
        <v>0</v>
      </c>
      <c r="AL27" s="272">
        <f t="shared" si="13"/>
        <v>0</v>
      </c>
      <c r="AM27" s="272">
        <f t="shared" si="10"/>
        <v>0</v>
      </c>
      <c r="AN27" s="219">
        <f t="shared" si="16"/>
        <v>0</v>
      </c>
      <c r="AO27" s="219">
        <f t="shared" si="11"/>
        <v>0</v>
      </c>
      <c r="AQ27" s="220" t="str">
        <f t="shared" si="14"/>
        <v>20180</v>
      </c>
      <c r="AR27" s="10">
        <f t="shared" si="15"/>
        <v>20180</v>
      </c>
    </row>
    <row r="28" spans="1:51" ht="60" customHeight="1">
      <c r="A28" s="315" t="str">
        <f>IF(C28="","",SUBTOTAL(103,$C$19:C28)-1)</f>
        <v/>
      </c>
      <c r="B28" s="104"/>
      <c r="C28" s="105"/>
      <c r="D28" s="105"/>
      <c r="E28" s="106"/>
      <c r="F28" s="107" t="str">
        <f>IF(E28="","",IFERROR(DATEDIF(E28,'請求書（幼稚園保育料・代理）'!$A$1,"Y"),""))</f>
        <v/>
      </c>
      <c r="G28" s="108"/>
      <c r="H28" s="105"/>
      <c r="I28" s="109"/>
      <c r="J28" s="213" t="s">
        <v>32</v>
      </c>
      <c r="K28" s="111"/>
      <c r="L28" s="112"/>
      <c r="M28" s="213" t="s">
        <v>32</v>
      </c>
      <c r="N28" s="113"/>
      <c r="O28" s="276"/>
      <c r="P28" s="306"/>
      <c r="Q28" s="105"/>
      <c r="R28" s="276"/>
      <c r="S28" s="214"/>
      <c r="T28" s="275">
        <f t="shared" si="1"/>
        <v>0</v>
      </c>
      <c r="U28" s="271">
        <f t="shared" si="0"/>
        <v>0</v>
      </c>
      <c r="V28" s="215"/>
      <c r="W28" s="216"/>
      <c r="X28" s="217"/>
      <c r="Y28" s="218"/>
      <c r="Z28" s="270"/>
      <c r="AA28" s="281" t="str">
        <f>IFERROR(VLOOKUP(W28,平日の日数!$A$1:$B$12,2,FALSE),"")</f>
        <v/>
      </c>
      <c r="AB28" s="271">
        <f t="shared" si="2"/>
        <v>0</v>
      </c>
      <c r="AC28" s="271">
        <f t="shared" si="3"/>
        <v>0</v>
      </c>
      <c r="AD28" s="271">
        <f t="shared" si="4"/>
        <v>0</v>
      </c>
      <c r="AE28" s="271">
        <f t="shared" si="12"/>
        <v>0</v>
      </c>
      <c r="AF28" s="272">
        <f t="shared" si="5"/>
        <v>0</v>
      </c>
      <c r="AG28" s="273"/>
      <c r="AH28" s="272">
        <f t="shared" si="6"/>
        <v>0</v>
      </c>
      <c r="AI28" s="271">
        <f t="shared" si="7"/>
        <v>0</v>
      </c>
      <c r="AJ28" s="271">
        <f t="shared" si="8"/>
        <v>0</v>
      </c>
      <c r="AK28" s="272">
        <f t="shared" si="9"/>
        <v>0</v>
      </c>
      <c r="AL28" s="272">
        <f t="shared" si="13"/>
        <v>0</v>
      </c>
      <c r="AM28" s="272">
        <f t="shared" si="10"/>
        <v>0</v>
      </c>
      <c r="AN28" s="219">
        <f t="shared" si="16"/>
        <v>0</v>
      </c>
      <c r="AO28" s="219">
        <f t="shared" si="11"/>
        <v>0</v>
      </c>
      <c r="AQ28" s="220" t="str">
        <f t="shared" si="14"/>
        <v>20180</v>
      </c>
      <c r="AR28" s="10">
        <f t="shared" si="15"/>
        <v>20180</v>
      </c>
    </row>
    <row r="29" spans="1:51" ht="60" customHeight="1">
      <c r="A29" s="315" t="str">
        <f>IF(C29="","",SUBTOTAL(103,$C$19:C29)-1)</f>
        <v/>
      </c>
      <c r="B29" s="104"/>
      <c r="C29" s="105"/>
      <c r="D29" s="105"/>
      <c r="E29" s="106"/>
      <c r="F29" s="107" t="str">
        <f>IF(E29="","",IFERROR(DATEDIF(E29,'請求書（幼稚園保育料・代理）'!$A$1,"Y"),""))</f>
        <v/>
      </c>
      <c r="G29" s="108"/>
      <c r="H29" s="105"/>
      <c r="I29" s="109"/>
      <c r="J29" s="213" t="s">
        <v>32</v>
      </c>
      <c r="K29" s="111"/>
      <c r="L29" s="112"/>
      <c r="M29" s="213" t="s">
        <v>32</v>
      </c>
      <c r="N29" s="113"/>
      <c r="O29" s="276"/>
      <c r="P29" s="306"/>
      <c r="Q29" s="105"/>
      <c r="R29" s="276"/>
      <c r="S29" s="214"/>
      <c r="T29" s="275">
        <f t="shared" si="1"/>
        <v>0</v>
      </c>
      <c r="U29" s="271">
        <f t="shared" si="0"/>
        <v>0</v>
      </c>
      <c r="V29" s="215"/>
      <c r="W29" s="216"/>
      <c r="X29" s="217"/>
      <c r="Y29" s="218"/>
      <c r="Z29" s="270"/>
      <c r="AA29" s="281" t="str">
        <f>IFERROR(VLOOKUP(W29,平日の日数!$A$1:$B$12,2,FALSE),"")</f>
        <v/>
      </c>
      <c r="AB29" s="271">
        <f t="shared" si="2"/>
        <v>0</v>
      </c>
      <c r="AC29" s="271">
        <f t="shared" si="3"/>
        <v>0</v>
      </c>
      <c r="AD29" s="271">
        <f t="shared" si="4"/>
        <v>0</v>
      </c>
      <c r="AE29" s="271">
        <f t="shared" si="12"/>
        <v>0</v>
      </c>
      <c r="AF29" s="272">
        <f t="shared" si="5"/>
        <v>0</v>
      </c>
      <c r="AG29" s="273"/>
      <c r="AH29" s="272">
        <f t="shared" si="6"/>
        <v>0</v>
      </c>
      <c r="AI29" s="271">
        <f t="shared" si="7"/>
        <v>0</v>
      </c>
      <c r="AJ29" s="271">
        <f t="shared" si="8"/>
        <v>0</v>
      </c>
      <c r="AK29" s="272">
        <f t="shared" si="9"/>
        <v>0</v>
      </c>
      <c r="AL29" s="272">
        <f t="shared" si="13"/>
        <v>0</v>
      </c>
      <c r="AM29" s="272">
        <f t="shared" si="10"/>
        <v>0</v>
      </c>
      <c r="AN29" s="219">
        <f t="shared" si="16"/>
        <v>0</v>
      </c>
      <c r="AO29" s="219">
        <f t="shared" si="11"/>
        <v>0</v>
      </c>
      <c r="AQ29" s="220" t="str">
        <f t="shared" si="14"/>
        <v>20180</v>
      </c>
      <c r="AR29" s="10">
        <f t="shared" si="15"/>
        <v>20180</v>
      </c>
    </row>
    <row r="30" spans="1:51" ht="60" customHeight="1">
      <c r="A30" s="315" t="str">
        <f>IF(C30="","",SUBTOTAL(103,$C$19:C30)-1)</f>
        <v/>
      </c>
      <c r="B30" s="104"/>
      <c r="C30" s="105"/>
      <c r="D30" s="105"/>
      <c r="E30" s="106"/>
      <c r="F30" s="107" t="str">
        <f>IF(E30="","",IFERROR(DATEDIF(E30,'請求書（幼稚園保育料・代理）'!$A$1,"Y"),""))</f>
        <v/>
      </c>
      <c r="G30" s="108"/>
      <c r="H30" s="105"/>
      <c r="I30" s="109"/>
      <c r="J30" s="213" t="s">
        <v>32</v>
      </c>
      <c r="K30" s="111"/>
      <c r="L30" s="112"/>
      <c r="M30" s="213" t="s">
        <v>32</v>
      </c>
      <c r="N30" s="113"/>
      <c r="O30" s="276"/>
      <c r="P30" s="306"/>
      <c r="Q30" s="105"/>
      <c r="R30" s="276"/>
      <c r="S30" s="214"/>
      <c r="T30" s="275">
        <f t="shared" si="1"/>
        <v>0</v>
      </c>
      <c r="U30" s="271">
        <f t="shared" si="0"/>
        <v>0</v>
      </c>
      <c r="V30" s="215"/>
      <c r="W30" s="216"/>
      <c r="X30" s="217"/>
      <c r="Y30" s="218"/>
      <c r="Z30" s="270"/>
      <c r="AA30" s="281" t="str">
        <f>IFERROR(VLOOKUP(W30,平日の日数!$A$1:$B$12,2,FALSE),"")</f>
        <v/>
      </c>
      <c r="AB30" s="271">
        <f t="shared" si="2"/>
        <v>0</v>
      </c>
      <c r="AC30" s="271">
        <f t="shared" si="3"/>
        <v>0</v>
      </c>
      <c r="AD30" s="271">
        <f t="shared" si="4"/>
        <v>0</v>
      </c>
      <c r="AE30" s="271">
        <f t="shared" si="12"/>
        <v>0</v>
      </c>
      <c r="AF30" s="272">
        <f t="shared" si="5"/>
        <v>0</v>
      </c>
      <c r="AG30" s="273"/>
      <c r="AH30" s="272">
        <f t="shared" si="6"/>
        <v>0</v>
      </c>
      <c r="AI30" s="271">
        <f t="shared" si="7"/>
        <v>0</v>
      </c>
      <c r="AJ30" s="271">
        <f t="shared" si="8"/>
        <v>0</v>
      </c>
      <c r="AK30" s="272">
        <f t="shared" si="9"/>
        <v>0</v>
      </c>
      <c r="AL30" s="272">
        <f t="shared" si="13"/>
        <v>0</v>
      </c>
      <c r="AM30" s="272">
        <f t="shared" si="10"/>
        <v>0</v>
      </c>
      <c r="AN30" s="219">
        <f t="shared" si="16"/>
        <v>0</v>
      </c>
      <c r="AO30" s="219">
        <f t="shared" si="11"/>
        <v>0</v>
      </c>
      <c r="AQ30" s="220" t="str">
        <f t="shared" si="14"/>
        <v>20180</v>
      </c>
      <c r="AR30" s="10">
        <f t="shared" si="15"/>
        <v>20180</v>
      </c>
    </row>
    <row r="31" spans="1:51" ht="60" customHeight="1">
      <c r="A31" s="315" t="str">
        <f>IF(C31="","",SUBTOTAL(103,$C$19:C31)-1)</f>
        <v/>
      </c>
      <c r="B31" s="104"/>
      <c r="C31" s="105"/>
      <c r="D31" s="105"/>
      <c r="E31" s="106"/>
      <c r="F31" s="107" t="str">
        <f>IF(E31="","",IFERROR(DATEDIF(E31,'請求書（幼稚園保育料・代理）'!$A$1,"Y"),""))</f>
        <v/>
      </c>
      <c r="G31" s="108"/>
      <c r="H31" s="105"/>
      <c r="I31" s="109"/>
      <c r="J31" s="213" t="s">
        <v>32</v>
      </c>
      <c r="K31" s="111"/>
      <c r="L31" s="112"/>
      <c r="M31" s="213" t="s">
        <v>32</v>
      </c>
      <c r="N31" s="113"/>
      <c r="O31" s="276"/>
      <c r="P31" s="306"/>
      <c r="Q31" s="105"/>
      <c r="R31" s="276"/>
      <c r="S31" s="214"/>
      <c r="T31" s="275">
        <f t="shared" si="1"/>
        <v>0</v>
      </c>
      <c r="U31" s="271">
        <f t="shared" si="0"/>
        <v>0</v>
      </c>
      <c r="V31" s="215"/>
      <c r="W31" s="216"/>
      <c r="X31" s="217"/>
      <c r="Y31" s="218"/>
      <c r="Z31" s="270"/>
      <c r="AA31" s="281" t="str">
        <f>IFERROR(VLOOKUP(W31,平日の日数!$A$1:$B$12,2,FALSE),"")</f>
        <v/>
      </c>
      <c r="AB31" s="271">
        <f t="shared" si="2"/>
        <v>0</v>
      </c>
      <c r="AC31" s="271">
        <f t="shared" si="3"/>
        <v>0</v>
      </c>
      <c r="AD31" s="271">
        <f t="shared" si="4"/>
        <v>0</v>
      </c>
      <c r="AE31" s="271">
        <f t="shared" si="12"/>
        <v>0</v>
      </c>
      <c r="AF31" s="272">
        <f t="shared" si="5"/>
        <v>0</v>
      </c>
      <c r="AG31" s="273"/>
      <c r="AH31" s="272">
        <f t="shared" si="6"/>
        <v>0</v>
      </c>
      <c r="AI31" s="271">
        <f t="shared" si="7"/>
        <v>0</v>
      </c>
      <c r="AJ31" s="271">
        <f t="shared" si="8"/>
        <v>0</v>
      </c>
      <c r="AK31" s="272">
        <f t="shared" si="9"/>
        <v>0</v>
      </c>
      <c r="AL31" s="272">
        <f t="shared" si="13"/>
        <v>0</v>
      </c>
      <c r="AM31" s="272">
        <f t="shared" si="10"/>
        <v>0</v>
      </c>
      <c r="AN31" s="219">
        <f t="shared" si="16"/>
        <v>0</v>
      </c>
      <c r="AO31" s="219">
        <f t="shared" si="11"/>
        <v>0</v>
      </c>
      <c r="AQ31" s="220" t="str">
        <f t="shared" si="14"/>
        <v>20180</v>
      </c>
      <c r="AR31" s="10">
        <f t="shared" si="15"/>
        <v>20180</v>
      </c>
    </row>
    <row r="32" spans="1:51" ht="60" customHeight="1">
      <c r="A32" s="315" t="str">
        <f>IF(C32="","",SUBTOTAL(103,$C$19:C32)-1)</f>
        <v/>
      </c>
      <c r="B32" s="104"/>
      <c r="C32" s="105"/>
      <c r="D32" s="105"/>
      <c r="E32" s="106"/>
      <c r="F32" s="107" t="str">
        <f>IF(E32="","",IFERROR(DATEDIF(E32,'請求書（幼稚園保育料・代理）'!$A$1,"Y"),""))</f>
        <v/>
      </c>
      <c r="G32" s="108"/>
      <c r="H32" s="105"/>
      <c r="I32" s="109"/>
      <c r="J32" s="213" t="s">
        <v>32</v>
      </c>
      <c r="K32" s="111"/>
      <c r="L32" s="112"/>
      <c r="M32" s="213" t="s">
        <v>32</v>
      </c>
      <c r="N32" s="113"/>
      <c r="O32" s="276"/>
      <c r="P32" s="306"/>
      <c r="Q32" s="105"/>
      <c r="R32" s="276"/>
      <c r="S32" s="214"/>
      <c r="T32" s="275">
        <f t="shared" si="1"/>
        <v>0</v>
      </c>
      <c r="U32" s="271">
        <f t="shared" si="0"/>
        <v>0</v>
      </c>
      <c r="V32" s="215"/>
      <c r="W32" s="216"/>
      <c r="X32" s="217"/>
      <c r="Y32" s="218"/>
      <c r="Z32" s="270"/>
      <c r="AA32" s="281" t="str">
        <f>IFERROR(VLOOKUP(W32,平日の日数!$A$1:$B$12,2,FALSE),"")</f>
        <v/>
      </c>
      <c r="AB32" s="271">
        <f t="shared" si="2"/>
        <v>0</v>
      </c>
      <c r="AC32" s="271">
        <f t="shared" si="3"/>
        <v>0</v>
      </c>
      <c r="AD32" s="271">
        <f t="shared" si="4"/>
        <v>0</v>
      </c>
      <c r="AE32" s="271">
        <f t="shared" si="12"/>
        <v>0</v>
      </c>
      <c r="AF32" s="272">
        <f t="shared" si="5"/>
        <v>0</v>
      </c>
      <c r="AG32" s="273"/>
      <c r="AH32" s="272">
        <f t="shared" si="6"/>
        <v>0</v>
      </c>
      <c r="AI32" s="271">
        <f t="shared" si="7"/>
        <v>0</v>
      </c>
      <c r="AJ32" s="271">
        <f t="shared" si="8"/>
        <v>0</v>
      </c>
      <c r="AK32" s="272">
        <f t="shared" si="9"/>
        <v>0</v>
      </c>
      <c r="AL32" s="272">
        <f t="shared" si="13"/>
        <v>0</v>
      </c>
      <c r="AM32" s="272">
        <f t="shared" si="10"/>
        <v>0</v>
      </c>
      <c r="AN32" s="219">
        <f t="shared" si="16"/>
        <v>0</v>
      </c>
      <c r="AO32" s="219">
        <f t="shared" si="11"/>
        <v>0</v>
      </c>
      <c r="AQ32" s="220" t="str">
        <f t="shared" si="14"/>
        <v>20180</v>
      </c>
      <c r="AR32" s="10">
        <f t="shared" si="15"/>
        <v>20180</v>
      </c>
    </row>
    <row r="33" spans="1:44" ht="60" customHeight="1">
      <c r="A33" s="315" t="str">
        <f>IF(C33="","",SUBTOTAL(103,$C$19:C33)-1)</f>
        <v/>
      </c>
      <c r="B33" s="104"/>
      <c r="C33" s="105"/>
      <c r="D33" s="105"/>
      <c r="E33" s="106"/>
      <c r="F33" s="107" t="str">
        <f>IF(E33="","",IFERROR(DATEDIF(E33,'請求書（幼稚園保育料・代理）'!$A$1,"Y"),""))</f>
        <v/>
      </c>
      <c r="G33" s="108"/>
      <c r="H33" s="105"/>
      <c r="I33" s="109"/>
      <c r="J33" s="213" t="s">
        <v>32</v>
      </c>
      <c r="K33" s="111"/>
      <c r="L33" s="112"/>
      <c r="M33" s="213" t="s">
        <v>32</v>
      </c>
      <c r="N33" s="113"/>
      <c r="O33" s="276"/>
      <c r="P33" s="306"/>
      <c r="Q33" s="105"/>
      <c r="R33" s="276"/>
      <c r="S33" s="214"/>
      <c r="T33" s="275">
        <f t="shared" si="1"/>
        <v>0</v>
      </c>
      <c r="U33" s="271">
        <f t="shared" si="0"/>
        <v>0</v>
      </c>
      <c r="V33" s="215"/>
      <c r="W33" s="216"/>
      <c r="X33" s="217"/>
      <c r="Y33" s="218"/>
      <c r="Z33" s="270"/>
      <c r="AA33" s="281" t="str">
        <f>IFERROR(VLOOKUP(W33,平日の日数!$A$1:$B$12,2,FALSE),"")</f>
        <v/>
      </c>
      <c r="AB33" s="271">
        <f t="shared" si="2"/>
        <v>0</v>
      </c>
      <c r="AC33" s="271">
        <f t="shared" si="3"/>
        <v>0</v>
      </c>
      <c r="AD33" s="271">
        <f t="shared" si="4"/>
        <v>0</v>
      </c>
      <c r="AE33" s="271">
        <f t="shared" si="12"/>
        <v>0</v>
      </c>
      <c r="AF33" s="272">
        <f t="shared" si="5"/>
        <v>0</v>
      </c>
      <c r="AG33" s="273"/>
      <c r="AH33" s="272">
        <f t="shared" si="6"/>
        <v>0</v>
      </c>
      <c r="AI33" s="271">
        <f t="shared" si="7"/>
        <v>0</v>
      </c>
      <c r="AJ33" s="271">
        <f t="shared" si="8"/>
        <v>0</v>
      </c>
      <c r="AK33" s="272">
        <f t="shared" si="9"/>
        <v>0</v>
      </c>
      <c r="AL33" s="272">
        <f t="shared" si="13"/>
        <v>0</v>
      </c>
      <c r="AM33" s="272">
        <f t="shared" si="10"/>
        <v>0</v>
      </c>
      <c r="AN33" s="219">
        <f t="shared" si="16"/>
        <v>0</v>
      </c>
      <c r="AO33" s="219">
        <f t="shared" si="11"/>
        <v>0</v>
      </c>
      <c r="AQ33" s="220" t="str">
        <f t="shared" si="14"/>
        <v>20180</v>
      </c>
      <c r="AR33" s="10">
        <f t="shared" si="15"/>
        <v>20180</v>
      </c>
    </row>
    <row r="34" spans="1:44" ht="60" customHeight="1">
      <c r="A34" s="315" t="str">
        <f>IF(C34="","",SUBTOTAL(103,$C$19:C34)-1)</f>
        <v/>
      </c>
      <c r="B34" s="104"/>
      <c r="C34" s="105"/>
      <c r="D34" s="105"/>
      <c r="E34" s="106"/>
      <c r="F34" s="107" t="str">
        <f>IF(E34="","",IFERROR(DATEDIF(E34,'請求書（幼稚園保育料・代理）'!$A$1,"Y"),""))</f>
        <v/>
      </c>
      <c r="G34" s="108"/>
      <c r="H34" s="105"/>
      <c r="I34" s="109"/>
      <c r="J34" s="213" t="s">
        <v>32</v>
      </c>
      <c r="K34" s="111"/>
      <c r="L34" s="112"/>
      <c r="M34" s="213" t="s">
        <v>32</v>
      </c>
      <c r="N34" s="113"/>
      <c r="O34" s="276"/>
      <c r="P34" s="306"/>
      <c r="Q34" s="105"/>
      <c r="R34" s="276"/>
      <c r="S34" s="214"/>
      <c r="T34" s="275">
        <f t="shared" si="1"/>
        <v>0</v>
      </c>
      <c r="U34" s="271">
        <f t="shared" si="0"/>
        <v>0</v>
      </c>
      <c r="V34" s="215"/>
      <c r="W34" s="216"/>
      <c r="X34" s="217"/>
      <c r="Y34" s="218"/>
      <c r="Z34" s="270"/>
      <c r="AA34" s="281" t="str">
        <f>IFERROR(VLOOKUP(W34,平日の日数!$A$1:$B$12,2,FALSE),"")</f>
        <v/>
      </c>
      <c r="AB34" s="271">
        <f t="shared" si="2"/>
        <v>0</v>
      </c>
      <c r="AC34" s="271">
        <f t="shared" si="3"/>
        <v>0</v>
      </c>
      <c r="AD34" s="271">
        <f t="shared" si="4"/>
        <v>0</v>
      </c>
      <c r="AE34" s="271">
        <f t="shared" si="12"/>
        <v>0</v>
      </c>
      <c r="AF34" s="272">
        <f t="shared" si="5"/>
        <v>0</v>
      </c>
      <c r="AG34" s="273"/>
      <c r="AH34" s="272">
        <f t="shared" si="6"/>
        <v>0</v>
      </c>
      <c r="AI34" s="271">
        <f t="shared" si="7"/>
        <v>0</v>
      </c>
      <c r="AJ34" s="271">
        <f t="shared" si="8"/>
        <v>0</v>
      </c>
      <c r="AK34" s="272">
        <f t="shared" si="9"/>
        <v>0</v>
      </c>
      <c r="AL34" s="272">
        <f t="shared" si="13"/>
        <v>0</v>
      </c>
      <c r="AM34" s="272">
        <f t="shared" si="10"/>
        <v>0</v>
      </c>
      <c r="AN34" s="219">
        <f t="shared" si="16"/>
        <v>0</v>
      </c>
      <c r="AO34" s="219">
        <f t="shared" si="11"/>
        <v>0</v>
      </c>
      <c r="AQ34" s="220" t="str">
        <f t="shared" si="14"/>
        <v>20180</v>
      </c>
      <c r="AR34" s="10">
        <f t="shared" si="15"/>
        <v>20180</v>
      </c>
    </row>
    <row r="35" spans="1:44" ht="60" customHeight="1">
      <c r="A35" s="315" t="str">
        <f>IF(C35="","",SUBTOTAL(103,$C$19:C35)-1)</f>
        <v/>
      </c>
      <c r="B35" s="104"/>
      <c r="C35" s="105"/>
      <c r="D35" s="105"/>
      <c r="E35" s="106"/>
      <c r="F35" s="107" t="str">
        <f>IF(E35="","",IFERROR(DATEDIF(E35,'請求書（幼稚園保育料・代理）'!$A$1,"Y"),""))</f>
        <v/>
      </c>
      <c r="G35" s="108"/>
      <c r="H35" s="105"/>
      <c r="I35" s="109"/>
      <c r="J35" s="213" t="s">
        <v>32</v>
      </c>
      <c r="K35" s="111"/>
      <c r="L35" s="112"/>
      <c r="M35" s="213" t="s">
        <v>32</v>
      </c>
      <c r="N35" s="113"/>
      <c r="O35" s="276"/>
      <c r="P35" s="306"/>
      <c r="Q35" s="105"/>
      <c r="R35" s="276"/>
      <c r="S35" s="214"/>
      <c r="T35" s="275">
        <f t="shared" si="1"/>
        <v>0</v>
      </c>
      <c r="U35" s="271">
        <f t="shared" si="0"/>
        <v>0</v>
      </c>
      <c r="V35" s="215"/>
      <c r="W35" s="216"/>
      <c r="X35" s="217"/>
      <c r="Y35" s="218"/>
      <c r="Z35" s="270"/>
      <c r="AA35" s="281" t="str">
        <f>IFERROR(VLOOKUP(W35,平日の日数!$A$1:$B$12,2,FALSE),"")</f>
        <v/>
      </c>
      <c r="AB35" s="271">
        <f t="shared" si="2"/>
        <v>0</v>
      </c>
      <c r="AC35" s="271">
        <f t="shared" si="3"/>
        <v>0</v>
      </c>
      <c r="AD35" s="271">
        <f t="shared" si="4"/>
        <v>0</v>
      </c>
      <c r="AE35" s="271">
        <f t="shared" si="12"/>
        <v>0</v>
      </c>
      <c r="AF35" s="272">
        <f t="shared" si="5"/>
        <v>0</v>
      </c>
      <c r="AG35" s="273"/>
      <c r="AH35" s="272">
        <f t="shared" si="6"/>
        <v>0</v>
      </c>
      <c r="AI35" s="271">
        <f t="shared" si="7"/>
        <v>0</v>
      </c>
      <c r="AJ35" s="271">
        <f t="shared" si="8"/>
        <v>0</v>
      </c>
      <c r="AK35" s="272">
        <f t="shared" si="9"/>
        <v>0</v>
      </c>
      <c r="AL35" s="272">
        <f t="shared" si="13"/>
        <v>0</v>
      </c>
      <c r="AM35" s="272">
        <f t="shared" si="10"/>
        <v>0</v>
      </c>
      <c r="AN35" s="219">
        <f t="shared" si="16"/>
        <v>0</v>
      </c>
      <c r="AO35" s="219">
        <f t="shared" si="11"/>
        <v>0</v>
      </c>
      <c r="AQ35" s="220" t="str">
        <f t="shared" si="14"/>
        <v>20180</v>
      </c>
      <c r="AR35" s="10">
        <f t="shared" si="15"/>
        <v>20180</v>
      </c>
    </row>
    <row r="36" spans="1:44" ht="60" customHeight="1">
      <c r="A36" s="315" t="str">
        <f>IF(C36="","",SUBTOTAL(103,$C$19:C36)-1)</f>
        <v/>
      </c>
      <c r="B36" s="104"/>
      <c r="C36" s="105"/>
      <c r="D36" s="105"/>
      <c r="E36" s="106"/>
      <c r="F36" s="107" t="str">
        <f>IF(E36="","",IFERROR(DATEDIF(E36,'請求書（幼稚園保育料・代理）'!$A$1,"Y"),""))</f>
        <v/>
      </c>
      <c r="G36" s="108"/>
      <c r="H36" s="105"/>
      <c r="I36" s="109"/>
      <c r="J36" s="213" t="s">
        <v>32</v>
      </c>
      <c r="K36" s="111"/>
      <c r="L36" s="112"/>
      <c r="M36" s="213" t="s">
        <v>32</v>
      </c>
      <c r="N36" s="113"/>
      <c r="O36" s="276"/>
      <c r="P36" s="306"/>
      <c r="Q36" s="105"/>
      <c r="R36" s="276"/>
      <c r="S36" s="214"/>
      <c r="T36" s="275">
        <f t="shared" si="1"/>
        <v>0</v>
      </c>
      <c r="U36" s="271">
        <f t="shared" si="0"/>
        <v>0</v>
      </c>
      <c r="V36" s="215"/>
      <c r="W36" s="216"/>
      <c r="X36" s="217"/>
      <c r="Y36" s="218"/>
      <c r="Z36" s="270"/>
      <c r="AA36" s="281" t="str">
        <f>IFERROR(VLOOKUP(W36,平日の日数!$A$1:$B$12,2,FALSE),"")</f>
        <v/>
      </c>
      <c r="AB36" s="271">
        <f t="shared" si="2"/>
        <v>0</v>
      </c>
      <c r="AC36" s="271">
        <f t="shared" si="3"/>
        <v>0</v>
      </c>
      <c r="AD36" s="271">
        <f t="shared" si="4"/>
        <v>0</v>
      </c>
      <c r="AE36" s="271">
        <f t="shared" si="12"/>
        <v>0</v>
      </c>
      <c r="AF36" s="272">
        <f t="shared" si="5"/>
        <v>0</v>
      </c>
      <c r="AG36" s="273"/>
      <c r="AH36" s="272">
        <f t="shared" si="6"/>
        <v>0</v>
      </c>
      <c r="AI36" s="271">
        <f t="shared" si="7"/>
        <v>0</v>
      </c>
      <c r="AJ36" s="271">
        <f t="shared" si="8"/>
        <v>0</v>
      </c>
      <c r="AK36" s="272">
        <f t="shared" si="9"/>
        <v>0</v>
      </c>
      <c r="AL36" s="272">
        <f t="shared" si="13"/>
        <v>0</v>
      </c>
      <c r="AM36" s="272">
        <f t="shared" si="10"/>
        <v>0</v>
      </c>
      <c r="AN36" s="219">
        <f t="shared" si="16"/>
        <v>0</v>
      </c>
      <c r="AO36" s="219">
        <f t="shared" si="11"/>
        <v>0</v>
      </c>
      <c r="AQ36" s="220" t="str">
        <f t="shared" si="14"/>
        <v>20180</v>
      </c>
      <c r="AR36" s="10">
        <f t="shared" si="15"/>
        <v>20180</v>
      </c>
    </row>
    <row r="37" spans="1:44" ht="60" customHeight="1">
      <c r="A37" s="315" t="str">
        <f>IF(C37="","",SUBTOTAL(103,$C$19:C37)-1)</f>
        <v/>
      </c>
      <c r="B37" s="104"/>
      <c r="C37" s="105"/>
      <c r="D37" s="105"/>
      <c r="E37" s="106"/>
      <c r="F37" s="107" t="str">
        <f>IF(E37="","",IFERROR(DATEDIF(E37,'請求書（幼稚園保育料・代理）'!$A$1,"Y"),""))</f>
        <v/>
      </c>
      <c r="G37" s="108"/>
      <c r="H37" s="105"/>
      <c r="I37" s="109"/>
      <c r="J37" s="213" t="s">
        <v>32</v>
      </c>
      <c r="K37" s="111"/>
      <c r="L37" s="112"/>
      <c r="M37" s="213" t="s">
        <v>32</v>
      </c>
      <c r="N37" s="113"/>
      <c r="O37" s="276"/>
      <c r="P37" s="306"/>
      <c r="Q37" s="105"/>
      <c r="R37" s="276"/>
      <c r="S37" s="214"/>
      <c r="T37" s="275">
        <f t="shared" si="1"/>
        <v>0</v>
      </c>
      <c r="U37" s="271">
        <f t="shared" si="0"/>
        <v>0</v>
      </c>
      <c r="V37" s="215"/>
      <c r="W37" s="216"/>
      <c r="X37" s="217"/>
      <c r="Y37" s="218"/>
      <c r="Z37" s="270"/>
      <c r="AA37" s="281" t="str">
        <f>IFERROR(VLOOKUP(W37,平日の日数!$A$1:$B$12,2,FALSE),"")</f>
        <v/>
      </c>
      <c r="AB37" s="271">
        <f t="shared" si="2"/>
        <v>0</v>
      </c>
      <c r="AC37" s="271">
        <f t="shared" si="3"/>
        <v>0</v>
      </c>
      <c r="AD37" s="271">
        <f t="shared" si="4"/>
        <v>0</v>
      </c>
      <c r="AE37" s="271">
        <f t="shared" si="12"/>
        <v>0</v>
      </c>
      <c r="AF37" s="272">
        <f t="shared" si="5"/>
        <v>0</v>
      </c>
      <c r="AG37" s="273"/>
      <c r="AH37" s="272">
        <f t="shared" si="6"/>
        <v>0</v>
      </c>
      <c r="AI37" s="271">
        <f t="shared" si="7"/>
        <v>0</v>
      </c>
      <c r="AJ37" s="271">
        <f t="shared" si="8"/>
        <v>0</v>
      </c>
      <c r="AK37" s="272">
        <f t="shared" si="9"/>
        <v>0</v>
      </c>
      <c r="AL37" s="272">
        <f t="shared" si="13"/>
        <v>0</v>
      </c>
      <c r="AM37" s="272">
        <f t="shared" si="10"/>
        <v>0</v>
      </c>
      <c r="AN37" s="219">
        <f t="shared" si="16"/>
        <v>0</v>
      </c>
      <c r="AO37" s="219">
        <f t="shared" si="11"/>
        <v>0</v>
      </c>
      <c r="AQ37" s="220" t="str">
        <f t="shared" si="14"/>
        <v>20180</v>
      </c>
      <c r="AR37" s="10">
        <f t="shared" si="15"/>
        <v>20180</v>
      </c>
    </row>
    <row r="38" spans="1:44" ht="60" customHeight="1">
      <c r="A38" s="315" t="str">
        <f>IF(C38="","",SUBTOTAL(103,$C$19:C38)-1)</f>
        <v/>
      </c>
      <c r="B38" s="104"/>
      <c r="C38" s="105"/>
      <c r="D38" s="105"/>
      <c r="E38" s="106"/>
      <c r="F38" s="107" t="str">
        <f>IF(E38="","",IFERROR(DATEDIF(E38,'請求書（幼稚園保育料・代理）'!$A$1,"Y"),""))</f>
        <v/>
      </c>
      <c r="G38" s="108"/>
      <c r="H38" s="105"/>
      <c r="I38" s="109"/>
      <c r="J38" s="213" t="s">
        <v>32</v>
      </c>
      <c r="K38" s="111"/>
      <c r="L38" s="112"/>
      <c r="M38" s="213" t="s">
        <v>32</v>
      </c>
      <c r="N38" s="113"/>
      <c r="O38" s="276"/>
      <c r="P38" s="306"/>
      <c r="Q38" s="105"/>
      <c r="R38" s="276"/>
      <c r="S38" s="214"/>
      <c r="T38" s="275">
        <f t="shared" si="1"/>
        <v>0</v>
      </c>
      <c r="U38" s="271">
        <f t="shared" si="0"/>
        <v>0</v>
      </c>
      <c r="V38" s="215"/>
      <c r="W38" s="216"/>
      <c r="X38" s="217"/>
      <c r="Y38" s="218"/>
      <c r="Z38" s="270"/>
      <c r="AA38" s="281" t="str">
        <f>IFERROR(VLOOKUP(W38,平日の日数!$A$1:$B$12,2,FALSE),"")</f>
        <v/>
      </c>
      <c r="AB38" s="271">
        <f t="shared" si="2"/>
        <v>0</v>
      </c>
      <c r="AC38" s="271">
        <f t="shared" si="3"/>
        <v>0</v>
      </c>
      <c r="AD38" s="271">
        <f t="shared" si="4"/>
        <v>0</v>
      </c>
      <c r="AE38" s="271">
        <f t="shared" si="12"/>
        <v>0</v>
      </c>
      <c r="AF38" s="272">
        <f t="shared" si="5"/>
        <v>0</v>
      </c>
      <c r="AG38" s="273"/>
      <c r="AH38" s="272">
        <f t="shared" si="6"/>
        <v>0</v>
      </c>
      <c r="AI38" s="271">
        <f t="shared" si="7"/>
        <v>0</v>
      </c>
      <c r="AJ38" s="271">
        <f t="shared" si="8"/>
        <v>0</v>
      </c>
      <c r="AK38" s="272">
        <f t="shared" si="9"/>
        <v>0</v>
      </c>
      <c r="AL38" s="272">
        <f t="shared" si="13"/>
        <v>0</v>
      </c>
      <c r="AM38" s="272">
        <f t="shared" si="10"/>
        <v>0</v>
      </c>
      <c r="AN38" s="219">
        <f t="shared" si="16"/>
        <v>0</v>
      </c>
      <c r="AO38" s="219">
        <f t="shared" si="11"/>
        <v>0</v>
      </c>
      <c r="AQ38" s="220" t="str">
        <f t="shared" si="14"/>
        <v>20180</v>
      </c>
      <c r="AR38" s="10">
        <f t="shared" si="15"/>
        <v>20180</v>
      </c>
    </row>
    <row r="39" spans="1:44" ht="60" customHeight="1">
      <c r="A39" s="315" t="str">
        <f>IF(C39="","",SUBTOTAL(103,$C$19:C39)-1)</f>
        <v/>
      </c>
      <c r="B39" s="104"/>
      <c r="C39" s="105"/>
      <c r="D39" s="105"/>
      <c r="E39" s="106"/>
      <c r="F39" s="107" t="str">
        <f>IF(E39="","",IFERROR(DATEDIF(E39,'請求書（幼稚園保育料・代理）'!$A$1,"Y"),""))</f>
        <v/>
      </c>
      <c r="G39" s="108"/>
      <c r="H39" s="105"/>
      <c r="I39" s="109"/>
      <c r="J39" s="213" t="s">
        <v>32</v>
      </c>
      <c r="K39" s="111"/>
      <c r="L39" s="112"/>
      <c r="M39" s="213" t="s">
        <v>32</v>
      </c>
      <c r="N39" s="113"/>
      <c r="O39" s="276"/>
      <c r="P39" s="306"/>
      <c r="Q39" s="105"/>
      <c r="R39" s="276"/>
      <c r="S39" s="214"/>
      <c r="T39" s="275">
        <f t="shared" si="1"/>
        <v>0</v>
      </c>
      <c r="U39" s="271">
        <f t="shared" si="0"/>
        <v>0</v>
      </c>
      <c r="V39" s="215"/>
      <c r="W39" s="216"/>
      <c r="X39" s="217"/>
      <c r="Y39" s="218"/>
      <c r="Z39" s="270"/>
      <c r="AA39" s="281" t="str">
        <f>IFERROR(VLOOKUP(W39,平日の日数!$A$1:$B$12,2,FALSE),"")</f>
        <v/>
      </c>
      <c r="AB39" s="271">
        <f t="shared" si="2"/>
        <v>0</v>
      </c>
      <c r="AC39" s="271">
        <f t="shared" si="3"/>
        <v>0</v>
      </c>
      <c r="AD39" s="271">
        <f t="shared" si="4"/>
        <v>0</v>
      </c>
      <c r="AE39" s="271">
        <f t="shared" si="12"/>
        <v>0</v>
      </c>
      <c r="AF39" s="272">
        <f t="shared" si="5"/>
        <v>0</v>
      </c>
      <c r="AG39" s="273"/>
      <c r="AH39" s="272">
        <f t="shared" si="6"/>
        <v>0</v>
      </c>
      <c r="AI39" s="271">
        <f t="shared" si="7"/>
        <v>0</v>
      </c>
      <c r="AJ39" s="271">
        <f t="shared" si="8"/>
        <v>0</v>
      </c>
      <c r="AK39" s="272">
        <f t="shared" si="9"/>
        <v>0</v>
      </c>
      <c r="AL39" s="272">
        <f t="shared" si="13"/>
        <v>0</v>
      </c>
      <c r="AM39" s="272">
        <f t="shared" si="10"/>
        <v>0</v>
      </c>
      <c r="AN39" s="219">
        <f t="shared" si="16"/>
        <v>0</v>
      </c>
      <c r="AO39" s="219">
        <f t="shared" si="11"/>
        <v>0</v>
      </c>
      <c r="AQ39" s="220" t="str">
        <f t="shared" si="14"/>
        <v>20180</v>
      </c>
      <c r="AR39" s="10">
        <f t="shared" si="15"/>
        <v>20180</v>
      </c>
    </row>
    <row r="40" spans="1:44" ht="60" customHeight="1">
      <c r="A40" s="315" t="str">
        <f>IF(C40="","",SUBTOTAL(103,$C$19:C40)-1)</f>
        <v/>
      </c>
      <c r="B40" s="104"/>
      <c r="C40" s="105"/>
      <c r="D40" s="105"/>
      <c r="E40" s="106"/>
      <c r="F40" s="107" t="str">
        <f>IF(E40="","",IFERROR(DATEDIF(E40,'請求書（幼稚園保育料・代理）'!$A$1,"Y"),""))</f>
        <v/>
      </c>
      <c r="G40" s="108"/>
      <c r="H40" s="105"/>
      <c r="I40" s="109"/>
      <c r="J40" s="213" t="s">
        <v>32</v>
      </c>
      <c r="K40" s="111"/>
      <c r="L40" s="112"/>
      <c r="M40" s="213" t="s">
        <v>32</v>
      </c>
      <c r="N40" s="113"/>
      <c r="O40" s="276"/>
      <c r="P40" s="306"/>
      <c r="Q40" s="105"/>
      <c r="R40" s="276"/>
      <c r="S40" s="214"/>
      <c r="T40" s="275">
        <f t="shared" si="1"/>
        <v>0</v>
      </c>
      <c r="U40" s="271">
        <f t="shared" si="0"/>
        <v>0</v>
      </c>
      <c r="V40" s="215"/>
      <c r="W40" s="216"/>
      <c r="X40" s="217"/>
      <c r="Y40" s="218"/>
      <c r="Z40" s="270"/>
      <c r="AA40" s="281" t="str">
        <f>IFERROR(VLOOKUP(W40,平日の日数!$A$1:$B$12,2,FALSE),"")</f>
        <v/>
      </c>
      <c r="AB40" s="271">
        <f t="shared" si="2"/>
        <v>0</v>
      </c>
      <c r="AC40" s="271">
        <f t="shared" si="3"/>
        <v>0</v>
      </c>
      <c r="AD40" s="271">
        <f t="shared" si="4"/>
        <v>0</v>
      </c>
      <c r="AE40" s="271">
        <f t="shared" si="12"/>
        <v>0</v>
      </c>
      <c r="AF40" s="272">
        <f t="shared" si="5"/>
        <v>0</v>
      </c>
      <c r="AG40" s="273"/>
      <c r="AH40" s="272">
        <f t="shared" si="6"/>
        <v>0</v>
      </c>
      <c r="AI40" s="271">
        <f t="shared" si="7"/>
        <v>0</v>
      </c>
      <c r="AJ40" s="271">
        <f t="shared" si="8"/>
        <v>0</v>
      </c>
      <c r="AK40" s="272">
        <f t="shared" si="9"/>
        <v>0</v>
      </c>
      <c r="AL40" s="272">
        <f t="shared" si="13"/>
        <v>0</v>
      </c>
      <c r="AM40" s="272">
        <f t="shared" si="10"/>
        <v>0</v>
      </c>
      <c r="AN40" s="219">
        <f t="shared" si="16"/>
        <v>0</v>
      </c>
      <c r="AO40" s="219">
        <f t="shared" si="11"/>
        <v>0</v>
      </c>
      <c r="AQ40" s="220" t="str">
        <f t="shared" si="14"/>
        <v>20180</v>
      </c>
      <c r="AR40" s="10">
        <f t="shared" si="15"/>
        <v>20180</v>
      </c>
    </row>
    <row r="41" spans="1:44" ht="60" customHeight="1">
      <c r="A41" s="315" t="str">
        <f>IF(C41="","",SUBTOTAL(103,$C$19:C41)-1)</f>
        <v/>
      </c>
      <c r="B41" s="104"/>
      <c r="C41" s="105"/>
      <c r="D41" s="105"/>
      <c r="E41" s="106"/>
      <c r="F41" s="107" t="str">
        <f>IF(E41="","",IFERROR(DATEDIF(E41,'請求書（幼稚園保育料・代理）'!$A$1,"Y"),""))</f>
        <v/>
      </c>
      <c r="G41" s="108"/>
      <c r="H41" s="105"/>
      <c r="I41" s="109"/>
      <c r="J41" s="213" t="s">
        <v>32</v>
      </c>
      <c r="K41" s="111"/>
      <c r="L41" s="112"/>
      <c r="M41" s="213" t="s">
        <v>32</v>
      </c>
      <c r="N41" s="113"/>
      <c r="O41" s="276"/>
      <c r="P41" s="306"/>
      <c r="Q41" s="105"/>
      <c r="R41" s="276"/>
      <c r="S41" s="214"/>
      <c r="T41" s="275">
        <f t="shared" si="1"/>
        <v>0</v>
      </c>
      <c r="U41" s="271">
        <f t="shared" si="0"/>
        <v>0</v>
      </c>
      <c r="V41" s="215"/>
      <c r="W41" s="216"/>
      <c r="X41" s="217"/>
      <c r="Y41" s="218"/>
      <c r="Z41" s="270"/>
      <c r="AA41" s="281" t="str">
        <f>IFERROR(VLOOKUP(W41,平日の日数!$A$1:$B$12,2,FALSE),"")</f>
        <v/>
      </c>
      <c r="AB41" s="271">
        <f t="shared" si="2"/>
        <v>0</v>
      </c>
      <c r="AC41" s="271">
        <f t="shared" si="3"/>
        <v>0</v>
      </c>
      <c r="AD41" s="271">
        <f t="shared" si="4"/>
        <v>0</v>
      </c>
      <c r="AE41" s="271">
        <f t="shared" si="12"/>
        <v>0</v>
      </c>
      <c r="AF41" s="272">
        <f t="shared" si="5"/>
        <v>0</v>
      </c>
      <c r="AG41" s="273"/>
      <c r="AH41" s="272">
        <f t="shared" si="6"/>
        <v>0</v>
      </c>
      <c r="AI41" s="271">
        <f t="shared" si="7"/>
        <v>0</v>
      </c>
      <c r="AJ41" s="271">
        <f t="shared" si="8"/>
        <v>0</v>
      </c>
      <c r="AK41" s="272">
        <f t="shared" si="9"/>
        <v>0</v>
      </c>
      <c r="AL41" s="272">
        <f t="shared" si="13"/>
        <v>0</v>
      </c>
      <c r="AM41" s="272">
        <f t="shared" si="10"/>
        <v>0</v>
      </c>
      <c r="AN41" s="219">
        <f t="shared" si="16"/>
        <v>0</v>
      </c>
      <c r="AO41" s="219">
        <f t="shared" si="11"/>
        <v>0</v>
      </c>
      <c r="AQ41" s="220" t="str">
        <f t="shared" si="14"/>
        <v>20180</v>
      </c>
      <c r="AR41" s="10">
        <f t="shared" si="15"/>
        <v>20180</v>
      </c>
    </row>
    <row r="42" spans="1:44" ht="60" customHeight="1">
      <c r="A42" s="315" t="str">
        <f>IF(C42="","",SUBTOTAL(103,$C$19:C42)-1)</f>
        <v/>
      </c>
      <c r="B42" s="104"/>
      <c r="C42" s="105"/>
      <c r="D42" s="105"/>
      <c r="E42" s="106"/>
      <c r="F42" s="107" t="str">
        <f>IF(E42="","",IFERROR(DATEDIF(E42,'請求書（幼稚園保育料・代理）'!$A$1,"Y"),""))</f>
        <v/>
      </c>
      <c r="G42" s="108"/>
      <c r="H42" s="105"/>
      <c r="I42" s="109"/>
      <c r="J42" s="213" t="s">
        <v>32</v>
      </c>
      <c r="K42" s="111"/>
      <c r="L42" s="112"/>
      <c r="M42" s="213" t="s">
        <v>32</v>
      </c>
      <c r="N42" s="113"/>
      <c r="O42" s="276"/>
      <c r="P42" s="306"/>
      <c r="Q42" s="105"/>
      <c r="R42" s="276"/>
      <c r="S42" s="214"/>
      <c r="T42" s="275">
        <f t="shared" si="1"/>
        <v>0</v>
      </c>
      <c r="U42" s="271">
        <f t="shared" si="0"/>
        <v>0</v>
      </c>
      <c r="V42" s="215"/>
      <c r="W42" s="216"/>
      <c r="X42" s="217"/>
      <c r="Y42" s="218"/>
      <c r="Z42" s="270"/>
      <c r="AA42" s="281" t="str">
        <f>IFERROR(VLOOKUP(W42,平日の日数!$A$1:$B$12,2,FALSE),"")</f>
        <v/>
      </c>
      <c r="AB42" s="271">
        <f t="shared" si="2"/>
        <v>0</v>
      </c>
      <c r="AC42" s="271">
        <f t="shared" si="3"/>
        <v>0</v>
      </c>
      <c r="AD42" s="271">
        <f t="shared" si="4"/>
        <v>0</v>
      </c>
      <c r="AE42" s="271">
        <f t="shared" si="12"/>
        <v>0</v>
      </c>
      <c r="AF42" s="272">
        <f t="shared" si="5"/>
        <v>0</v>
      </c>
      <c r="AG42" s="273"/>
      <c r="AH42" s="272">
        <f t="shared" si="6"/>
        <v>0</v>
      </c>
      <c r="AI42" s="271">
        <f t="shared" si="7"/>
        <v>0</v>
      </c>
      <c r="AJ42" s="271">
        <f t="shared" si="8"/>
        <v>0</v>
      </c>
      <c r="AK42" s="272">
        <f t="shared" si="9"/>
        <v>0</v>
      </c>
      <c r="AL42" s="272">
        <f t="shared" si="13"/>
        <v>0</v>
      </c>
      <c r="AM42" s="272">
        <f t="shared" si="10"/>
        <v>0</v>
      </c>
      <c r="AN42" s="219">
        <f t="shared" si="16"/>
        <v>0</v>
      </c>
      <c r="AO42" s="219">
        <f t="shared" si="11"/>
        <v>0</v>
      </c>
      <c r="AQ42" s="220" t="str">
        <f t="shared" si="14"/>
        <v>20180</v>
      </c>
      <c r="AR42" s="10">
        <f t="shared" si="15"/>
        <v>20180</v>
      </c>
    </row>
    <row r="43" spans="1:44" ht="60" customHeight="1">
      <c r="A43" s="315" t="str">
        <f>IF(C43="","",SUBTOTAL(103,$C$19:C43)-1)</f>
        <v/>
      </c>
      <c r="B43" s="104"/>
      <c r="C43" s="105"/>
      <c r="D43" s="105"/>
      <c r="E43" s="106"/>
      <c r="F43" s="107" t="str">
        <f>IF(E43="","",IFERROR(DATEDIF(E43,'請求書（幼稚園保育料・代理）'!$A$1,"Y"),""))</f>
        <v/>
      </c>
      <c r="G43" s="108"/>
      <c r="H43" s="105"/>
      <c r="I43" s="109"/>
      <c r="J43" s="213" t="s">
        <v>32</v>
      </c>
      <c r="K43" s="111"/>
      <c r="L43" s="112"/>
      <c r="M43" s="213" t="s">
        <v>32</v>
      </c>
      <c r="N43" s="113"/>
      <c r="O43" s="276"/>
      <c r="P43" s="306"/>
      <c r="Q43" s="105"/>
      <c r="R43" s="276"/>
      <c r="S43" s="214"/>
      <c r="T43" s="275">
        <f t="shared" si="1"/>
        <v>0</v>
      </c>
      <c r="U43" s="271">
        <f t="shared" si="0"/>
        <v>0</v>
      </c>
      <c r="V43" s="215"/>
      <c r="W43" s="216"/>
      <c r="X43" s="217"/>
      <c r="Y43" s="218"/>
      <c r="Z43" s="270"/>
      <c r="AA43" s="281" t="str">
        <f>IFERROR(VLOOKUP(W43,平日の日数!$A$1:$B$12,2,FALSE),"")</f>
        <v/>
      </c>
      <c r="AB43" s="271">
        <f t="shared" si="2"/>
        <v>0</v>
      </c>
      <c r="AC43" s="271">
        <f t="shared" si="3"/>
        <v>0</v>
      </c>
      <c r="AD43" s="271">
        <f t="shared" si="4"/>
        <v>0</v>
      </c>
      <c r="AE43" s="271">
        <f t="shared" si="12"/>
        <v>0</v>
      </c>
      <c r="AF43" s="272">
        <f t="shared" si="5"/>
        <v>0</v>
      </c>
      <c r="AG43" s="273"/>
      <c r="AH43" s="272">
        <f t="shared" si="6"/>
        <v>0</v>
      </c>
      <c r="AI43" s="271">
        <f t="shared" si="7"/>
        <v>0</v>
      </c>
      <c r="AJ43" s="271">
        <f t="shared" si="8"/>
        <v>0</v>
      </c>
      <c r="AK43" s="272">
        <f t="shared" si="9"/>
        <v>0</v>
      </c>
      <c r="AL43" s="272">
        <f t="shared" si="13"/>
        <v>0</v>
      </c>
      <c r="AM43" s="272">
        <f t="shared" si="10"/>
        <v>0</v>
      </c>
      <c r="AN43" s="219">
        <f t="shared" si="16"/>
        <v>0</v>
      </c>
      <c r="AO43" s="219">
        <f t="shared" si="11"/>
        <v>0</v>
      </c>
      <c r="AQ43" s="220" t="str">
        <f t="shared" si="14"/>
        <v>20180</v>
      </c>
      <c r="AR43" s="10">
        <f t="shared" si="15"/>
        <v>20180</v>
      </c>
    </row>
    <row r="44" spans="1:44" ht="60" customHeight="1">
      <c r="A44" s="315" t="str">
        <f>IF(C44="","",SUBTOTAL(103,$C$19:C44)-1)</f>
        <v/>
      </c>
      <c r="B44" s="104"/>
      <c r="C44" s="105"/>
      <c r="D44" s="105"/>
      <c r="E44" s="106"/>
      <c r="F44" s="107" t="str">
        <f>IF(E44="","",IFERROR(DATEDIF(E44,'請求書（幼稚園保育料・代理）'!$A$1,"Y"),""))</f>
        <v/>
      </c>
      <c r="G44" s="108"/>
      <c r="H44" s="105"/>
      <c r="I44" s="109"/>
      <c r="J44" s="213" t="s">
        <v>32</v>
      </c>
      <c r="K44" s="111"/>
      <c r="L44" s="112"/>
      <c r="M44" s="213" t="s">
        <v>32</v>
      </c>
      <c r="N44" s="113"/>
      <c r="O44" s="276"/>
      <c r="P44" s="306"/>
      <c r="Q44" s="105"/>
      <c r="R44" s="276"/>
      <c r="S44" s="214"/>
      <c r="T44" s="275">
        <f t="shared" si="1"/>
        <v>0</v>
      </c>
      <c r="U44" s="271">
        <f t="shared" si="0"/>
        <v>0</v>
      </c>
      <c r="V44" s="215"/>
      <c r="W44" s="216"/>
      <c r="X44" s="217"/>
      <c r="Y44" s="218"/>
      <c r="Z44" s="270"/>
      <c r="AA44" s="281" t="str">
        <f>IFERROR(VLOOKUP(W44,平日の日数!$A$1:$B$12,2,FALSE),"")</f>
        <v/>
      </c>
      <c r="AB44" s="271">
        <f t="shared" si="2"/>
        <v>0</v>
      </c>
      <c r="AC44" s="271">
        <f t="shared" si="3"/>
        <v>0</v>
      </c>
      <c r="AD44" s="271">
        <f t="shared" si="4"/>
        <v>0</v>
      </c>
      <c r="AE44" s="271">
        <f t="shared" si="12"/>
        <v>0</v>
      </c>
      <c r="AF44" s="272">
        <f t="shared" si="5"/>
        <v>0</v>
      </c>
      <c r="AG44" s="273"/>
      <c r="AH44" s="272">
        <f t="shared" si="6"/>
        <v>0</v>
      </c>
      <c r="AI44" s="271">
        <f t="shared" si="7"/>
        <v>0</v>
      </c>
      <c r="AJ44" s="271">
        <f t="shared" si="8"/>
        <v>0</v>
      </c>
      <c r="AK44" s="272">
        <f t="shared" si="9"/>
        <v>0</v>
      </c>
      <c r="AL44" s="272">
        <f t="shared" si="13"/>
        <v>0</v>
      </c>
      <c r="AM44" s="272">
        <f t="shared" si="10"/>
        <v>0</v>
      </c>
      <c r="AN44" s="219">
        <f t="shared" si="16"/>
        <v>0</v>
      </c>
      <c r="AO44" s="219">
        <f t="shared" si="11"/>
        <v>0</v>
      </c>
      <c r="AQ44" s="220" t="str">
        <f t="shared" si="14"/>
        <v>20180</v>
      </c>
      <c r="AR44" s="10">
        <f t="shared" si="15"/>
        <v>20180</v>
      </c>
    </row>
    <row r="45" spans="1:44" ht="60" customHeight="1">
      <c r="A45" s="315" t="str">
        <f>IF(C45="","",SUBTOTAL(103,$C$19:C45)-1)</f>
        <v/>
      </c>
      <c r="B45" s="104"/>
      <c r="C45" s="105"/>
      <c r="D45" s="105"/>
      <c r="E45" s="106"/>
      <c r="F45" s="107" t="str">
        <f>IF(E45="","",IFERROR(DATEDIF(E45,'請求書（幼稚園保育料・代理）'!$A$1,"Y"),""))</f>
        <v/>
      </c>
      <c r="G45" s="108"/>
      <c r="H45" s="105"/>
      <c r="I45" s="109"/>
      <c r="J45" s="213" t="s">
        <v>32</v>
      </c>
      <c r="K45" s="111"/>
      <c r="L45" s="112"/>
      <c r="M45" s="213" t="s">
        <v>32</v>
      </c>
      <c r="N45" s="113"/>
      <c r="O45" s="276"/>
      <c r="P45" s="306"/>
      <c r="Q45" s="105"/>
      <c r="R45" s="276"/>
      <c r="S45" s="214"/>
      <c r="T45" s="275">
        <f t="shared" si="1"/>
        <v>0</v>
      </c>
      <c r="U45" s="271">
        <f t="shared" si="0"/>
        <v>0</v>
      </c>
      <c r="V45" s="215"/>
      <c r="W45" s="216"/>
      <c r="X45" s="217"/>
      <c r="Y45" s="218"/>
      <c r="Z45" s="270"/>
      <c r="AA45" s="281" t="str">
        <f>IFERROR(VLOOKUP(W45,平日の日数!$A$1:$B$12,2,FALSE),"")</f>
        <v/>
      </c>
      <c r="AB45" s="271">
        <f t="shared" si="2"/>
        <v>0</v>
      </c>
      <c r="AC45" s="271">
        <f t="shared" si="3"/>
        <v>0</v>
      </c>
      <c r="AD45" s="271">
        <f t="shared" si="4"/>
        <v>0</v>
      </c>
      <c r="AE45" s="271">
        <f t="shared" si="12"/>
        <v>0</v>
      </c>
      <c r="AF45" s="272">
        <f t="shared" si="5"/>
        <v>0</v>
      </c>
      <c r="AG45" s="273"/>
      <c r="AH45" s="272">
        <f t="shared" si="6"/>
        <v>0</v>
      </c>
      <c r="AI45" s="271">
        <f t="shared" si="7"/>
        <v>0</v>
      </c>
      <c r="AJ45" s="271">
        <f t="shared" si="8"/>
        <v>0</v>
      </c>
      <c r="AK45" s="272">
        <f t="shared" si="9"/>
        <v>0</v>
      </c>
      <c r="AL45" s="272">
        <f t="shared" si="13"/>
        <v>0</v>
      </c>
      <c r="AM45" s="272">
        <f t="shared" si="10"/>
        <v>0</v>
      </c>
      <c r="AN45" s="219">
        <f t="shared" si="16"/>
        <v>0</v>
      </c>
      <c r="AO45" s="219">
        <f t="shared" si="11"/>
        <v>0</v>
      </c>
      <c r="AQ45" s="220" t="str">
        <f t="shared" si="14"/>
        <v>20180</v>
      </c>
      <c r="AR45" s="10">
        <f t="shared" si="15"/>
        <v>20180</v>
      </c>
    </row>
    <row r="46" spans="1:44" ht="60" customHeight="1">
      <c r="A46" s="315" t="str">
        <f>IF(C46="","",SUBTOTAL(103,$C$19:C46)-1)</f>
        <v/>
      </c>
      <c r="B46" s="104"/>
      <c r="C46" s="105"/>
      <c r="D46" s="105"/>
      <c r="E46" s="106"/>
      <c r="F46" s="107" t="str">
        <f>IF(E46="","",IFERROR(DATEDIF(E46,'請求書（幼稚園保育料・代理）'!$A$1,"Y"),""))</f>
        <v/>
      </c>
      <c r="G46" s="108"/>
      <c r="H46" s="105"/>
      <c r="I46" s="109"/>
      <c r="J46" s="213" t="s">
        <v>32</v>
      </c>
      <c r="K46" s="111"/>
      <c r="L46" s="112"/>
      <c r="M46" s="213" t="s">
        <v>32</v>
      </c>
      <c r="N46" s="113"/>
      <c r="O46" s="276"/>
      <c r="P46" s="306"/>
      <c r="Q46" s="105"/>
      <c r="R46" s="276"/>
      <c r="S46" s="214"/>
      <c r="T46" s="275">
        <f t="shared" si="1"/>
        <v>0</v>
      </c>
      <c r="U46" s="271">
        <f t="shared" si="0"/>
        <v>0</v>
      </c>
      <c r="V46" s="215"/>
      <c r="W46" s="216"/>
      <c r="X46" s="217"/>
      <c r="Y46" s="218"/>
      <c r="Z46" s="270"/>
      <c r="AA46" s="281" t="str">
        <f>IFERROR(VLOOKUP(W46,平日の日数!$A$1:$B$12,2,FALSE),"")</f>
        <v/>
      </c>
      <c r="AB46" s="271">
        <f t="shared" si="2"/>
        <v>0</v>
      </c>
      <c r="AC46" s="271">
        <f t="shared" si="3"/>
        <v>0</v>
      </c>
      <c r="AD46" s="271">
        <f t="shared" si="4"/>
        <v>0</v>
      </c>
      <c r="AE46" s="271">
        <f t="shared" si="12"/>
        <v>0</v>
      </c>
      <c r="AF46" s="272">
        <f t="shared" si="5"/>
        <v>0</v>
      </c>
      <c r="AG46" s="273"/>
      <c r="AH46" s="272">
        <f t="shared" si="6"/>
        <v>0</v>
      </c>
      <c r="AI46" s="271">
        <f t="shared" si="7"/>
        <v>0</v>
      </c>
      <c r="AJ46" s="271">
        <f t="shared" si="8"/>
        <v>0</v>
      </c>
      <c r="AK46" s="272">
        <f t="shared" si="9"/>
        <v>0</v>
      </c>
      <c r="AL46" s="272">
        <f t="shared" si="13"/>
        <v>0</v>
      </c>
      <c r="AM46" s="272">
        <f t="shared" si="10"/>
        <v>0</v>
      </c>
      <c r="AN46" s="219">
        <f t="shared" si="16"/>
        <v>0</v>
      </c>
      <c r="AO46" s="219">
        <f t="shared" si="11"/>
        <v>0</v>
      </c>
      <c r="AQ46" s="220" t="str">
        <f t="shared" si="14"/>
        <v>20180</v>
      </c>
      <c r="AR46" s="10">
        <f t="shared" si="15"/>
        <v>20180</v>
      </c>
    </row>
    <row r="47" spans="1:44" ht="60" customHeight="1">
      <c r="A47" s="315" t="str">
        <f>IF(C47="","",SUBTOTAL(103,$C$19:C47)-1)</f>
        <v/>
      </c>
      <c r="B47" s="104"/>
      <c r="C47" s="105"/>
      <c r="D47" s="105"/>
      <c r="E47" s="106"/>
      <c r="F47" s="107" t="str">
        <f>IF(E47="","",IFERROR(DATEDIF(E47,'請求書（幼稚園保育料・代理）'!$A$1,"Y"),""))</f>
        <v/>
      </c>
      <c r="G47" s="108"/>
      <c r="H47" s="105"/>
      <c r="I47" s="109"/>
      <c r="J47" s="213" t="s">
        <v>32</v>
      </c>
      <c r="K47" s="111"/>
      <c r="L47" s="112"/>
      <c r="M47" s="213" t="s">
        <v>32</v>
      </c>
      <c r="N47" s="113"/>
      <c r="O47" s="276"/>
      <c r="P47" s="306"/>
      <c r="Q47" s="105"/>
      <c r="R47" s="276"/>
      <c r="S47" s="214"/>
      <c r="T47" s="275">
        <f t="shared" si="1"/>
        <v>0</v>
      </c>
      <c r="U47" s="271">
        <f t="shared" si="0"/>
        <v>0</v>
      </c>
      <c r="V47" s="215"/>
      <c r="W47" s="216"/>
      <c r="X47" s="217"/>
      <c r="Y47" s="218"/>
      <c r="Z47" s="270"/>
      <c r="AA47" s="281" t="str">
        <f>IFERROR(VLOOKUP(W47,平日の日数!$A$1:$B$12,2,FALSE),"")</f>
        <v/>
      </c>
      <c r="AB47" s="271">
        <f t="shared" si="2"/>
        <v>0</v>
      </c>
      <c r="AC47" s="271">
        <f t="shared" si="3"/>
        <v>0</v>
      </c>
      <c r="AD47" s="271">
        <f t="shared" si="4"/>
        <v>0</v>
      </c>
      <c r="AE47" s="271">
        <f t="shared" si="12"/>
        <v>0</v>
      </c>
      <c r="AF47" s="272">
        <f t="shared" si="5"/>
        <v>0</v>
      </c>
      <c r="AG47" s="273"/>
      <c r="AH47" s="272">
        <f t="shared" si="6"/>
        <v>0</v>
      </c>
      <c r="AI47" s="271">
        <f t="shared" si="7"/>
        <v>0</v>
      </c>
      <c r="AJ47" s="271">
        <f t="shared" si="8"/>
        <v>0</v>
      </c>
      <c r="AK47" s="272">
        <f t="shared" si="9"/>
        <v>0</v>
      </c>
      <c r="AL47" s="272">
        <f t="shared" si="13"/>
        <v>0</v>
      </c>
      <c r="AM47" s="272">
        <f t="shared" si="10"/>
        <v>0</v>
      </c>
      <c r="AN47" s="219">
        <f t="shared" si="16"/>
        <v>0</v>
      </c>
      <c r="AO47" s="219">
        <f t="shared" si="11"/>
        <v>0</v>
      </c>
      <c r="AQ47" s="220" t="str">
        <f t="shared" si="14"/>
        <v>20180</v>
      </c>
      <c r="AR47" s="10">
        <f t="shared" si="15"/>
        <v>20180</v>
      </c>
    </row>
    <row r="48" spans="1:44" ht="60" customHeight="1">
      <c r="A48" s="315" t="str">
        <f>IF(C48="","",SUBTOTAL(103,$C$19:C48)-1)</f>
        <v/>
      </c>
      <c r="B48" s="104"/>
      <c r="C48" s="105"/>
      <c r="D48" s="105"/>
      <c r="E48" s="106"/>
      <c r="F48" s="107" t="str">
        <f>IF(E48="","",IFERROR(DATEDIF(E48,'請求書（幼稚園保育料・代理）'!$A$1,"Y"),""))</f>
        <v/>
      </c>
      <c r="G48" s="108"/>
      <c r="H48" s="105"/>
      <c r="I48" s="109"/>
      <c r="J48" s="213" t="s">
        <v>32</v>
      </c>
      <c r="K48" s="111"/>
      <c r="L48" s="112"/>
      <c r="M48" s="213" t="s">
        <v>32</v>
      </c>
      <c r="N48" s="113"/>
      <c r="O48" s="276"/>
      <c r="P48" s="306"/>
      <c r="Q48" s="105"/>
      <c r="R48" s="276"/>
      <c r="S48" s="214"/>
      <c r="T48" s="275">
        <f t="shared" si="1"/>
        <v>0</v>
      </c>
      <c r="U48" s="271">
        <f t="shared" si="0"/>
        <v>0</v>
      </c>
      <c r="V48" s="215"/>
      <c r="W48" s="216"/>
      <c r="X48" s="217"/>
      <c r="Y48" s="218"/>
      <c r="Z48" s="270"/>
      <c r="AA48" s="281" t="str">
        <f>IFERROR(VLOOKUP(W48,平日の日数!$A$1:$B$12,2,FALSE),"")</f>
        <v/>
      </c>
      <c r="AB48" s="271">
        <f t="shared" si="2"/>
        <v>0</v>
      </c>
      <c r="AC48" s="271">
        <f t="shared" si="3"/>
        <v>0</v>
      </c>
      <c r="AD48" s="271">
        <f t="shared" si="4"/>
        <v>0</v>
      </c>
      <c r="AE48" s="271">
        <f t="shared" si="12"/>
        <v>0</v>
      </c>
      <c r="AF48" s="272">
        <f t="shared" si="5"/>
        <v>0</v>
      </c>
      <c r="AG48" s="273"/>
      <c r="AH48" s="272">
        <f t="shared" si="6"/>
        <v>0</v>
      </c>
      <c r="AI48" s="271">
        <f t="shared" si="7"/>
        <v>0</v>
      </c>
      <c r="AJ48" s="271">
        <f t="shared" si="8"/>
        <v>0</v>
      </c>
      <c r="AK48" s="272">
        <f t="shared" si="9"/>
        <v>0</v>
      </c>
      <c r="AL48" s="272">
        <f t="shared" si="13"/>
        <v>0</v>
      </c>
      <c r="AM48" s="272">
        <f t="shared" si="10"/>
        <v>0</v>
      </c>
      <c r="AN48" s="219">
        <f t="shared" si="16"/>
        <v>0</v>
      </c>
      <c r="AO48" s="219">
        <f t="shared" si="11"/>
        <v>0</v>
      </c>
      <c r="AQ48" s="220" t="str">
        <f t="shared" si="14"/>
        <v>20180</v>
      </c>
      <c r="AR48" s="10">
        <f t="shared" si="15"/>
        <v>20180</v>
      </c>
    </row>
    <row r="49" spans="1:44" ht="60" customHeight="1">
      <c r="A49" s="315" t="str">
        <f>IF(C49="","",SUBTOTAL(103,$C$19:C49)-1)</f>
        <v/>
      </c>
      <c r="B49" s="104"/>
      <c r="C49" s="105"/>
      <c r="D49" s="105"/>
      <c r="E49" s="106"/>
      <c r="F49" s="107" t="str">
        <f>IF(E49="","",IFERROR(DATEDIF(E49,'請求書（幼稚園保育料・代理）'!$A$1,"Y"),""))</f>
        <v/>
      </c>
      <c r="G49" s="108"/>
      <c r="H49" s="105"/>
      <c r="I49" s="109"/>
      <c r="J49" s="213" t="s">
        <v>32</v>
      </c>
      <c r="K49" s="111"/>
      <c r="L49" s="112"/>
      <c r="M49" s="213" t="s">
        <v>32</v>
      </c>
      <c r="N49" s="113"/>
      <c r="O49" s="276"/>
      <c r="P49" s="306"/>
      <c r="Q49" s="105"/>
      <c r="R49" s="276"/>
      <c r="S49" s="214"/>
      <c r="T49" s="275">
        <f t="shared" si="1"/>
        <v>0</v>
      </c>
      <c r="U49" s="271">
        <f t="shared" si="0"/>
        <v>0</v>
      </c>
      <c r="V49" s="215"/>
      <c r="W49" s="216"/>
      <c r="X49" s="217"/>
      <c r="Y49" s="218"/>
      <c r="Z49" s="270"/>
      <c r="AA49" s="281" t="str">
        <f>IFERROR(VLOOKUP(W49,平日の日数!$A$1:$B$12,2,FALSE),"")</f>
        <v/>
      </c>
      <c r="AB49" s="271">
        <f t="shared" si="2"/>
        <v>0</v>
      </c>
      <c r="AC49" s="271">
        <f t="shared" si="3"/>
        <v>0</v>
      </c>
      <c r="AD49" s="271">
        <f t="shared" si="4"/>
        <v>0</v>
      </c>
      <c r="AE49" s="271">
        <f t="shared" si="12"/>
        <v>0</v>
      </c>
      <c r="AF49" s="272">
        <f t="shared" si="5"/>
        <v>0</v>
      </c>
      <c r="AG49" s="273"/>
      <c r="AH49" s="272">
        <f t="shared" si="6"/>
        <v>0</v>
      </c>
      <c r="AI49" s="271">
        <f t="shared" si="7"/>
        <v>0</v>
      </c>
      <c r="AJ49" s="271">
        <f t="shared" si="8"/>
        <v>0</v>
      </c>
      <c r="AK49" s="272">
        <f t="shared" si="9"/>
        <v>0</v>
      </c>
      <c r="AL49" s="272">
        <f t="shared" si="13"/>
        <v>0</v>
      </c>
      <c r="AM49" s="272">
        <f t="shared" si="10"/>
        <v>0</v>
      </c>
      <c r="AN49" s="219">
        <f t="shared" si="16"/>
        <v>0</v>
      </c>
      <c r="AO49" s="219">
        <f t="shared" si="11"/>
        <v>0</v>
      </c>
      <c r="AQ49" s="220" t="str">
        <f t="shared" si="14"/>
        <v>20180</v>
      </c>
      <c r="AR49" s="10">
        <f t="shared" si="15"/>
        <v>20180</v>
      </c>
    </row>
    <row r="50" spans="1:44" ht="60" customHeight="1">
      <c r="A50" s="315" t="str">
        <f>IF(C50="","",SUBTOTAL(103,$C$19:C50)-1)</f>
        <v/>
      </c>
      <c r="B50" s="104"/>
      <c r="C50" s="105"/>
      <c r="D50" s="105"/>
      <c r="E50" s="106"/>
      <c r="F50" s="107" t="str">
        <f>IF(E50="","",IFERROR(DATEDIF(E50,'請求書（幼稚園保育料・代理）'!$A$1,"Y"),""))</f>
        <v/>
      </c>
      <c r="G50" s="108"/>
      <c r="H50" s="105"/>
      <c r="I50" s="109"/>
      <c r="J50" s="213" t="s">
        <v>32</v>
      </c>
      <c r="K50" s="111"/>
      <c r="L50" s="112"/>
      <c r="M50" s="213" t="s">
        <v>32</v>
      </c>
      <c r="N50" s="113"/>
      <c r="O50" s="276"/>
      <c r="P50" s="306"/>
      <c r="Q50" s="105"/>
      <c r="R50" s="276"/>
      <c r="S50" s="214"/>
      <c r="T50" s="275">
        <f t="shared" si="1"/>
        <v>0</v>
      </c>
      <c r="U50" s="271">
        <f t="shared" si="0"/>
        <v>0</v>
      </c>
      <c r="V50" s="215"/>
      <c r="W50" s="216"/>
      <c r="X50" s="217"/>
      <c r="Y50" s="218"/>
      <c r="Z50" s="270"/>
      <c r="AA50" s="281" t="str">
        <f>IFERROR(VLOOKUP(W50,平日の日数!$A$1:$B$12,2,FALSE),"")</f>
        <v/>
      </c>
      <c r="AB50" s="271">
        <f t="shared" si="2"/>
        <v>0</v>
      </c>
      <c r="AC50" s="271">
        <f t="shared" si="3"/>
        <v>0</v>
      </c>
      <c r="AD50" s="271">
        <f t="shared" si="4"/>
        <v>0</v>
      </c>
      <c r="AE50" s="271">
        <f t="shared" si="12"/>
        <v>0</v>
      </c>
      <c r="AF50" s="272">
        <f t="shared" si="5"/>
        <v>0</v>
      </c>
      <c r="AG50" s="273"/>
      <c r="AH50" s="272">
        <f t="shared" si="6"/>
        <v>0</v>
      </c>
      <c r="AI50" s="271">
        <f t="shared" si="7"/>
        <v>0</v>
      </c>
      <c r="AJ50" s="271">
        <f t="shared" si="8"/>
        <v>0</v>
      </c>
      <c r="AK50" s="272">
        <f t="shared" si="9"/>
        <v>0</v>
      </c>
      <c r="AL50" s="272">
        <f t="shared" si="13"/>
        <v>0</v>
      </c>
      <c r="AM50" s="272">
        <f t="shared" si="10"/>
        <v>0</v>
      </c>
      <c r="AN50" s="219">
        <f t="shared" si="16"/>
        <v>0</v>
      </c>
      <c r="AO50" s="219">
        <f t="shared" si="11"/>
        <v>0</v>
      </c>
      <c r="AQ50" s="220" t="str">
        <f t="shared" si="14"/>
        <v>20180</v>
      </c>
      <c r="AR50" s="10">
        <f t="shared" si="15"/>
        <v>20180</v>
      </c>
    </row>
    <row r="51" spans="1:44" ht="60" customHeight="1">
      <c r="A51" s="315" t="str">
        <f>IF(C51="","",SUBTOTAL(103,$C$19:C51)-1)</f>
        <v/>
      </c>
      <c r="B51" s="104"/>
      <c r="C51" s="105"/>
      <c r="D51" s="105"/>
      <c r="E51" s="106"/>
      <c r="F51" s="107" t="str">
        <f>IF(E51="","",IFERROR(DATEDIF(E51,'請求書（幼稚園保育料・代理）'!$A$1,"Y"),""))</f>
        <v/>
      </c>
      <c r="G51" s="108"/>
      <c r="H51" s="105"/>
      <c r="I51" s="109"/>
      <c r="J51" s="213" t="s">
        <v>32</v>
      </c>
      <c r="K51" s="111"/>
      <c r="L51" s="112"/>
      <c r="M51" s="213" t="s">
        <v>32</v>
      </c>
      <c r="N51" s="113"/>
      <c r="O51" s="276"/>
      <c r="P51" s="306"/>
      <c r="Q51" s="105"/>
      <c r="R51" s="276"/>
      <c r="S51" s="214"/>
      <c r="T51" s="275">
        <f t="shared" si="1"/>
        <v>0</v>
      </c>
      <c r="U51" s="271">
        <f t="shared" si="0"/>
        <v>0</v>
      </c>
      <c r="V51" s="215"/>
      <c r="W51" s="216"/>
      <c r="X51" s="217"/>
      <c r="Y51" s="218"/>
      <c r="Z51" s="270"/>
      <c r="AA51" s="281" t="str">
        <f>IFERROR(VLOOKUP(W51,平日の日数!$A$1:$B$12,2,FALSE),"")</f>
        <v/>
      </c>
      <c r="AB51" s="271">
        <f t="shared" si="2"/>
        <v>0</v>
      </c>
      <c r="AC51" s="271">
        <f t="shared" si="3"/>
        <v>0</v>
      </c>
      <c r="AD51" s="271">
        <f t="shared" si="4"/>
        <v>0</v>
      </c>
      <c r="AE51" s="271">
        <f t="shared" si="12"/>
        <v>0</v>
      </c>
      <c r="AF51" s="272">
        <f t="shared" si="5"/>
        <v>0</v>
      </c>
      <c r="AG51" s="273"/>
      <c r="AH51" s="272">
        <f t="shared" si="6"/>
        <v>0</v>
      </c>
      <c r="AI51" s="271">
        <f t="shared" si="7"/>
        <v>0</v>
      </c>
      <c r="AJ51" s="271">
        <f t="shared" si="8"/>
        <v>0</v>
      </c>
      <c r="AK51" s="272">
        <f t="shared" si="9"/>
        <v>0</v>
      </c>
      <c r="AL51" s="272">
        <f t="shared" si="13"/>
        <v>0</v>
      </c>
      <c r="AM51" s="272">
        <f t="shared" si="10"/>
        <v>0</v>
      </c>
      <c r="AN51" s="219">
        <f t="shared" si="16"/>
        <v>0</v>
      </c>
      <c r="AO51" s="219">
        <f t="shared" si="11"/>
        <v>0</v>
      </c>
      <c r="AQ51" s="220" t="str">
        <f t="shared" si="14"/>
        <v>20180</v>
      </c>
      <c r="AR51" s="10">
        <f t="shared" si="15"/>
        <v>20180</v>
      </c>
    </row>
    <row r="52" spans="1:44" ht="60" customHeight="1">
      <c r="A52" s="315" t="str">
        <f>IF(C52="","",SUBTOTAL(103,$C$19:C52)-1)</f>
        <v/>
      </c>
      <c r="B52" s="104"/>
      <c r="C52" s="105"/>
      <c r="D52" s="105"/>
      <c r="E52" s="106"/>
      <c r="F52" s="107" t="str">
        <f>IF(E52="","",IFERROR(DATEDIF(E52,'請求書（幼稚園保育料・代理）'!$A$1,"Y"),""))</f>
        <v/>
      </c>
      <c r="G52" s="108"/>
      <c r="H52" s="105"/>
      <c r="I52" s="109"/>
      <c r="J52" s="213" t="s">
        <v>32</v>
      </c>
      <c r="K52" s="111"/>
      <c r="L52" s="112"/>
      <c r="M52" s="213" t="s">
        <v>32</v>
      </c>
      <c r="N52" s="113"/>
      <c r="O52" s="276"/>
      <c r="P52" s="306"/>
      <c r="Q52" s="105"/>
      <c r="R52" s="276"/>
      <c r="S52" s="214"/>
      <c r="T52" s="275">
        <f t="shared" si="1"/>
        <v>0</v>
      </c>
      <c r="U52" s="271">
        <f t="shared" si="0"/>
        <v>0</v>
      </c>
      <c r="V52" s="215"/>
      <c r="W52" s="216"/>
      <c r="X52" s="217"/>
      <c r="Y52" s="218"/>
      <c r="Z52" s="270"/>
      <c r="AA52" s="281" t="str">
        <f>IFERROR(VLOOKUP(W52,平日の日数!$A$1:$B$12,2,FALSE),"")</f>
        <v/>
      </c>
      <c r="AB52" s="271">
        <f t="shared" si="2"/>
        <v>0</v>
      </c>
      <c r="AC52" s="271">
        <f t="shared" si="3"/>
        <v>0</v>
      </c>
      <c r="AD52" s="271">
        <f t="shared" si="4"/>
        <v>0</v>
      </c>
      <c r="AE52" s="271">
        <f t="shared" si="12"/>
        <v>0</v>
      </c>
      <c r="AF52" s="272">
        <f t="shared" si="5"/>
        <v>0</v>
      </c>
      <c r="AG52" s="273"/>
      <c r="AH52" s="272">
        <f t="shared" si="6"/>
        <v>0</v>
      </c>
      <c r="AI52" s="271">
        <f t="shared" si="7"/>
        <v>0</v>
      </c>
      <c r="AJ52" s="271">
        <f t="shared" si="8"/>
        <v>0</v>
      </c>
      <c r="AK52" s="272">
        <f t="shared" si="9"/>
        <v>0</v>
      </c>
      <c r="AL52" s="272">
        <f t="shared" si="13"/>
        <v>0</v>
      </c>
      <c r="AM52" s="272">
        <f t="shared" si="10"/>
        <v>0</v>
      </c>
      <c r="AN52" s="219">
        <f t="shared" si="16"/>
        <v>0</v>
      </c>
      <c r="AO52" s="219">
        <f t="shared" si="11"/>
        <v>0</v>
      </c>
      <c r="AQ52" s="220" t="str">
        <f t="shared" si="14"/>
        <v>20180</v>
      </c>
      <c r="AR52" s="10">
        <f t="shared" si="15"/>
        <v>20180</v>
      </c>
    </row>
    <row r="53" spans="1:44" ht="60" customHeight="1">
      <c r="A53" s="315" t="str">
        <f>IF(C53="","",SUBTOTAL(103,$C$19:C53)-1)</f>
        <v/>
      </c>
      <c r="B53" s="104"/>
      <c r="C53" s="105"/>
      <c r="D53" s="105"/>
      <c r="E53" s="106"/>
      <c r="F53" s="107" t="str">
        <f>IF(E53="","",IFERROR(DATEDIF(E53,'請求書（幼稚園保育料・代理）'!$A$1,"Y"),""))</f>
        <v/>
      </c>
      <c r="G53" s="108"/>
      <c r="H53" s="105"/>
      <c r="I53" s="109"/>
      <c r="J53" s="213" t="s">
        <v>32</v>
      </c>
      <c r="K53" s="111"/>
      <c r="L53" s="112"/>
      <c r="M53" s="213" t="s">
        <v>32</v>
      </c>
      <c r="N53" s="113"/>
      <c r="O53" s="276"/>
      <c r="P53" s="306"/>
      <c r="Q53" s="105"/>
      <c r="R53" s="276"/>
      <c r="S53" s="214"/>
      <c r="T53" s="275">
        <f t="shared" si="1"/>
        <v>0</v>
      </c>
      <c r="U53" s="271">
        <f t="shared" si="0"/>
        <v>0</v>
      </c>
      <c r="V53" s="215"/>
      <c r="W53" s="216"/>
      <c r="X53" s="217"/>
      <c r="Y53" s="218"/>
      <c r="Z53" s="270"/>
      <c r="AA53" s="281" t="str">
        <f>IFERROR(VLOOKUP(W53,平日の日数!$A$1:$B$12,2,FALSE),"")</f>
        <v/>
      </c>
      <c r="AB53" s="271">
        <f t="shared" si="2"/>
        <v>0</v>
      </c>
      <c r="AC53" s="271">
        <f t="shared" si="3"/>
        <v>0</v>
      </c>
      <c r="AD53" s="271">
        <f t="shared" si="4"/>
        <v>0</v>
      </c>
      <c r="AE53" s="271">
        <f t="shared" si="12"/>
        <v>0</v>
      </c>
      <c r="AF53" s="272">
        <f t="shared" si="5"/>
        <v>0</v>
      </c>
      <c r="AG53" s="273"/>
      <c r="AH53" s="272">
        <f t="shared" si="6"/>
        <v>0</v>
      </c>
      <c r="AI53" s="271">
        <f t="shared" si="7"/>
        <v>0</v>
      </c>
      <c r="AJ53" s="271">
        <f t="shared" si="8"/>
        <v>0</v>
      </c>
      <c r="AK53" s="272">
        <f t="shared" si="9"/>
        <v>0</v>
      </c>
      <c r="AL53" s="272">
        <f t="shared" si="13"/>
        <v>0</v>
      </c>
      <c r="AM53" s="272">
        <f t="shared" si="10"/>
        <v>0</v>
      </c>
      <c r="AN53" s="219">
        <f t="shared" si="16"/>
        <v>0</v>
      </c>
      <c r="AO53" s="219">
        <f t="shared" si="11"/>
        <v>0</v>
      </c>
      <c r="AQ53" s="220" t="str">
        <f t="shared" si="14"/>
        <v>20180</v>
      </c>
      <c r="AR53" s="10">
        <f t="shared" si="15"/>
        <v>20180</v>
      </c>
    </row>
    <row r="54" spans="1:44" ht="60" customHeight="1">
      <c r="A54" s="315" t="str">
        <f>IF(C54="","",SUBTOTAL(103,$C$19:C54)-1)</f>
        <v/>
      </c>
      <c r="B54" s="104"/>
      <c r="C54" s="105"/>
      <c r="D54" s="105"/>
      <c r="E54" s="106"/>
      <c r="F54" s="107" t="str">
        <f>IF(E54="","",IFERROR(DATEDIF(E54,'請求書（幼稚園保育料・代理）'!$A$1,"Y"),""))</f>
        <v/>
      </c>
      <c r="G54" s="108"/>
      <c r="H54" s="105"/>
      <c r="I54" s="109"/>
      <c r="J54" s="213" t="s">
        <v>32</v>
      </c>
      <c r="K54" s="111"/>
      <c r="L54" s="112"/>
      <c r="M54" s="213" t="s">
        <v>32</v>
      </c>
      <c r="N54" s="113"/>
      <c r="O54" s="276"/>
      <c r="P54" s="306"/>
      <c r="Q54" s="105"/>
      <c r="R54" s="276"/>
      <c r="S54" s="214"/>
      <c r="T54" s="275">
        <f t="shared" si="1"/>
        <v>0</v>
      </c>
      <c r="U54" s="271">
        <f t="shared" si="0"/>
        <v>0</v>
      </c>
      <c r="V54" s="215"/>
      <c r="W54" s="216"/>
      <c r="X54" s="217"/>
      <c r="Y54" s="218"/>
      <c r="Z54" s="270"/>
      <c r="AA54" s="281" t="str">
        <f>IFERROR(VLOOKUP(W54,平日の日数!$A$1:$B$12,2,FALSE),"")</f>
        <v/>
      </c>
      <c r="AB54" s="271">
        <f t="shared" si="2"/>
        <v>0</v>
      </c>
      <c r="AC54" s="271">
        <f t="shared" si="3"/>
        <v>0</v>
      </c>
      <c r="AD54" s="271">
        <f t="shared" si="4"/>
        <v>0</v>
      </c>
      <c r="AE54" s="271">
        <f t="shared" si="12"/>
        <v>0</v>
      </c>
      <c r="AF54" s="272">
        <f t="shared" si="5"/>
        <v>0</v>
      </c>
      <c r="AG54" s="273"/>
      <c r="AH54" s="272">
        <f t="shared" si="6"/>
        <v>0</v>
      </c>
      <c r="AI54" s="271">
        <f t="shared" si="7"/>
        <v>0</v>
      </c>
      <c r="AJ54" s="271">
        <f t="shared" si="8"/>
        <v>0</v>
      </c>
      <c r="AK54" s="272">
        <f t="shared" si="9"/>
        <v>0</v>
      </c>
      <c r="AL54" s="272">
        <f t="shared" si="13"/>
        <v>0</v>
      </c>
      <c r="AM54" s="272">
        <f t="shared" si="10"/>
        <v>0</v>
      </c>
      <c r="AN54" s="219">
        <f t="shared" si="16"/>
        <v>0</v>
      </c>
      <c r="AO54" s="219">
        <f t="shared" si="11"/>
        <v>0</v>
      </c>
      <c r="AQ54" s="220" t="str">
        <f t="shared" si="14"/>
        <v>20180</v>
      </c>
      <c r="AR54" s="10">
        <f t="shared" si="15"/>
        <v>20180</v>
      </c>
    </row>
    <row r="55" spans="1:44" ht="60" customHeight="1">
      <c r="A55" s="315" t="str">
        <f>IF(C55="","",SUBTOTAL(103,$C$19:C55)-1)</f>
        <v/>
      </c>
      <c r="B55" s="104"/>
      <c r="C55" s="105"/>
      <c r="D55" s="105"/>
      <c r="E55" s="106"/>
      <c r="F55" s="107" t="str">
        <f>IF(E55="","",IFERROR(DATEDIF(E55,'請求書（幼稚園保育料・代理）'!$A$1,"Y"),""))</f>
        <v/>
      </c>
      <c r="G55" s="108"/>
      <c r="H55" s="105"/>
      <c r="I55" s="109"/>
      <c r="J55" s="213" t="s">
        <v>32</v>
      </c>
      <c r="K55" s="111"/>
      <c r="L55" s="112"/>
      <c r="M55" s="213" t="s">
        <v>32</v>
      </c>
      <c r="N55" s="113"/>
      <c r="O55" s="276"/>
      <c r="P55" s="306"/>
      <c r="Q55" s="105"/>
      <c r="R55" s="276"/>
      <c r="S55" s="214"/>
      <c r="T55" s="275">
        <f t="shared" si="1"/>
        <v>0</v>
      </c>
      <c r="U55" s="271">
        <f t="shared" si="0"/>
        <v>0</v>
      </c>
      <c r="V55" s="215"/>
      <c r="W55" s="216"/>
      <c r="X55" s="217"/>
      <c r="Y55" s="218"/>
      <c r="Z55" s="270"/>
      <c r="AA55" s="281" t="str">
        <f>IFERROR(VLOOKUP(W55,平日の日数!$A$1:$B$12,2,FALSE),"")</f>
        <v/>
      </c>
      <c r="AB55" s="271">
        <f t="shared" si="2"/>
        <v>0</v>
      </c>
      <c r="AC55" s="271">
        <f t="shared" si="3"/>
        <v>0</v>
      </c>
      <c r="AD55" s="271">
        <f t="shared" si="4"/>
        <v>0</v>
      </c>
      <c r="AE55" s="271">
        <f t="shared" si="12"/>
        <v>0</v>
      </c>
      <c r="AF55" s="272">
        <f t="shared" si="5"/>
        <v>0</v>
      </c>
      <c r="AG55" s="273"/>
      <c r="AH55" s="272">
        <f t="shared" si="6"/>
        <v>0</v>
      </c>
      <c r="AI55" s="271">
        <f t="shared" si="7"/>
        <v>0</v>
      </c>
      <c r="AJ55" s="271">
        <f t="shared" si="8"/>
        <v>0</v>
      </c>
      <c r="AK55" s="272">
        <f t="shared" si="9"/>
        <v>0</v>
      </c>
      <c r="AL55" s="272">
        <f t="shared" si="13"/>
        <v>0</v>
      </c>
      <c r="AM55" s="272">
        <f t="shared" si="10"/>
        <v>0</v>
      </c>
      <c r="AN55" s="219">
        <f t="shared" si="16"/>
        <v>0</v>
      </c>
      <c r="AO55" s="219">
        <f t="shared" si="11"/>
        <v>0</v>
      </c>
      <c r="AQ55" s="220" t="str">
        <f t="shared" si="14"/>
        <v>20180</v>
      </c>
      <c r="AR55" s="10">
        <f t="shared" si="15"/>
        <v>20180</v>
      </c>
    </row>
    <row r="56" spans="1:44" ht="60" customHeight="1">
      <c r="A56" s="315" t="str">
        <f>IF(C56="","",SUBTOTAL(103,$C$19:C56)-1)</f>
        <v/>
      </c>
      <c r="B56" s="104"/>
      <c r="C56" s="105"/>
      <c r="D56" s="105"/>
      <c r="E56" s="106"/>
      <c r="F56" s="107" t="str">
        <f>IF(E56="","",IFERROR(DATEDIF(E56,'請求書（幼稚園保育料・代理）'!$A$1,"Y"),""))</f>
        <v/>
      </c>
      <c r="G56" s="108"/>
      <c r="H56" s="105"/>
      <c r="I56" s="109"/>
      <c r="J56" s="213" t="s">
        <v>32</v>
      </c>
      <c r="K56" s="111"/>
      <c r="L56" s="112"/>
      <c r="M56" s="213" t="s">
        <v>32</v>
      </c>
      <c r="N56" s="113"/>
      <c r="O56" s="276"/>
      <c r="P56" s="306"/>
      <c r="Q56" s="105"/>
      <c r="R56" s="276"/>
      <c r="S56" s="214"/>
      <c r="T56" s="275">
        <f t="shared" si="1"/>
        <v>0</v>
      </c>
      <c r="U56" s="271">
        <f t="shared" si="0"/>
        <v>0</v>
      </c>
      <c r="V56" s="215"/>
      <c r="W56" s="216"/>
      <c r="X56" s="217"/>
      <c r="Y56" s="218"/>
      <c r="Z56" s="270"/>
      <c r="AA56" s="281" t="str">
        <f>IFERROR(VLOOKUP(W56,平日の日数!$A$1:$B$12,2,FALSE),"")</f>
        <v/>
      </c>
      <c r="AB56" s="271">
        <f t="shared" si="2"/>
        <v>0</v>
      </c>
      <c r="AC56" s="271">
        <f t="shared" si="3"/>
        <v>0</v>
      </c>
      <c r="AD56" s="271">
        <f t="shared" si="4"/>
        <v>0</v>
      </c>
      <c r="AE56" s="271">
        <f t="shared" si="12"/>
        <v>0</v>
      </c>
      <c r="AF56" s="272">
        <f t="shared" si="5"/>
        <v>0</v>
      </c>
      <c r="AG56" s="273"/>
      <c r="AH56" s="272">
        <f t="shared" si="6"/>
        <v>0</v>
      </c>
      <c r="AI56" s="271">
        <f t="shared" si="7"/>
        <v>0</v>
      </c>
      <c r="AJ56" s="271">
        <f t="shared" si="8"/>
        <v>0</v>
      </c>
      <c r="AK56" s="272">
        <f t="shared" si="9"/>
        <v>0</v>
      </c>
      <c r="AL56" s="272">
        <f t="shared" si="13"/>
        <v>0</v>
      </c>
      <c r="AM56" s="272">
        <f t="shared" si="10"/>
        <v>0</v>
      </c>
      <c r="AN56" s="219">
        <f t="shared" si="16"/>
        <v>0</v>
      </c>
      <c r="AO56" s="219">
        <f t="shared" si="11"/>
        <v>0</v>
      </c>
      <c r="AQ56" s="220" t="str">
        <f t="shared" si="14"/>
        <v>20180</v>
      </c>
      <c r="AR56" s="10">
        <f t="shared" si="15"/>
        <v>20180</v>
      </c>
    </row>
    <row r="57" spans="1:44" ht="60" customHeight="1">
      <c r="A57" s="315" t="str">
        <f>IF(C57="","",SUBTOTAL(103,$C$19:C57)-1)</f>
        <v/>
      </c>
      <c r="B57" s="104"/>
      <c r="C57" s="105"/>
      <c r="D57" s="105"/>
      <c r="E57" s="106"/>
      <c r="F57" s="107" t="str">
        <f>IF(E57="","",IFERROR(DATEDIF(E57,'請求書（幼稚園保育料・代理）'!$A$1,"Y"),""))</f>
        <v/>
      </c>
      <c r="G57" s="108"/>
      <c r="H57" s="105"/>
      <c r="I57" s="109"/>
      <c r="J57" s="213" t="s">
        <v>32</v>
      </c>
      <c r="K57" s="111"/>
      <c r="L57" s="112"/>
      <c r="M57" s="213" t="s">
        <v>32</v>
      </c>
      <c r="N57" s="113"/>
      <c r="O57" s="276"/>
      <c r="P57" s="306"/>
      <c r="Q57" s="105"/>
      <c r="R57" s="276"/>
      <c r="S57" s="214"/>
      <c r="T57" s="275">
        <f t="shared" si="1"/>
        <v>0</v>
      </c>
      <c r="U57" s="271">
        <f t="shared" si="0"/>
        <v>0</v>
      </c>
      <c r="V57" s="215"/>
      <c r="W57" s="216"/>
      <c r="X57" s="217"/>
      <c r="Y57" s="218"/>
      <c r="Z57" s="270"/>
      <c r="AA57" s="281" t="str">
        <f>IFERROR(VLOOKUP(W57,平日の日数!$A$1:$B$12,2,FALSE),"")</f>
        <v/>
      </c>
      <c r="AB57" s="271">
        <f t="shared" si="2"/>
        <v>0</v>
      </c>
      <c r="AC57" s="271">
        <f t="shared" si="3"/>
        <v>0</v>
      </c>
      <c r="AD57" s="271">
        <f t="shared" si="4"/>
        <v>0</v>
      </c>
      <c r="AE57" s="271">
        <f t="shared" si="12"/>
        <v>0</v>
      </c>
      <c r="AF57" s="272">
        <f t="shared" si="5"/>
        <v>0</v>
      </c>
      <c r="AG57" s="273"/>
      <c r="AH57" s="272">
        <f t="shared" si="6"/>
        <v>0</v>
      </c>
      <c r="AI57" s="271">
        <f t="shared" si="7"/>
        <v>0</v>
      </c>
      <c r="AJ57" s="271">
        <f t="shared" si="8"/>
        <v>0</v>
      </c>
      <c r="AK57" s="272">
        <f t="shared" si="9"/>
        <v>0</v>
      </c>
      <c r="AL57" s="272">
        <f t="shared" si="13"/>
        <v>0</v>
      </c>
      <c r="AM57" s="272">
        <f t="shared" si="10"/>
        <v>0</v>
      </c>
      <c r="AN57" s="219">
        <f t="shared" si="16"/>
        <v>0</v>
      </c>
      <c r="AO57" s="219">
        <f t="shared" si="11"/>
        <v>0</v>
      </c>
      <c r="AQ57" s="220" t="str">
        <f t="shared" si="14"/>
        <v>20180</v>
      </c>
      <c r="AR57" s="10">
        <f t="shared" si="15"/>
        <v>20180</v>
      </c>
    </row>
    <row r="58" spans="1:44" ht="60" customHeight="1">
      <c r="A58" s="315" t="str">
        <f>IF(C58="","",SUBTOTAL(103,$C$19:C58)-1)</f>
        <v/>
      </c>
      <c r="B58" s="104"/>
      <c r="C58" s="105"/>
      <c r="D58" s="105"/>
      <c r="E58" s="106"/>
      <c r="F58" s="107" t="str">
        <f>IF(E58="","",IFERROR(DATEDIF(E58,'請求書（幼稚園保育料・代理）'!$A$1,"Y"),""))</f>
        <v/>
      </c>
      <c r="G58" s="108"/>
      <c r="H58" s="105"/>
      <c r="I58" s="109"/>
      <c r="J58" s="213" t="s">
        <v>32</v>
      </c>
      <c r="K58" s="111"/>
      <c r="L58" s="112"/>
      <c r="M58" s="213" t="s">
        <v>32</v>
      </c>
      <c r="N58" s="113"/>
      <c r="O58" s="276"/>
      <c r="P58" s="306"/>
      <c r="Q58" s="105"/>
      <c r="R58" s="276"/>
      <c r="S58" s="214"/>
      <c r="T58" s="275">
        <f t="shared" si="1"/>
        <v>0</v>
      </c>
      <c r="U58" s="271">
        <f t="shared" si="0"/>
        <v>0</v>
      </c>
      <c r="V58" s="215"/>
      <c r="W58" s="216"/>
      <c r="X58" s="217"/>
      <c r="Y58" s="218"/>
      <c r="Z58" s="270"/>
      <c r="AA58" s="281" t="str">
        <f>IFERROR(VLOOKUP(W58,平日の日数!$A$1:$B$12,2,FALSE),"")</f>
        <v/>
      </c>
      <c r="AB58" s="271">
        <f t="shared" si="2"/>
        <v>0</v>
      </c>
      <c r="AC58" s="271">
        <f t="shared" si="3"/>
        <v>0</v>
      </c>
      <c r="AD58" s="271">
        <f t="shared" si="4"/>
        <v>0</v>
      </c>
      <c r="AE58" s="271">
        <f t="shared" si="12"/>
        <v>0</v>
      </c>
      <c r="AF58" s="272">
        <f t="shared" si="5"/>
        <v>0</v>
      </c>
      <c r="AG58" s="273"/>
      <c r="AH58" s="272">
        <f t="shared" si="6"/>
        <v>0</v>
      </c>
      <c r="AI58" s="271">
        <f t="shared" si="7"/>
        <v>0</v>
      </c>
      <c r="AJ58" s="271">
        <f t="shared" si="8"/>
        <v>0</v>
      </c>
      <c r="AK58" s="272">
        <f t="shared" si="9"/>
        <v>0</v>
      </c>
      <c r="AL58" s="272">
        <f t="shared" si="13"/>
        <v>0</v>
      </c>
      <c r="AM58" s="272">
        <f t="shared" si="10"/>
        <v>0</v>
      </c>
      <c r="AN58" s="219">
        <f t="shared" si="16"/>
        <v>0</v>
      </c>
      <c r="AO58" s="219">
        <f t="shared" si="11"/>
        <v>0</v>
      </c>
      <c r="AQ58" s="220" t="str">
        <f t="shared" si="14"/>
        <v>20180</v>
      </c>
      <c r="AR58" s="10">
        <f t="shared" si="15"/>
        <v>20180</v>
      </c>
    </row>
    <row r="59" spans="1:44" ht="60" customHeight="1">
      <c r="A59" s="315" t="str">
        <f>IF(C59="","",SUBTOTAL(103,$C$19:C59)-1)</f>
        <v/>
      </c>
      <c r="B59" s="104"/>
      <c r="C59" s="105"/>
      <c r="D59" s="105"/>
      <c r="E59" s="106"/>
      <c r="F59" s="107" t="str">
        <f>IF(E59="","",IFERROR(DATEDIF(E59,'請求書（幼稚園保育料・代理）'!$A$1,"Y"),""))</f>
        <v/>
      </c>
      <c r="G59" s="108"/>
      <c r="H59" s="105"/>
      <c r="I59" s="109"/>
      <c r="J59" s="213" t="s">
        <v>32</v>
      </c>
      <c r="K59" s="111"/>
      <c r="L59" s="112"/>
      <c r="M59" s="213" t="s">
        <v>32</v>
      </c>
      <c r="N59" s="113"/>
      <c r="O59" s="276"/>
      <c r="P59" s="306"/>
      <c r="Q59" s="105"/>
      <c r="R59" s="276"/>
      <c r="S59" s="214"/>
      <c r="T59" s="275">
        <f t="shared" si="1"/>
        <v>0</v>
      </c>
      <c r="U59" s="271">
        <f t="shared" si="0"/>
        <v>0</v>
      </c>
      <c r="V59" s="215"/>
      <c r="W59" s="216"/>
      <c r="X59" s="217"/>
      <c r="Y59" s="218"/>
      <c r="Z59" s="270"/>
      <c r="AA59" s="281" t="str">
        <f>IFERROR(VLOOKUP(W59,平日の日数!$A$1:$B$12,2,FALSE),"")</f>
        <v/>
      </c>
      <c r="AB59" s="271">
        <f t="shared" si="2"/>
        <v>0</v>
      </c>
      <c r="AC59" s="271">
        <f t="shared" si="3"/>
        <v>0</v>
      </c>
      <c r="AD59" s="271">
        <f t="shared" si="4"/>
        <v>0</v>
      </c>
      <c r="AE59" s="271">
        <f t="shared" si="12"/>
        <v>0</v>
      </c>
      <c r="AF59" s="272">
        <f t="shared" si="5"/>
        <v>0</v>
      </c>
      <c r="AG59" s="273"/>
      <c r="AH59" s="272">
        <f t="shared" si="6"/>
        <v>0</v>
      </c>
      <c r="AI59" s="271">
        <f t="shared" si="7"/>
        <v>0</v>
      </c>
      <c r="AJ59" s="271">
        <f t="shared" si="8"/>
        <v>0</v>
      </c>
      <c r="AK59" s="272">
        <f t="shared" si="9"/>
        <v>0</v>
      </c>
      <c r="AL59" s="272">
        <f t="shared" si="13"/>
        <v>0</v>
      </c>
      <c r="AM59" s="272">
        <f t="shared" si="10"/>
        <v>0</v>
      </c>
      <c r="AN59" s="219">
        <f t="shared" si="16"/>
        <v>0</v>
      </c>
      <c r="AO59" s="219">
        <f t="shared" si="11"/>
        <v>0</v>
      </c>
      <c r="AQ59" s="220" t="str">
        <f t="shared" si="14"/>
        <v>20180</v>
      </c>
      <c r="AR59" s="10">
        <f t="shared" si="15"/>
        <v>20180</v>
      </c>
    </row>
    <row r="60" spans="1:44" ht="60" customHeight="1">
      <c r="A60" s="315" t="str">
        <f>IF(C60="","",SUBTOTAL(103,$C$19:C60)-1)</f>
        <v/>
      </c>
      <c r="B60" s="104"/>
      <c r="C60" s="105"/>
      <c r="D60" s="105"/>
      <c r="E60" s="106"/>
      <c r="F60" s="107" t="str">
        <f>IF(E60="","",IFERROR(DATEDIF(E60,'請求書（幼稚園保育料・代理）'!$A$1,"Y"),""))</f>
        <v/>
      </c>
      <c r="G60" s="108"/>
      <c r="H60" s="105"/>
      <c r="I60" s="109"/>
      <c r="J60" s="213" t="s">
        <v>32</v>
      </c>
      <c r="K60" s="111"/>
      <c r="L60" s="112"/>
      <c r="M60" s="213" t="s">
        <v>32</v>
      </c>
      <c r="N60" s="113"/>
      <c r="O60" s="276"/>
      <c r="P60" s="306"/>
      <c r="Q60" s="105"/>
      <c r="R60" s="276"/>
      <c r="S60" s="214"/>
      <c r="T60" s="275">
        <f t="shared" si="1"/>
        <v>0</v>
      </c>
      <c r="U60" s="271">
        <f t="shared" si="0"/>
        <v>0</v>
      </c>
      <c r="V60" s="215"/>
      <c r="W60" s="216"/>
      <c r="X60" s="217"/>
      <c r="Y60" s="218"/>
      <c r="Z60" s="270"/>
      <c r="AA60" s="281" t="str">
        <f>IFERROR(VLOOKUP(W60,平日の日数!$A$1:$B$12,2,FALSE),"")</f>
        <v/>
      </c>
      <c r="AB60" s="271">
        <f t="shared" si="2"/>
        <v>0</v>
      </c>
      <c r="AC60" s="271">
        <f t="shared" si="3"/>
        <v>0</v>
      </c>
      <c r="AD60" s="271">
        <f t="shared" si="4"/>
        <v>0</v>
      </c>
      <c r="AE60" s="271">
        <f t="shared" si="12"/>
        <v>0</v>
      </c>
      <c r="AF60" s="272">
        <f t="shared" si="5"/>
        <v>0</v>
      </c>
      <c r="AG60" s="273"/>
      <c r="AH60" s="272">
        <f t="shared" si="6"/>
        <v>0</v>
      </c>
      <c r="AI60" s="271">
        <f t="shared" si="7"/>
        <v>0</v>
      </c>
      <c r="AJ60" s="271">
        <f t="shared" si="8"/>
        <v>0</v>
      </c>
      <c r="AK60" s="272">
        <f t="shared" si="9"/>
        <v>0</v>
      </c>
      <c r="AL60" s="272">
        <f t="shared" si="13"/>
        <v>0</v>
      </c>
      <c r="AM60" s="272">
        <f t="shared" si="10"/>
        <v>0</v>
      </c>
      <c r="AN60" s="219">
        <f t="shared" si="16"/>
        <v>0</v>
      </c>
      <c r="AO60" s="219">
        <f t="shared" si="11"/>
        <v>0</v>
      </c>
      <c r="AQ60" s="220" t="str">
        <f t="shared" si="14"/>
        <v>20180</v>
      </c>
      <c r="AR60" s="10">
        <f t="shared" si="15"/>
        <v>20180</v>
      </c>
    </row>
    <row r="61" spans="1:44" ht="60" customHeight="1">
      <c r="A61" s="315" t="str">
        <f>IF(C61="","",SUBTOTAL(103,$C$19:C61)-1)</f>
        <v/>
      </c>
      <c r="B61" s="104"/>
      <c r="C61" s="105"/>
      <c r="D61" s="105"/>
      <c r="E61" s="106"/>
      <c r="F61" s="107" t="str">
        <f>IF(E61="","",IFERROR(DATEDIF(E61,'請求書（幼稚園保育料・代理）'!$A$1,"Y"),""))</f>
        <v/>
      </c>
      <c r="G61" s="108"/>
      <c r="H61" s="105"/>
      <c r="I61" s="109"/>
      <c r="J61" s="213" t="s">
        <v>32</v>
      </c>
      <c r="K61" s="111"/>
      <c r="L61" s="112"/>
      <c r="M61" s="213" t="s">
        <v>32</v>
      </c>
      <c r="N61" s="113"/>
      <c r="O61" s="276"/>
      <c r="P61" s="306"/>
      <c r="Q61" s="105"/>
      <c r="R61" s="276"/>
      <c r="S61" s="214"/>
      <c r="T61" s="275">
        <f t="shared" si="1"/>
        <v>0</v>
      </c>
      <c r="U61" s="271">
        <f t="shared" si="0"/>
        <v>0</v>
      </c>
      <c r="V61" s="215"/>
      <c r="W61" s="216"/>
      <c r="X61" s="217"/>
      <c r="Y61" s="218"/>
      <c r="Z61" s="270"/>
      <c r="AA61" s="281" t="str">
        <f>IFERROR(VLOOKUP(W61,平日の日数!$A$1:$B$12,2,FALSE),"")</f>
        <v/>
      </c>
      <c r="AB61" s="271">
        <f t="shared" si="2"/>
        <v>0</v>
      </c>
      <c r="AC61" s="271">
        <f t="shared" si="3"/>
        <v>0</v>
      </c>
      <c r="AD61" s="271">
        <f t="shared" si="4"/>
        <v>0</v>
      </c>
      <c r="AE61" s="271">
        <f t="shared" si="12"/>
        <v>0</v>
      </c>
      <c r="AF61" s="272">
        <f t="shared" si="5"/>
        <v>0</v>
      </c>
      <c r="AG61" s="273"/>
      <c r="AH61" s="272">
        <f t="shared" si="6"/>
        <v>0</v>
      </c>
      <c r="AI61" s="271">
        <f t="shared" si="7"/>
        <v>0</v>
      </c>
      <c r="AJ61" s="271">
        <f t="shared" si="8"/>
        <v>0</v>
      </c>
      <c r="AK61" s="272">
        <f t="shared" si="9"/>
        <v>0</v>
      </c>
      <c r="AL61" s="272">
        <f t="shared" si="13"/>
        <v>0</v>
      </c>
      <c r="AM61" s="272">
        <f t="shared" si="10"/>
        <v>0</v>
      </c>
      <c r="AN61" s="219">
        <f t="shared" si="16"/>
        <v>0</v>
      </c>
      <c r="AO61" s="219">
        <f t="shared" si="11"/>
        <v>0</v>
      </c>
      <c r="AQ61" s="220" t="str">
        <f t="shared" si="14"/>
        <v>20180</v>
      </c>
      <c r="AR61" s="10">
        <f t="shared" si="15"/>
        <v>20180</v>
      </c>
    </row>
    <row r="62" spans="1:44" ht="60" customHeight="1">
      <c r="A62" s="315" t="str">
        <f>IF(C62="","",SUBTOTAL(103,$C$19:C62)-1)</f>
        <v/>
      </c>
      <c r="B62" s="104"/>
      <c r="C62" s="105"/>
      <c r="D62" s="105"/>
      <c r="E62" s="106"/>
      <c r="F62" s="107" t="str">
        <f>IF(E62="","",IFERROR(DATEDIF(E62,'請求書（幼稚園保育料・代理）'!$A$1,"Y"),""))</f>
        <v/>
      </c>
      <c r="G62" s="108"/>
      <c r="H62" s="105"/>
      <c r="I62" s="109"/>
      <c r="J62" s="213" t="s">
        <v>32</v>
      </c>
      <c r="K62" s="111"/>
      <c r="L62" s="112"/>
      <c r="M62" s="213" t="s">
        <v>32</v>
      </c>
      <c r="N62" s="113"/>
      <c r="O62" s="276"/>
      <c r="P62" s="306"/>
      <c r="Q62" s="105"/>
      <c r="R62" s="276"/>
      <c r="S62" s="214"/>
      <c r="T62" s="275">
        <f t="shared" si="1"/>
        <v>0</v>
      </c>
      <c r="U62" s="271">
        <f t="shared" si="0"/>
        <v>0</v>
      </c>
      <c r="V62" s="215"/>
      <c r="W62" s="216"/>
      <c r="X62" s="217"/>
      <c r="Y62" s="218"/>
      <c r="Z62" s="270"/>
      <c r="AA62" s="281" t="str">
        <f>IFERROR(VLOOKUP(W62,平日の日数!$A$1:$B$12,2,FALSE),"")</f>
        <v/>
      </c>
      <c r="AB62" s="271">
        <f t="shared" si="2"/>
        <v>0</v>
      </c>
      <c r="AC62" s="271">
        <f t="shared" si="3"/>
        <v>0</v>
      </c>
      <c r="AD62" s="271">
        <f t="shared" si="4"/>
        <v>0</v>
      </c>
      <c r="AE62" s="271">
        <f t="shared" si="12"/>
        <v>0</v>
      </c>
      <c r="AF62" s="272">
        <f t="shared" si="5"/>
        <v>0</v>
      </c>
      <c r="AG62" s="273"/>
      <c r="AH62" s="272">
        <f t="shared" si="6"/>
        <v>0</v>
      </c>
      <c r="AI62" s="271">
        <f t="shared" si="7"/>
        <v>0</v>
      </c>
      <c r="AJ62" s="271">
        <f t="shared" si="8"/>
        <v>0</v>
      </c>
      <c r="AK62" s="272">
        <f t="shared" si="9"/>
        <v>0</v>
      </c>
      <c r="AL62" s="272">
        <f t="shared" si="13"/>
        <v>0</v>
      </c>
      <c r="AM62" s="272">
        <f t="shared" si="10"/>
        <v>0</v>
      </c>
      <c r="AN62" s="219">
        <f t="shared" si="16"/>
        <v>0</v>
      </c>
      <c r="AO62" s="219">
        <f t="shared" si="11"/>
        <v>0</v>
      </c>
      <c r="AQ62" s="220" t="str">
        <f t="shared" si="14"/>
        <v>20180</v>
      </c>
      <c r="AR62" s="10">
        <f t="shared" si="15"/>
        <v>20180</v>
      </c>
    </row>
    <row r="63" spans="1:44" ht="60" customHeight="1">
      <c r="A63" s="315" t="str">
        <f>IF(C63="","",SUBTOTAL(103,$C$19:C63)-1)</f>
        <v/>
      </c>
      <c r="B63" s="104"/>
      <c r="C63" s="105"/>
      <c r="D63" s="105"/>
      <c r="E63" s="106"/>
      <c r="F63" s="107" t="str">
        <f>IF(E63="","",IFERROR(DATEDIF(E63,'請求書（幼稚園保育料・代理）'!$A$1,"Y"),""))</f>
        <v/>
      </c>
      <c r="G63" s="108"/>
      <c r="H63" s="105"/>
      <c r="I63" s="109"/>
      <c r="J63" s="213" t="s">
        <v>32</v>
      </c>
      <c r="K63" s="111"/>
      <c r="L63" s="112"/>
      <c r="M63" s="213" t="s">
        <v>32</v>
      </c>
      <c r="N63" s="113"/>
      <c r="O63" s="276"/>
      <c r="P63" s="306"/>
      <c r="Q63" s="105"/>
      <c r="R63" s="276"/>
      <c r="S63" s="214"/>
      <c r="T63" s="275">
        <f t="shared" si="1"/>
        <v>0</v>
      </c>
      <c r="U63" s="271">
        <f t="shared" si="0"/>
        <v>0</v>
      </c>
      <c r="V63" s="215"/>
      <c r="W63" s="216"/>
      <c r="X63" s="217"/>
      <c r="Y63" s="218"/>
      <c r="Z63" s="270"/>
      <c r="AA63" s="281" t="str">
        <f>IFERROR(VLOOKUP(W63,平日の日数!$A$1:$B$12,2,FALSE),"")</f>
        <v/>
      </c>
      <c r="AB63" s="271">
        <f t="shared" si="2"/>
        <v>0</v>
      </c>
      <c r="AC63" s="271">
        <f t="shared" si="3"/>
        <v>0</v>
      </c>
      <c r="AD63" s="271">
        <f t="shared" si="4"/>
        <v>0</v>
      </c>
      <c r="AE63" s="271">
        <f t="shared" si="12"/>
        <v>0</v>
      </c>
      <c r="AF63" s="272">
        <f t="shared" si="5"/>
        <v>0</v>
      </c>
      <c r="AG63" s="273"/>
      <c r="AH63" s="272">
        <f t="shared" si="6"/>
        <v>0</v>
      </c>
      <c r="AI63" s="271">
        <f t="shared" si="7"/>
        <v>0</v>
      </c>
      <c r="AJ63" s="271">
        <f t="shared" si="8"/>
        <v>0</v>
      </c>
      <c r="AK63" s="272">
        <f t="shared" si="9"/>
        <v>0</v>
      </c>
      <c r="AL63" s="272">
        <f t="shared" si="13"/>
        <v>0</v>
      </c>
      <c r="AM63" s="272">
        <f t="shared" si="10"/>
        <v>0</v>
      </c>
      <c r="AN63" s="219">
        <f t="shared" si="16"/>
        <v>0</v>
      </c>
      <c r="AO63" s="219">
        <f t="shared" si="11"/>
        <v>0</v>
      </c>
      <c r="AQ63" s="220" t="str">
        <f t="shared" si="14"/>
        <v>20180</v>
      </c>
      <c r="AR63" s="10">
        <f t="shared" si="15"/>
        <v>20180</v>
      </c>
    </row>
    <row r="64" spans="1:44" ht="60" customHeight="1">
      <c r="A64" s="315" t="str">
        <f>IF(C64="","",SUBTOTAL(103,$C$19:C64)-1)</f>
        <v/>
      </c>
      <c r="B64" s="104"/>
      <c r="C64" s="105"/>
      <c r="D64" s="105"/>
      <c r="E64" s="106"/>
      <c r="F64" s="107" t="str">
        <f>IF(E64="","",IFERROR(DATEDIF(E64,'請求書（幼稚園保育料・代理）'!$A$1,"Y"),""))</f>
        <v/>
      </c>
      <c r="G64" s="108"/>
      <c r="H64" s="105"/>
      <c r="I64" s="109"/>
      <c r="J64" s="213" t="s">
        <v>32</v>
      </c>
      <c r="K64" s="111"/>
      <c r="L64" s="112"/>
      <c r="M64" s="213" t="s">
        <v>32</v>
      </c>
      <c r="N64" s="113"/>
      <c r="O64" s="276"/>
      <c r="P64" s="306"/>
      <c r="Q64" s="105"/>
      <c r="R64" s="276"/>
      <c r="S64" s="214"/>
      <c r="T64" s="275">
        <f t="shared" si="1"/>
        <v>0</v>
      </c>
      <c r="U64" s="271">
        <f t="shared" si="0"/>
        <v>0</v>
      </c>
      <c r="V64" s="215"/>
      <c r="W64" s="216"/>
      <c r="X64" s="217"/>
      <c r="Y64" s="218"/>
      <c r="Z64" s="270"/>
      <c r="AA64" s="281" t="str">
        <f>IFERROR(VLOOKUP(W64,平日の日数!$A$1:$B$12,2,FALSE),"")</f>
        <v/>
      </c>
      <c r="AB64" s="271">
        <f t="shared" si="2"/>
        <v>0</v>
      </c>
      <c r="AC64" s="271">
        <f t="shared" si="3"/>
        <v>0</v>
      </c>
      <c r="AD64" s="271">
        <f t="shared" si="4"/>
        <v>0</v>
      </c>
      <c r="AE64" s="271">
        <f t="shared" si="12"/>
        <v>0</v>
      </c>
      <c r="AF64" s="272">
        <f t="shared" si="5"/>
        <v>0</v>
      </c>
      <c r="AG64" s="273"/>
      <c r="AH64" s="272">
        <f t="shared" si="6"/>
        <v>0</v>
      </c>
      <c r="AI64" s="271">
        <f t="shared" si="7"/>
        <v>0</v>
      </c>
      <c r="AJ64" s="271">
        <f t="shared" si="8"/>
        <v>0</v>
      </c>
      <c r="AK64" s="272">
        <f t="shared" si="9"/>
        <v>0</v>
      </c>
      <c r="AL64" s="272">
        <f t="shared" si="13"/>
        <v>0</v>
      </c>
      <c r="AM64" s="272">
        <f t="shared" si="10"/>
        <v>0</v>
      </c>
      <c r="AN64" s="219">
        <f t="shared" si="16"/>
        <v>0</v>
      </c>
      <c r="AO64" s="219">
        <f t="shared" si="11"/>
        <v>0</v>
      </c>
      <c r="AQ64" s="220" t="str">
        <f t="shared" si="14"/>
        <v>20180</v>
      </c>
      <c r="AR64" s="10">
        <f t="shared" si="15"/>
        <v>20180</v>
      </c>
    </row>
    <row r="65" spans="1:44" ht="60" customHeight="1">
      <c r="A65" s="315" t="str">
        <f>IF(C65="","",SUBTOTAL(103,$C$19:C65)-1)</f>
        <v/>
      </c>
      <c r="B65" s="104"/>
      <c r="C65" s="105"/>
      <c r="D65" s="105"/>
      <c r="E65" s="106"/>
      <c r="F65" s="107" t="str">
        <f>IF(E65="","",IFERROR(DATEDIF(E65,'請求書（幼稚園保育料・代理）'!$A$1,"Y"),""))</f>
        <v/>
      </c>
      <c r="G65" s="108"/>
      <c r="H65" s="105"/>
      <c r="I65" s="109"/>
      <c r="J65" s="213" t="s">
        <v>32</v>
      </c>
      <c r="K65" s="111"/>
      <c r="L65" s="112"/>
      <c r="M65" s="213" t="s">
        <v>32</v>
      </c>
      <c r="N65" s="113"/>
      <c r="O65" s="276"/>
      <c r="P65" s="306"/>
      <c r="Q65" s="105"/>
      <c r="R65" s="276"/>
      <c r="S65" s="214"/>
      <c r="T65" s="275">
        <f t="shared" si="1"/>
        <v>0</v>
      </c>
      <c r="U65" s="271">
        <f t="shared" si="0"/>
        <v>0</v>
      </c>
      <c r="V65" s="215"/>
      <c r="W65" s="216"/>
      <c r="X65" s="217"/>
      <c r="Y65" s="218"/>
      <c r="Z65" s="270"/>
      <c r="AA65" s="281" t="str">
        <f>IFERROR(VLOOKUP(W65,平日の日数!$A$1:$B$12,2,FALSE),"")</f>
        <v/>
      </c>
      <c r="AB65" s="271">
        <f t="shared" si="2"/>
        <v>0</v>
      </c>
      <c r="AC65" s="271">
        <f t="shared" si="3"/>
        <v>0</v>
      </c>
      <c r="AD65" s="271">
        <f t="shared" si="4"/>
        <v>0</v>
      </c>
      <c r="AE65" s="271">
        <f t="shared" si="12"/>
        <v>0</v>
      </c>
      <c r="AF65" s="272">
        <f t="shared" si="5"/>
        <v>0</v>
      </c>
      <c r="AG65" s="273"/>
      <c r="AH65" s="272">
        <f t="shared" si="6"/>
        <v>0</v>
      </c>
      <c r="AI65" s="271">
        <f t="shared" si="7"/>
        <v>0</v>
      </c>
      <c r="AJ65" s="271">
        <f t="shared" si="8"/>
        <v>0</v>
      </c>
      <c r="AK65" s="272">
        <f t="shared" si="9"/>
        <v>0</v>
      </c>
      <c r="AL65" s="272">
        <f t="shared" si="13"/>
        <v>0</v>
      </c>
      <c r="AM65" s="272">
        <f t="shared" si="10"/>
        <v>0</v>
      </c>
      <c r="AN65" s="219">
        <f t="shared" si="16"/>
        <v>0</v>
      </c>
      <c r="AO65" s="219">
        <f t="shared" si="11"/>
        <v>0</v>
      </c>
      <c r="AQ65" s="220" t="str">
        <f t="shared" si="14"/>
        <v>20180</v>
      </c>
      <c r="AR65" s="10">
        <f t="shared" si="15"/>
        <v>20180</v>
      </c>
    </row>
    <row r="66" spans="1:44" ht="60" customHeight="1">
      <c r="A66" s="315" t="str">
        <f>IF(C66="","",SUBTOTAL(103,$C$19:C66)-1)</f>
        <v/>
      </c>
      <c r="B66" s="104"/>
      <c r="C66" s="105"/>
      <c r="D66" s="105"/>
      <c r="E66" s="106"/>
      <c r="F66" s="107" t="str">
        <f>IF(E66="","",IFERROR(DATEDIF(E66,'請求書（幼稚園保育料・代理）'!$A$1,"Y"),""))</f>
        <v/>
      </c>
      <c r="G66" s="108"/>
      <c r="H66" s="105"/>
      <c r="I66" s="109"/>
      <c r="J66" s="213" t="s">
        <v>32</v>
      </c>
      <c r="K66" s="111"/>
      <c r="L66" s="112"/>
      <c r="M66" s="213" t="s">
        <v>32</v>
      </c>
      <c r="N66" s="113"/>
      <c r="O66" s="276"/>
      <c r="P66" s="306"/>
      <c r="Q66" s="105"/>
      <c r="R66" s="276"/>
      <c r="S66" s="214"/>
      <c r="T66" s="275">
        <f t="shared" si="1"/>
        <v>0</v>
      </c>
      <c r="U66" s="271">
        <f t="shared" si="0"/>
        <v>0</v>
      </c>
      <c r="V66" s="215"/>
      <c r="W66" s="216"/>
      <c r="X66" s="217"/>
      <c r="Y66" s="218"/>
      <c r="Z66" s="270"/>
      <c r="AA66" s="281" t="str">
        <f>IFERROR(VLOOKUP(W66,平日の日数!$A$1:$B$12,2,FALSE),"")</f>
        <v/>
      </c>
      <c r="AB66" s="271">
        <f t="shared" si="2"/>
        <v>0</v>
      </c>
      <c r="AC66" s="271">
        <f t="shared" si="3"/>
        <v>0</v>
      </c>
      <c r="AD66" s="271">
        <f t="shared" si="4"/>
        <v>0</v>
      </c>
      <c r="AE66" s="271">
        <f t="shared" si="12"/>
        <v>0</v>
      </c>
      <c r="AF66" s="272">
        <f t="shared" si="5"/>
        <v>0</v>
      </c>
      <c r="AG66" s="273"/>
      <c r="AH66" s="272">
        <f t="shared" si="6"/>
        <v>0</v>
      </c>
      <c r="AI66" s="271">
        <f t="shared" si="7"/>
        <v>0</v>
      </c>
      <c r="AJ66" s="271">
        <f t="shared" si="8"/>
        <v>0</v>
      </c>
      <c r="AK66" s="272">
        <f t="shared" si="9"/>
        <v>0</v>
      </c>
      <c r="AL66" s="272">
        <f t="shared" si="13"/>
        <v>0</v>
      </c>
      <c r="AM66" s="272">
        <f t="shared" si="10"/>
        <v>0</v>
      </c>
      <c r="AN66" s="219">
        <f t="shared" si="16"/>
        <v>0</v>
      </c>
      <c r="AO66" s="219">
        <f t="shared" si="11"/>
        <v>0</v>
      </c>
      <c r="AQ66" s="220" t="str">
        <f t="shared" si="14"/>
        <v>20180</v>
      </c>
      <c r="AR66" s="10">
        <f t="shared" si="15"/>
        <v>20180</v>
      </c>
    </row>
    <row r="67" spans="1:44" ht="60" customHeight="1">
      <c r="A67" s="315" t="str">
        <f>IF(C67="","",SUBTOTAL(103,$C$19:C67)-1)</f>
        <v/>
      </c>
      <c r="B67" s="104"/>
      <c r="C67" s="105"/>
      <c r="D67" s="105"/>
      <c r="E67" s="106"/>
      <c r="F67" s="107" t="str">
        <f>IF(E67="","",IFERROR(DATEDIF(E67,'請求書（幼稚園保育料・代理）'!$A$1,"Y"),""))</f>
        <v/>
      </c>
      <c r="G67" s="108"/>
      <c r="H67" s="105"/>
      <c r="I67" s="109"/>
      <c r="J67" s="213" t="s">
        <v>32</v>
      </c>
      <c r="K67" s="111"/>
      <c r="L67" s="112"/>
      <c r="M67" s="213" t="s">
        <v>32</v>
      </c>
      <c r="N67" s="113"/>
      <c r="O67" s="276"/>
      <c r="P67" s="306"/>
      <c r="Q67" s="105"/>
      <c r="R67" s="276"/>
      <c r="S67" s="214"/>
      <c r="T67" s="275">
        <f t="shared" si="1"/>
        <v>0</v>
      </c>
      <c r="U67" s="271">
        <f t="shared" si="0"/>
        <v>0</v>
      </c>
      <c r="V67" s="215"/>
      <c r="W67" s="216"/>
      <c r="X67" s="217"/>
      <c r="Y67" s="218"/>
      <c r="Z67" s="270"/>
      <c r="AA67" s="281" t="str">
        <f>IFERROR(VLOOKUP(W67,平日の日数!$A$1:$B$12,2,FALSE),"")</f>
        <v/>
      </c>
      <c r="AB67" s="271">
        <f t="shared" si="2"/>
        <v>0</v>
      </c>
      <c r="AC67" s="271">
        <f t="shared" si="3"/>
        <v>0</v>
      </c>
      <c r="AD67" s="271">
        <f t="shared" si="4"/>
        <v>0</v>
      </c>
      <c r="AE67" s="271">
        <f t="shared" si="12"/>
        <v>0</v>
      </c>
      <c r="AF67" s="272">
        <f t="shared" si="5"/>
        <v>0</v>
      </c>
      <c r="AG67" s="273"/>
      <c r="AH67" s="272">
        <f t="shared" si="6"/>
        <v>0</v>
      </c>
      <c r="AI67" s="271">
        <f t="shared" si="7"/>
        <v>0</v>
      </c>
      <c r="AJ67" s="271">
        <f t="shared" si="8"/>
        <v>0</v>
      </c>
      <c r="AK67" s="272">
        <f t="shared" si="9"/>
        <v>0</v>
      </c>
      <c r="AL67" s="272">
        <f t="shared" si="13"/>
        <v>0</v>
      </c>
      <c r="AM67" s="272">
        <f t="shared" si="10"/>
        <v>0</v>
      </c>
      <c r="AN67" s="219">
        <f t="shared" si="16"/>
        <v>0</v>
      </c>
      <c r="AO67" s="219">
        <f t="shared" si="11"/>
        <v>0</v>
      </c>
      <c r="AQ67" s="220" t="str">
        <f t="shared" si="14"/>
        <v>20180</v>
      </c>
      <c r="AR67" s="10">
        <f t="shared" si="15"/>
        <v>20180</v>
      </c>
    </row>
    <row r="68" spans="1:44" ht="60" customHeight="1">
      <c r="A68" s="315" t="str">
        <f>IF(C68="","",SUBTOTAL(103,$C$19:C68)-1)</f>
        <v/>
      </c>
      <c r="B68" s="104"/>
      <c r="C68" s="105"/>
      <c r="D68" s="105"/>
      <c r="E68" s="106"/>
      <c r="F68" s="107" t="str">
        <f>IF(E68="","",IFERROR(DATEDIF(E68,'請求書（幼稚園保育料・代理）'!$A$1,"Y"),""))</f>
        <v/>
      </c>
      <c r="G68" s="108"/>
      <c r="H68" s="105"/>
      <c r="I68" s="109"/>
      <c r="J68" s="213" t="s">
        <v>32</v>
      </c>
      <c r="K68" s="111"/>
      <c r="L68" s="112"/>
      <c r="M68" s="213" t="s">
        <v>32</v>
      </c>
      <c r="N68" s="113"/>
      <c r="O68" s="276"/>
      <c r="P68" s="306"/>
      <c r="Q68" s="105"/>
      <c r="R68" s="276"/>
      <c r="S68" s="214"/>
      <c r="T68" s="275">
        <f t="shared" si="1"/>
        <v>0</v>
      </c>
      <c r="U68" s="271">
        <f t="shared" si="0"/>
        <v>0</v>
      </c>
      <c r="V68" s="215"/>
      <c r="W68" s="216"/>
      <c r="X68" s="217"/>
      <c r="Y68" s="218"/>
      <c r="Z68" s="270"/>
      <c r="AA68" s="281" t="str">
        <f>IFERROR(VLOOKUP(W68,平日の日数!$A$1:$B$12,2,FALSE),"")</f>
        <v/>
      </c>
      <c r="AB68" s="271">
        <f t="shared" si="2"/>
        <v>0</v>
      </c>
      <c r="AC68" s="271">
        <f t="shared" si="3"/>
        <v>0</v>
      </c>
      <c r="AD68" s="271">
        <f t="shared" si="4"/>
        <v>0</v>
      </c>
      <c r="AE68" s="271">
        <f t="shared" si="12"/>
        <v>0</v>
      </c>
      <c r="AF68" s="272">
        <f t="shared" si="5"/>
        <v>0</v>
      </c>
      <c r="AG68" s="273"/>
      <c r="AH68" s="272">
        <f t="shared" si="6"/>
        <v>0</v>
      </c>
      <c r="AI68" s="271">
        <f t="shared" si="7"/>
        <v>0</v>
      </c>
      <c r="AJ68" s="271">
        <f t="shared" si="8"/>
        <v>0</v>
      </c>
      <c r="AK68" s="272">
        <f t="shared" si="9"/>
        <v>0</v>
      </c>
      <c r="AL68" s="272">
        <f t="shared" si="13"/>
        <v>0</v>
      </c>
      <c r="AM68" s="272">
        <f t="shared" si="10"/>
        <v>0</v>
      </c>
      <c r="AN68" s="219">
        <f t="shared" si="16"/>
        <v>0</v>
      </c>
      <c r="AO68" s="219">
        <f t="shared" si="11"/>
        <v>0</v>
      </c>
      <c r="AQ68" s="220" t="str">
        <f t="shared" si="14"/>
        <v>20180</v>
      </c>
      <c r="AR68" s="10">
        <f t="shared" si="15"/>
        <v>20180</v>
      </c>
    </row>
    <row r="69" spans="1:44" ht="60" customHeight="1">
      <c r="A69" s="315" t="str">
        <f>IF(C69="","",SUBTOTAL(103,$C$19:C69)-1)</f>
        <v/>
      </c>
      <c r="B69" s="104"/>
      <c r="C69" s="105"/>
      <c r="D69" s="105"/>
      <c r="E69" s="106"/>
      <c r="F69" s="107" t="str">
        <f>IF(E69="","",IFERROR(DATEDIF(E69,'請求書（幼稚園保育料・代理）'!$A$1,"Y"),""))</f>
        <v/>
      </c>
      <c r="G69" s="108"/>
      <c r="H69" s="105"/>
      <c r="I69" s="109"/>
      <c r="J69" s="213" t="s">
        <v>32</v>
      </c>
      <c r="K69" s="111"/>
      <c r="L69" s="112"/>
      <c r="M69" s="213" t="s">
        <v>32</v>
      </c>
      <c r="N69" s="113"/>
      <c r="O69" s="276"/>
      <c r="P69" s="306"/>
      <c r="Q69" s="105"/>
      <c r="R69" s="276"/>
      <c r="S69" s="214"/>
      <c r="T69" s="275">
        <f t="shared" si="1"/>
        <v>0</v>
      </c>
      <c r="U69" s="271">
        <f t="shared" si="0"/>
        <v>0</v>
      </c>
      <c r="V69" s="215"/>
      <c r="W69" s="216"/>
      <c r="X69" s="217"/>
      <c r="Y69" s="218"/>
      <c r="Z69" s="270"/>
      <c r="AA69" s="281" t="str">
        <f>IFERROR(VLOOKUP(W69,平日の日数!$A$1:$B$12,2,FALSE),"")</f>
        <v/>
      </c>
      <c r="AB69" s="271">
        <f t="shared" si="2"/>
        <v>0</v>
      </c>
      <c r="AC69" s="271">
        <f t="shared" si="3"/>
        <v>0</v>
      </c>
      <c r="AD69" s="271">
        <f t="shared" si="4"/>
        <v>0</v>
      </c>
      <c r="AE69" s="271">
        <f t="shared" si="12"/>
        <v>0</v>
      </c>
      <c r="AF69" s="272">
        <f t="shared" si="5"/>
        <v>0</v>
      </c>
      <c r="AG69" s="273"/>
      <c r="AH69" s="272">
        <f t="shared" si="6"/>
        <v>0</v>
      </c>
      <c r="AI69" s="271">
        <f t="shared" si="7"/>
        <v>0</v>
      </c>
      <c r="AJ69" s="271">
        <f t="shared" si="8"/>
        <v>0</v>
      </c>
      <c r="AK69" s="272">
        <f t="shared" si="9"/>
        <v>0</v>
      </c>
      <c r="AL69" s="272">
        <f t="shared" si="13"/>
        <v>0</v>
      </c>
      <c r="AM69" s="272">
        <f t="shared" si="10"/>
        <v>0</v>
      </c>
      <c r="AN69" s="219">
        <f t="shared" si="16"/>
        <v>0</v>
      </c>
      <c r="AO69" s="219">
        <f t="shared" si="11"/>
        <v>0</v>
      </c>
      <c r="AQ69" s="220" t="str">
        <f t="shared" si="14"/>
        <v>20180</v>
      </c>
      <c r="AR69" s="10">
        <f t="shared" si="15"/>
        <v>20180</v>
      </c>
    </row>
    <row r="70" spans="1:44" ht="60" customHeight="1">
      <c r="A70" s="315" t="str">
        <f>IF(C70="","",SUBTOTAL(103,$C$19:C70)-1)</f>
        <v/>
      </c>
      <c r="B70" s="104"/>
      <c r="C70" s="105"/>
      <c r="D70" s="105"/>
      <c r="E70" s="106"/>
      <c r="F70" s="107" t="str">
        <f>IF(E70="","",IFERROR(DATEDIF(E70,'請求書（幼稚園保育料・代理）'!$A$1,"Y"),""))</f>
        <v/>
      </c>
      <c r="G70" s="108"/>
      <c r="H70" s="105"/>
      <c r="I70" s="109"/>
      <c r="J70" s="213" t="s">
        <v>32</v>
      </c>
      <c r="K70" s="111"/>
      <c r="L70" s="112"/>
      <c r="M70" s="213" t="s">
        <v>32</v>
      </c>
      <c r="N70" s="113"/>
      <c r="O70" s="276"/>
      <c r="P70" s="306"/>
      <c r="Q70" s="105"/>
      <c r="R70" s="276"/>
      <c r="S70" s="214"/>
      <c r="T70" s="275">
        <f t="shared" si="1"/>
        <v>0</v>
      </c>
      <c r="U70" s="271">
        <f t="shared" si="0"/>
        <v>0</v>
      </c>
      <c r="V70" s="215"/>
      <c r="W70" s="216"/>
      <c r="X70" s="217"/>
      <c r="Y70" s="218"/>
      <c r="Z70" s="270"/>
      <c r="AA70" s="281" t="str">
        <f>IFERROR(VLOOKUP(W70,平日の日数!$A$1:$B$12,2,FALSE),"")</f>
        <v/>
      </c>
      <c r="AB70" s="271">
        <f t="shared" si="2"/>
        <v>0</v>
      </c>
      <c r="AC70" s="271">
        <f t="shared" si="3"/>
        <v>0</v>
      </c>
      <c r="AD70" s="271">
        <f t="shared" si="4"/>
        <v>0</v>
      </c>
      <c r="AE70" s="271">
        <f t="shared" si="12"/>
        <v>0</v>
      </c>
      <c r="AF70" s="272">
        <f t="shared" si="5"/>
        <v>0</v>
      </c>
      <c r="AG70" s="273"/>
      <c r="AH70" s="272">
        <f t="shared" si="6"/>
        <v>0</v>
      </c>
      <c r="AI70" s="271">
        <f t="shared" si="7"/>
        <v>0</v>
      </c>
      <c r="AJ70" s="271">
        <f t="shared" si="8"/>
        <v>0</v>
      </c>
      <c r="AK70" s="272">
        <f t="shared" si="9"/>
        <v>0</v>
      </c>
      <c r="AL70" s="272">
        <f t="shared" si="13"/>
        <v>0</v>
      </c>
      <c r="AM70" s="272">
        <f t="shared" si="10"/>
        <v>0</v>
      </c>
      <c r="AN70" s="219">
        <f t="shared" si="16"/>
        <v>0</v>
      </c>
      <c r="AO70" s="219">
        <f t="shared" si="11"/>
        <v>0</v>
      </c>
      <c r="AQ70" s="220" t="str">
        <f t="shared" si="14"/>
        <v>20180</v>
      </c>
      <c r="AR70" s="10">
        <f t="shared" si="15"/>
        <v>20180</v>
      </c>
    </row>
    <row r="71" spans="1:44" ht="60" customHeight="1">
      <c r="A71" s="315" t="str">
        <f>IF(C71="","",SUBTOTAL(103,$C$19:C71)-1)</f>
        <v/>
      </c>
      <c r="B71" s="104"/>
      <c r="C71" s="105"/>
      <c r="D71" s="105"/>
      <c r="E71" s="106"/>
      <c r="F71" s="107" t="str">
        <f>IF(E71="","",IFERROR(DATEDIF(E71,'請求書（幼稚園保育料・代理）'!$A$1,"Y"),""))</f>
        <v/>
      </c>
      <c r="G71" s="108"/>
      <c r="H71" s="105"/>
      <c r="I71" s="109"/>
      <c r="J71" s="213" t="s">
        <v>32</v>
      </c>
      <c r="K71" s="111"/>
      <c r="L71" s="112"/>
      <c r="M71" s="213" t="s">
        <v>32</v>
      </c>
      <c r="N71" s="113"/>
      <c r="O71" s="276"/>
      <c r="P71" s="306"/>
      <c r="Q71" s="105"/>
      <c r="R71" s="276"/>
      <c r="S71" s="214"/>
      <c r="T71" s="275">
        <f t="shared" si="1"/>
        <v>0</v>
      </c>
      <c r="U71" s="271">
        <f t="shared" si="0"/>
        <v>0</v>
      </c>
      <c r="V71" s="215"/>
      <c r="W71" s="216"/>
      <c r="X71" s="217"/>
      <c r="Y71" s="218"/>
      <c r="Z71" s="270"/>
      <c r="AA71" s="281" t="str">
        <f>IFERROR(VLOOKUP(W71,平日の日数!$A$1:$B$12,2,FALSE),"")</f>
        <v/>
      </c>
      <c r="AB71" s="271">
        <f t="shared" si="2"/>
        <v>0</v>
      </c>
      <c r="AC71" s="271">
        <f t="shared" si="3"/>
        <v>0</v>
      </c>
      <c r="AD71" s="271">
        <f t="shared" si="4"/>
        <v>0</v>
      </c>
      <c r="AE71" s="271">
        <f t="shared" si="12"/>
        <v>0</v>
      </c>
      <c r="AF71" s="272">
        <f t="shared" si="5"/>
        <v>0</v>
      </c>
      <c r="AG71" s="273"/>
      <c r="AH71" s="272">
        <f t="shared" si="6"/>
        <v>0</v>
      </c>
      <c r="AI71" s="271">
        <f t="shared" si="7"/>
        <v>0</v>
      </c>
      <c r="AJ71" s="271">
        <f t="shared" si="8"/>
        <v>0</v>
      </c>
      <c r="AK71" s="272">
        <f t="shared" si="9"/>
        <v>0</v>
      </c>
      <c r="AL71" s="272">
        <f t="shared" si="13"/>
        <v>0</v>
      </c>
      <c r="AM71" s="272">
        <f t="shared" si="10"/>
        <v>0</v>
      </c>
      <c r="AN71" s="219">
        <f t="shared" si="16"/>
        <v>0</v>
      </c>
      <c r="AO71" s="219">
        <f t="shared" si="11"/>
        <v>0</v>
      </c>
      <c r="AQ71" s="220" t="str">
        <f t="shared" si="14"/>
        <v>20180</v>
      </c>
      <c r="AR71" s="10">
        <f t="shared" si="15"/>
        <v>20180</v>
      </c>
    </row>
    <row r="72" spans="1:44" ht="60" customHeight="1">
      <c r="A72" s="315" t="str">
        <f>IF(C72="","",SUBTOTAL(103,$C$19:C72)-1)</f>
        <v/>
      </c>
      <c r="B72" s="104"/>
      <c r="C72" s="105"/>
      <c r="D72" s="105"/>
      <c r="E72" s="106"/>
      <c r="F72" s="107" t="str">
        <f>IF(E72="","",IFERROR(DATEDIF(E72,'請求書（幼稚園保育料・代理）'!$A$1,"Y"),""))</f>
        <v/>
      </c>
      <c r="G72" s="108"/>
      <c r="H72" s="105"/>
      <c r="I72" s="109"/>
      <c r="J72" s="213" t="s">
        <v>32</v>
      </c>
      <c r="K72" s="111"/>
      <c r="L72" s="112"/>
      <c r="M72" s="213" t="s">
        <v>32</v>
      </c>
      <c r="N72" s="113"/>
      <c r="O72" s="276"/>
      <c r="P72" s="306"/>
      <c r="Q72" s="105"/>
      <c r="R72" s="276"/>
      <c r="S72" s="214"/>
      <c r="T72" s="275">
        <f t="shared" si="1"/>
        <v>0</v>
      </c>
      <c r="U72" s="271">
        <f t="shared" si="0"/>
        <v>0</v>
      </c>
      <c r="V72" s="215"/>
      <c r="W72" s="216"/>
      <c r="X72" s="217"/>
      <c r="Y72" s="218"/>
      <c r="Z72" s="270"/>
      <c r="AA72" s="281" t="str">
        <f>IFERROR(VLOOKUP(W72,平日の日数!$A$1:$B$12,2,FALSE),"")</f>
        <v/>
      </c>
      <c r="AB72" s="271">
        <f t="shared" si="2"/>
        <v>0</v>
      </c>
      <c r="AC72" s="271">
        <f t="shared" si="3"/>
        <v>0</v>
      </c>
      <c r="AD72" s="271">
        <f t="shared" si="4"/>
        <v>0</v>
      </c>
      <c r="AE72" s="271">
        <f t="shared" si="12"/>
        <v>0</v>
      </c>
      <c r="AF72" s="272">
        <f t="shared" si="5"/>
        <v>0</v>
      </c>
      <c r="AG72" s="273"/>
      <c r="AH72" s="272">
        <f t="shared" si="6"/>
        <v>0</v>
      </c>
      <c r="AI72" s="271">
        <f t="shared" si="7"/>
        <v>0</v>
      </c>
      <c r="AJ72" s="271">
        <f t="shared" si="8"/>
        <v>0</v>
      </c>
      <c r="AK72" s="272">
        <f t="shared" si="9"/>
        <v>0</v>
      </c>
      <c r="AL72" s="272">
        <f t="shared" si="13"/>
        <v>0</v>
      </c>
      <c r="AM72" s="272">
        <f t="shared" si="10"/>
        <v>0</v>
      </c>
      <c r="AN72" s="219">
        <f t="shared" si="16"/>
        <v>0</v>
      </c>
      <c r="AO72" s="219">
        <f t="shared" si="11"/>
        <v>0</v>
      </c>
      <c r="AQ72" s="220" t="str">
        <f t="shared" si="14"/>
        <v>20180</v>
      </c>
      <c r="AR72" s="10">
        <f t="shared" si="15"/>
        <v>20180</v>
      </c>
    </row>
    <row r="73" spans="1:44" ht="60" customHeight="1">
      <c r="A73" s="315" t="str">
        <f>IF(C73="","",SUBTOTAL(103,$C$19:C73)-1)</f>
        <v/>
      </c>
      <c r="B73" s="104"/>
      <c r="C73" s="105"/>
      <c r="D73" s="105"/>
      <c r="E73" s="106"/>
      <c r="F73" s="107" t="str">
        <f>IF(E73="","",IFERROR(DATEDIF(E73,'請求書（幼稚園保育料・代理）'!$A$1,"Y"),""))</f>
        <v/>
      </c>
      <c r="G73" s="108"/>
      <c r="H73" s="105"/>
      <c r="I73" s="109"/>
      <c r="J73" s="213" t="s">
        <v>32</v>
      </c>
      <c r="K73" s="111"/>
      <c r="L73" s="112"/>
      <c r="M73" s="213" t="s">
        <v>32</v>
      </c>
      <c r="N73" s="113"/>
      <c r="O73" s="276"/>
      <c r="P73" s="306"/>
      <c r="Q73" s="105"/>
      <c r="R73" s="276"/>
      <c r="S73" s="214"/>
      <c r="T73" s="275">
        <f t="shared" si="1"/>
        <v>0</v>
      </c>
      <c r="U73" s="271">
        <f t="shared" si="0"/>
        <v>0</v>
      </c>
      <c r="V73" s="215"/>
      <c r="W73" s="216"/>
      <c r="X73" s="217"/>
      <c r="Y73" s="218"/>
      <c r="Z73" s="270"/>
      <c r="AA73" s="281" t="str">
        <f>IFERROR(VLOOKUP(W73,平日の日数!$A$1:$B$12,2,FALSE),"")</f>
        <v/>
      </c>
      <c r="AB73" s="271">
        <f t="shared" si="2"/>
        <v>0</v>
      </c>
      <c r="AC73" s="271">
        <f t="shared" si="3"/>
        <v>0</v>
      </c>
      <c r="AD73" s="271">
        <f t="shared" si="4"/>
        <v>0</v>
      </c>
      <c r="AE73" s="271">
        <f t="shared" si="12"/>
        <v>0</v>
      </c>
      <c r="AF73" s="272">
        <f t="shared" si="5"/>
        <v>0</v>
      </c>
      <c r="AG73" s="273"/>
      <c r="AH73" s="272">
        <f t="shared" si="6"/>
        <v>0</v>
      </c>
      <c r="AI73" s="271">
        <f t="shared" si="7"/>
        <v>0</v>
      </c>
      <c r="AJ73" s="271">
        <f t="shared" si="8"/>
        <v>0</v>
      </c>
      <c r="AK73" s="272">
        <f t="shared" si="9"/>
        <v>0</v>
      </c>
      <c r="AL73" s="272">
        <f t="shared" si="13"/>
        <v>0</v>
      </c>
      <c r="AM73" s="272">
        <f t="shared" si="10"/>
        <v>0</v>
      </c>
      <c r="AN73" s="219">
        <f t="shared" si="16"/>
        <v>0</v>
      </c>
      <c r="AO73" s="219">
        <f t="shared" si="11"/>
        <v>0</v>
      </c>
      <c r="AQ73" s="220" t="str">
        <f t="shared" si="14"/>
        <v>20180</v>
      </c>
      <c r="AR73" s="10">
        <f t="shared" si="15"/>
        <v>20180</v>
      </c>
    </row>
    <row r="74" spans="1:44" ht="60" customHeight="1">
      <c r="A74" s="315" t="str">
        <f>IF(C74="","",SUBTOTAL(103,$C$19:C74)-1)</f>
        <v/>
      </c>
      <c r="B74" s="104"/>
      <c r="C74" s="105"/>
      <c r="D74" s="105"/>
      <c r="E74" s="106"/>
      <c r="F74" s="107" t="str">
        <f>IF(E74="","",IFERROR(DATEDIF(E74,'請求書（幼稚園保育料・代理）'!$A$1,"Y"),""))</f>
        <v/>
      </c>
      <c r="G74" s="108"/>
      <c r="H74" s="105"/>
      <c r="I74" s="109"/>
      <c r="J74" s="213" t="s">
        <v>32</v>
      </c>
      <c r="K74" s="111"/>
      <c r="L74" s="112"/>
      <c r="M74" s="213" t="s">
        <v>32</v>
      </c>
      <c r="N74" s="113"/>
      <c r="O74" s="276"/>
      <c r="P74" s="306"/>
      <c r="Q74" s="105"/>
      <c r="R74" s="276"/>
      <c r="S74" s="214"/>
      <c r="T74" s="275">
        <f t="shared" si="1"/>
        <v>0</v>
      </c>
      <c r="U74" s="271">
        <f t="shared" si="0"/>
        <v>0</v>
      </c>
      <c r="V74" s="215"/>
      <c r="W74" s="216"/>
      <c r="X74" s="217"/>
      <c r="Y74" s="218"/>
      <c r="Z74" s="270"/>
      <c r="AA74" s="281" t="str">
        <f>IFERROR(VLOOKUP(W74,平日の日数!$A$1:$B$12,2,FALSE),"")</f>
        <v/>
      </c>
      <c r="AB74" s="271">
        <f t="shared" si="2"/>
        <v>0</v>
      </c>
      <c r="AC74" s="271">
        <f t="shared" si="3"/>
        <v>0</v>
      </c>
      <c r="AD74" s="271">
        <f t="shared" si="4"/>
        <v>0</v>
      </c>
      <c r="AE74" s="271">
        <f t="shared" si="12"/>
        <v>0</v>
      </c>
      <c r="AF74" s="272">
        <f t="shared" si="5"/>
        <v>0</v>
      </c>
      <c r="AG74" s="273"/>
      <c r="AH74" s="272">
        <f t="shared" si="6"/>
        <v>0</v>
      </c>
      <c r="AI74" s="271">
        <f t="shared" si="7"/>
        <v>0</v>
      </c>
      <c r="AJ74" s="271">
        <f t="shared" si="8"/>
        <v>0</v>
      </c>
      <c r="AK74" s="272">
        <f t="shared" si="9"/>
        <v>0</v>
      </c>
      <c r="AL74" s="272">
        <f t="shared" si="13"/>
        <v>0</v>
      </c>
      <c r="AM74" s="272">
        <f t="shared" si="10"/>
        <v>0</v>
      </c>
      <c r="AN74" s="219">
        <f t="shared" si="16"/>
        <v>0</v>
      </c>
      <c r="AO74" s="219">
        <f t="shared" si="11"/>
        <v>0</v>
      </c>
      <c r="AQ74" s="220" t="str">
        <f t="shared" si="14"/>
        <v>20180</v>
      </c>
      <c r="AR74" s="10">
        <f t="shared" si="15"/>
        <v>20180</v>
      </c>
    </row>
    <row r="75" spans="1:44" ht="60" customHeight="1">
      <c r="A75" s="315" t="str">
        <f>IF(C75="","",SUBTOTAL(103,$C$19:C75)-1)</f>
        <v/>
      </c>
      <c r="B75" s="104"/>
      <c r="C75" s="105"/>
      <c r="D75" s="105"/>
      <c r="E75" s="106"/>
      <c r="F75" s="107" t="str">
        <f>IF(E75="","",IFERROR(DATEDIF(E75,'請求書（幼稚園保育料・代理）'!$A$1,"Y"),""))</f>
        <v/>
      </c>
      <c r="G75" s="108"/>
      <c r="H75" s="105"/>
      <c r="I75" s="109"/>
      <c r="J75" s="213" t="s">
        <v>32</v>
      </c>
      <c r="K75" s="111"/>
      <c r="L75" s="112"/>
      <c r="M75" s="213" t="s">
        <v>32</v>
      </c>
      <c r="N75" s="113"/>
      <c r="O75" s="276"/>
      <c r="P75" s="306"/>
      <c r="Q75" s="105"/>
      <c r="R75" s="276"/>
      <c r="S75" s="214"/>
      <c r="T75" s="275">
        <f t="shared" si="1"/>
        <v>0</v>
      </c>
      <c r="U75" s="271">
        <f t="shared" si="0"/>
        <v>0</v>
      </c>
      <c r="V75" s="215"/>
      <c r="W75" s="216"/>
      <c r="X75" s="217"/>
      <c r="Y75" s="218"/>
      <c r="Z75" s="270"/>
      <c r="AA75" s="281" t="str">
        <f>IFERROR(VLOOKUP(W75,平日の日数!$A$1:$B$12,2,FALSE),"")</f>
        <v/>
      </c>
      <c r="AB75" s="271">
        <f t="shared" si="2"/>
        <v>0</v>
      </c>
      <c r="AC75" s="271">
        <f t="shared" si="3"/>
        <v>0</v>
      </c>
      <c r="AD75" s="271">
        <f t="shared" si="4"/>
        <v>0</v>
      </c>
      <c r="AE75" s="271">
        <f t="shared" si="12"/>
        <v>0</v>
      </c>
      <c r="AF75" s="272">
        <f t="shared" si="5"/>
        <v>0</v>
      </c>
      <c r="AG75" s="273"/>
      <c r="AH75" s="272">
        <f t="shared" si="6"/>
        <v>0</v>
      </c>
      <c r="AI75" s="271">
        <f t="shared" si="7"/>
        <v>0</v>
      </c>
      <c r="AJ75" s="271">
        <f t="shared" si="8"/>
        <v>0</v>
      </c>
      <c r="AK75" s="272">
        <f t="shared" si="9"/>
        <v>0</v>
      </c>
      <c r="AL75" s="272">
        <f t="shared" si="13"/>
        <v>0</v>
      </c>
      <c r="AM75" s="272">
        <f t="shared" si="10"/>
        <v>0</v>
      </c>
      <c r="AN75" s="219">
        <f t="shared" si="16"/>
        <v>0</v>
      </c>
      <c r="AO75" s="219">
        <f t="shared" si="11"/>
        <v>0</v>
      </c>
      <c r="AQ75" s="220" t="str">
        <f t="shared" si="14"/>
        <v>20180</v>
      </c>
      <c r="AR75" s="10">
        <f t="shared" si="15"/>
        <v>20180</v>
      </c>
    </row>
    <row r="76" spans="1:44" ht="60" customHeight="1">
      <c r="A76" s="315" t="str">
        <f>IF(C76="","",SUBTOTAL(103,$C$19:C76)-1)</f>
        <v/>
      </c>
      <c r="B76" s="104"/>
      <c r="C76" s="105"/>
      <c r="D76" s="105"/>
      <c r="E76" s="106"/>
      <c r="F76" s="107" t="str">
        <f>IF(E76="","",IFERROR(DATEDIF(E76,'請求書（幼稚園保育料・代理）'!$A$1,"Y"),""))</f>
        <v/>
      </c>
      <c r="G76" s="108"/>
      <c r="H76" s="105"/>
      <c r="I76" s="109"/>
      <c r="J76" s="213" t="s">
        <v>32</v>
      </c>
      <c r="K76" s="111"/>
      <c r="L76" s="112"/>
      <c r="M76" s="213" t="s">
        <v>32</v>
      </c>
      <c r="N76" s="113"/>
      <c r="O76" s="276"/>
      <c r="P76" s="306"/>
      <c r="Q76" s="105"/>
      <c r="R76" s="276"/>
      <c r="S76" s="214"/>
      <c r="T76" s="275">
        <f t="shared" si="1"/>
        <v>0</v>
      </c>
      <c r="U76" s="271">
        <f t="shared" si="0"/>
        <v>0</v>
      </c>
      <c r="V76" s="215"/>
      <c r="W76" s="216"/>
      <c r="X76" s="217"/>
      <c r="Y76" s="218"/>
      <c r="Z76" s="270"/>
      <c r="AA76" s="281" t="str">
        <f>IFERROR(VLOOKUP(W76,平日の日数!$A$1:$B$12,2,FALSE),"")</f>
        <v/>
      </c>
      <c r="AB76" s="271">
        <f t="shared" si="2"/>
        <v>0</v>
      </c>
      <c r="AC76" s="271">
        <f t="shared" si="3"/>
        <v>0</v>
      </c>
      <c r="AD76" s="271">
        <f t="shared" si="4"/>
        <v>0</v>
      </c>
      <c r="AE76" s="271">
        <f t="shared" si="12"/>
        <v>0</v>
      </c>
      <c r="AF76" s="272">
        <f t="shared" si="5"/>
        <v>0</v>
      </c>
      <c r="AG76" s="273"/>
      <c r="AH76" s="272">
        <f t="shared" si="6"/>
        <v>0</v>
      </c>
      <c r="AI76" s="271">
        <f t="shared" si="7"/>
        <v>0</v>
      </c>
      <c r="AJ76" s="271">
        <f t="shared" si="8"/>
        <v>0</v>
      </c>
      <c r="AK76" s="272">
        <f t="shared" si="9"/>
        <v>0</v>
      </c>
      <c r="AL76" s="272">
        <f t="shared" si="13"/>
        <v>0</v>
      </c>
      <c r="AM76" s="272">
        <f t="shared" si="10"/>
        <v>0</v>
      </c>
      <c r="AN76" s="219">
        <f t="shared" si="16"/>
        <v>0</v>
      </c>
      <c r="AO76" s="219">
        <f t="shared" si="11"/>
        <v>0</v>
      </c>
      <c r="AQ76" s="220" t="str">
        <f t="shared" si="14"/>
        <v>20180</v>
      </c>
      <c r="AR76" s="10">
        <f t="shared" si="15"/>
        <v>20180</v>
      </c>
    </row>
    <row r="77" spans="1:44" ht="60" customHeight="1">
      <c r="A77" s="315" t="str">
        <f>IF(C77="","",SUBTOTAL(103,$C$19:C77)-1)</f>
        <v/>
      </c>
      <c r="B77" s="104"/>
      <c r="C77" s="105"/>
      <c r="D77" s="105"/>
      <c r="E77" s="106"/>
      <c r="F77" s="107" t="str">
        <f>IF(E77="","",IFERROR(DATEDIF(E77,'請求書（幼稚園保育料・代理）'!$A$1,"Y"),""))</f>
        <v/>
      </c>
      <c r="G77" s="108"/>
      <c r="H77" s="105"/>
      <c r="I77" s="109"/>
      <c r="J77" s="213" t="s">
        <v>32</v>
      </c>
      <c r="K77" s="111"/>
      <c r="L77" s="112"/>
      <c r="M77" s="213" t="s">
        <v>32</v>
      </c>
      <c r="N77" s="113"/>
      <c r="O77" s="276"/>
      <c r="P77" s="306"/>
      <c r="Q77" s="105"/>
      <c r="R77" s="276"/>
      <c r="S77" s="214"/>
      <c r="T77" s="275">
        <f t="shared" si="1"/>
        <v>0</v>
      </c>
      <c r="U77" s="271">
        <f t="shared" si="0"/>
        <v>0</v>
      </c>
      <c r="V77" s="215"/>
      <c r="W77" s="216"/>
      <c r="X77" s="217"/>
      <c r="Y77" s="218"/>
      <c r="Z77" s="270"/>
      <c r="AA77" s="281" t="str">
        <f>IFERROR(VLOOKUP(W77,平日の日数!$A$1:$B$12,2,FALSE),"")</f>
        <v/>
      </c>
      <c r="AB77" s="271">
        <f t="shared" si="2"/>
        <v>0</v>
      </c>
      <c r="AC77" s="271">
        <f t="shared" si="3"/>
        <v>0</v>
      </c>
      <c r="AD77" s="271">
        <f t="shared" si="4"/>
        <v>0</v>
      </c>
      <c r="AE77" s="271">
        <f t="shared" si="12"/>
        <v>0</v>
      </c>
      <c r="AF77" s="272">
        <f t="shared" si="5"/>
        <v>0</v>
      </c>
      <c r="AG77" s="273"/>
      <c r="AH77" s="272">
        <f t="shared" si="6"/>
        <v>0</v>
      </c>
      <c r="AI77" s="271">
        <f t="shared" si="7"/>
        <v>0</v>
      </c>
      <c r="AJ77" s="271">
        <f t="shared" si="8"/>
        <v>0</v>
      </c>
      <c r="AK77" s="272">
        <f t="shared" si="9"/>
        <v>0</v>
      </c>
      <c r="AL77" s="272">
        <f t="shared" si="13"/>
        <v>0</v>
      </c>
      <c r="AM77" s="272">
        <f t="shared" si="10"/>
        <v>0</v>
      </c>
      <c r="AN77" s="219">
        <f t="shared" si="16"/>
        <v>0</v>
      </c>
      <c r="AO77" s="219">
        <f t="shared" si="11"/>
        <v>0</v>
      </c>
      <c r="AQ77" s="220" t="str">
        <f t="shared" si="14"/>
        <v>20180</v>
      </c>
      <c r="AR77" s="10">
        <f t="shared" si="15"/>
        <v>20180</v>
      </c>
    </row>
    <row r="78" spans="1:44" ht="60" customHeight="1">
      <c r="A78" s="315" t="str">
        <f>IF(C78="","",SUBTOTAL(103,$C$19:C78)-1)</f>
        <v/>
      </c>
      <c r="B78" s="104"/>
      <c r="C78" s="105"/>
      <c r="D78" s="105"/>
      <c r="E78" s="106"/>
      <c r="F78" s="107" t="str">
        <f>IF(E78="","",IFERROR(DATEDIF(E78,'請求書（幼稚園保育料・代理）'!$A$1,"Y"),""))</f>
        <v/>
      </c>
      <c r="G78" s="108"/>
      <c r="H78" s="105"/>
      <c r="I78" s="109"/>
      <c r="J78" s="213" t="s">
        <v>32</v>
      </c>
      <c r="K78" s="111"/>
      <c r="L78" s="112"/>
      <c r="M78" s="213" t="s">
        <v>32</v>
      </c>
      <c r="N78" s="113"/>
      <c r="O78" s="276"/>
      <c r="P78" s="306"/>
      <c r="Q78" s="105"/>
      <c r="R78" s="276"/>
      <c r="S78" s="214"/>
      <c r="T78" s="275">
        <f t="shared" si="1"/>
        <v>0</v>
      </c>
      <c r="U78" s="271">
        <f t="shared" si="0"/>
        <v>0</v>
      </c>
      <c r="V78" s="215"/>
      <c r="W78" s="216"/>
      <c r="X78" s="217"/>
      <c r="Y78" s="218"/>
      <c r="Z78" s="270"/>
      <c r="AA78" s="281" t="str">
        <f>IFERROR(VLOOKUP(W78,平日の日数!$A$1:$B$12,2,FALSE),"")</f>
        <v/>
      </c>
      <c r="AB78" s="271">
        <f t="shared" si="2"/>
        <v>0</v>
      </c>
      <c r="AC78" s="271">
        <f t="shared" si="3"/>
        <v>0</v>
      </c>
      <c r="AD78" s="271">
        <f t="shared" si="4"/>
        <v>0</v>
      </c>
      <c r="AE78" s="271">
        <f t="shared" si="12"/>
        <v>0</v>
      </c>
      <c r="AF78" s="272">
        <f t="shared" si="5"/>
        <v>0</v>
      </c>
      <c r="AG78" s="273"/>
      <c r="AH78" s="272">
        <f t="shared" si="6"/>
        <v>0</v>
      </c>
      <c r="AI78" s="271">
        <f t="shared" si="7"/>
        <v>0</v>
      </c>
      <c r="AJ78" s="271">
        <f t="shared" si="8"/>
        <v>0</v>
      </c>
      <c r="AK78" s="272">
        <f t="shared" si="9"/>
        <v>0</v>
      </c>
      <c r="AL78" s="272">
        <f t="shared" si="13"/>
        <v>0</v>
      </c>
      <c r="AM78" s="272">
        <f t="shared" si="10"/>
        <v>0</v>
      </c>
      <c r="AN78" s="219">
        <f t="shared" si="16"/>
        <v>0</v>
      </c>
      <c r="AO78" s="219">
        <f t="shared" si="11"/>
        <v>0</v>
      </c>
      <c r="AQ78" s="220" t="str">
        <f t="shared" si="14"/>
        <v>20180</v>
      </c>
      <c r="AR78" s="10">
        <f t="shared" si="15"/>
        <v>20180</v>
      </c>
    </row>
    <row r="79" spans="1:44" ht="60" customHeight="1">
      <c r="A79" s="315" t="str">
        <f>IF(C79="","",SUBTOTAL(103,$C$19:C79)-1)</f>
        <v/>
      </c>
      <c r="B79" s="104"/>
      <c r="C79" s="105"/>
      <c r="D79" s="105"/>
      <c r="E79" s="106"/>
      <c r="F79" s="107" t="str">
        <f>IF(E79="","",IFERROR(DATEDIF(E79,'請求書（幼稚園保育料・代理）'!$A$1,"Y"),""))</f>
        <v/>
      </c>
      <c r="G79" s="108"/>
      <c r="H79" s="105"/>
      <c r="I79" s="109"/>
      <c r="J79" s="213" t="s">
        <v>32</v>
      </c>
      <c r="K79" s="111"/>
      <c r="L79" s="112"/>
      <c r="M79" s="213" t="s">
        <v>32</v>
      </c>
      <c r="N79" s="113"/>
      <c r="O79" s="276"/>
      <c r="P79" s="306"/>
      <c r="Q79" s="105"/>
      <c r="R79" s="276"/>
      <c r="S79" s="214"/>
      <c r="T79" s="275">
        <f t="shared" si="1"/>
        <v>0</v>
      </c>
      <c r="U79" s="271">
        <f t="shared" si="0"/>
        <v>0</v>
      </c>
      <c r="V79" s="215"/>
      <c r="W79" s="216"/>
      <c r="X79" s="217"/>
      <c r="Y79" s="218"/>
      <c r="Z79" s="270"/>
      <c r="AA79" s="281" t="str">
        <f>IFERROR(VLOOKUP(W79,平日の日数!$A$1:$B$12,2,FALSE),"")</f>
        <v/>
      </c>
      <c r="AB79" s="271">
        <f t="shared" si="2"/>
        <v>0</v>
      </c>
      <c r="AC79" s="271">
        <f t="shared" si="3"/>
        <v>0</v>
      </c>
      <c r="AD79" s="271">
        <f t="shared" si="4"/>
        <v>0</v>
      </c>
      <c r="AE79" s="271">
        <f t="shared" si="12"/>
        <v>0</v>
      </c>
      <c r="AF79" s="272">
        <f t="shared" si="5"/>
        <v>0</v>
      </c>
      <c r="AG79" s="273"/>
      <c r="AH79" s="272">
        <f t="shared" si="6"/>
        <v>0</v>
      </c>
      <c r="AI79" s="271">
        <f t="shared" si="7"/>
        <v>0</v>
      </c>
      <c r="AJ79" s="271">
        <f t="shared" si="8"/>
        <v>0</v>
      </c>
      <c r="AK79" s="272">
        <f t="shared" si="9"/>
        <v>0</v>
      </c>
      <c r="AL79" s="272">
        <f t="shared" si="13"/>
        <v>0</v>
      </c>
      <c r="AM79" s="272">
        <f t="shared" si="10"/>
        <v>0</v>
      </c>
      <c r="AN79" s="219">
        <f t="shared" si="16"/>
        <v>0</v>
      </c>
      <c r="AO79" s="219">
        <f t="shared" si="11"/>
        <v>0</v>
      </c>
      <c r="AQ79" s="220" t="str">
        <f t="shared" si="14"/>
        <v>20180</v>
      </c>
      <c r="AR79" s="10">
        <f t="shared" si="15"/>
        <v>20180</v>
      </c>
    </row>
    <row r="80" spans="1:44" ht="60" customHeight="1">
      <c r="A80" s="315" t="str">
        <f>IF(C80="","",SUBTOTAL(103,$C$19:C80)-1)</f>
        <v/>
      </c>
      <c r="B80" s="104"/>
      <c r="C80" s="105"/>
      <c r="D80" s="105"/>
      <c r="E80" s="106"/>
      <c r="F80" s="107" t="str">
        <f>IF(E80="","",IFERROR(DATEDIF(E80,'請求書（幼稚園保育料・代理）'!$A$1,"Y"),""))</f>
        <v/>
      </c>
      <c r="G80" s="108"/>
      <c r="H80" s="105"/>
      <c r="I80" s="109"/>
      <c r="J80" s="213" t="s">
        <v>32</v>
      </c>
      <c r="K80" s="111"/>
      <c r="L80" s="112"/>
      <c r="M80" s="213" t="s">
        <v>32</v>
      </c>
      <c r="N80" s="113"/>
      <c r="O80" s="276"/>
      <c r="P80" s="306"/>
      <c r="Q80" s="105"/>
      <c r="R80" s="276"/>
      <c r="S80" s="214"/>
      <c r="T80" s="275">
        <f t="shared" si="1"/>
        <v>0</v>
      </c>
      <c r="U80" s="271">
        <f t="shared" si="0"/>
        <v>0</v>
      </c>
      <c r="V80" s="215"/>
      <c r="W80" s="216"/>
      <c r="X80" s="217"/>
      <c r="Y80" s="218"/>
      <c r="Z80" s="270"/>
      <c r="AA80" s="281" t="str">
        <f>IFERROR(VLOOKUP(W80,平日の日数!$A$1:$B$12,2,FALSE),"")</f>
        <v/>
      </c>
      <c r="AB80" s="271">
        <f t="shared" si="2"/>
        <v>0</v>
      </c>
      <c r="AC80" s="271">
        <f t="shared" si="3"/>
        <v>0</v>
      </c>
      <c r="AD80" s="271">
        <f t="shared" si="4"/>
        <v>0</v>
      </c>
      <c r="AE80" s="271">
        <f t="shared" si="12"/>
        <v>0</v>
      </c>
      <c r="AF80" s="272">
        <f t="shared" si="5"/>
        <v>0</v>
      </c>
      <c r="AG80" s="273"/>
      <c r="AH80" s="272">
        <f t="shared" si="6"/>
        <v>0</v>
      </c>
      <c r="AI80" s="271">
        <f t="shared" si="7"/>
        <v>0</v>
      </c>
      <c r="AJ80" s="271">
        <f t="shared" si="8"/>
        <v>0</v>
      </c>
      <c r="AK80" s="272">
        <f t="shared" si="9"/>
        <v>0</v>
      </c>
      <c r="AL80" s="272">
        <f t="shared" si="13"/>
        <v>0</v>
      </c>
      <c r="AM80" s="272">
        <f t="shared" si="10"/>
        <v>0</v>
      </c>
      <c r="AN80" s="219">
        <f t="shared" si="16"/>
        <v>0</v>
      </c>
      <c r="AO80" s="219">
        <f t="shared" si="11"/>
        <v>0</v>
      </c>
      <c r="AQ80" s="220" t="str">
        <f t="shared" si="14"/>
        <v>20180</v>
      </c>
      <c r="AR80" s="10">
        <f t="shared" si="15"/>
        <v>20180</v>
      </c>
    </row>
    <row r="81" spans="1:44" ht="60" customHeight="1">
      <c r="A81" s="315" t="str">
        <f>IF(C81="","",SUBTOTAL(103,$C$19:C81)-1)</f>
        <v/>
      </c>
      <c r="B81" s="104"/>
      <c r="C81" s="105"/>
      <c r="D81" s="105"/>
      <c r="E81" s="106"/>
      <c r="F81" s="107" t="str">
        <f>IF(E81="","",IFERROR(DATEDIF(E81,'請求書（幼稚園保育料・代理）'!$A$1,"Y"),""))</f>
        <v/>
      </c>
      <c r="G81" s="108"/>
      <c r="H81" s="105"/>
      <c r="I81" s="109"/>
      <c r="J81" s="213" t="s">
        <v>32</v>
      </c>
      <c r="K81" s="111"/>
      <c r="L81" s="112"/>
      <c r="M81" s="213" t="s">
        <v>32</v>
      </c>
      <c r="N81" s="113"/>
      <c r="O81" s="276"/>
      <c r="P81" s="306"/>
      <c r="Q81" s="105"/>
      <c r="R81" s="276"/>
      <c r="S81" s="214"/>
      <c r="T81" s="275">
        <f t="shared" si="1"/>
        <v>0</v>
      </c>
      <c r="U81" s="271">
        <f t="shared" si="0"/>
        <v>0</v>
      </c>
      <c r="V81" s="215"/>
      <c r="W81" s="216"/>
      <c r="X81" s="217"/>
      <c r="Y81" s="218"/>
      <c r="Z81" s="270"/>
      <c r="AA81" s="281" t="str">
        <f>IFERROR(VLOOKUP(W81,平日の日数!$A$1:$B$12,2,FALSE),"")</f>
        <v/>
      </c>
      <c r="AB81" s="271">
        <f t="shared" si="2"/>
        <v>0</v>
      </c>
      <c r="AC81" s="271">
        <f t="shared" si="3"/>
        <v>0</v>
      </c>
      <c r="AD81" s="271">
        <f t="shared" si="4"/>
        <v>0</v>
      </c>
      <c r="AE81" s="271">
        <f t="shared" si="12"/>
        <v>0</v>
      </c>
      <c r="AF81" s="272">
        <f t="shared" si="5"/>
        <v>0</v>
      </c>
      <c r="AG81" s="273"/>
      <c r="AH81" s="272">
        <f t="shared" si="6"/>
        <v>0</v>
      </c>
      <c r="AI81" s="271">
        <f t="shared" si="7"/>
        <v>0</v>
      </c>
      <c r="AJ81" s="271">
        <f t="shared" si="8"/>
        <v>0</v>
      </c>
      <c r="AK81" s="272">
        <f t="shared" si="9"/>
        <v>0</v>
      </c>
      <c r="AL81" s="272">
        <f t="shared" si="13"/>
        <v>0</v>
      </c>
      <c r="AM81" s="272">
        <f t="shared" si="10"/>
        <v>0</v>
      </c>
      <c r="AN81" s="219">
        <f t="shared" si="16"/>
        <v>0</v>
      </c>
      <c r="AO81" s="219">
        <f t="shared" si="11"/>
        <v>0</v>
      </c>
      <c r="AQ81" s="220" t="str">
        <f t="shared" si="14"/>
        <v>20180</v>
      </c>
      <c r="AR81" s="10">
        <f t="shared" si="15"/>
        <v>20180</v>
      </c>
    </row>
    <row r="82" spans="1:44" ht="60" customHeight="1">
      <c r="A82" s="315" t="str">
        <f>IF(C82="","",SUBTOTAL(103,$C$19:C82)-1)</f>
        <v/>
      </c>
      <c r="B82" s="104"/>
      <c r="C82" s="105"/>
      <c r="D82" s="105"/>
      <c r="E82" s="106"/>
      <c r="F82" s="107" t="str">
        <f>IF(E82="","",IFERROR(DATEDIF(E82,'請求書（幼稚園保育料・代理）'!$A$1,"Y"),""))</f>
        <v/>
      </c>
      <c r="G82" s="108"/>
      <c r="H82" s="105"/>
      <c r="I82" s="109"/>
      <c r="J82" s="213" t="s">
        <v>32</v>
      </c>
      <c r="K82" s="111"/>
      <c r="L82" s="112"/>
      <c r="M82" s="213" t="s">
        <v>32</v>
      </c>
      <c r="N82" s="113"/>
      <c r="O82" s="276"/>
      <c r="P82" s="306"/>
      <c r="Q82" s="105"/>
      <c r="R82" s="276"/>
      <c r="S82" s="214"/>
      <c r="T82" s="275">
        <f t="shared" si="1"/>
        <v>0</v>
      </c>
      <c r="U82" s="271">
        <f t="shared" si="0"/>
        <v>0</v>
      </c>
      <c r="V82" s="215"/>
      <c r="W82" s="216"/>
      <c r="X82" s="217"/>
      <c r="Y82" s="218"/>
      <c r="Z82" s="270"/>
      <c r="AA82" s="281" t="str">
        <f>IFERROR(VLOOKUP(W82,平日の日数!$A$1:$B$12,2,FALSE),"")</f>
        <v/>
      </c>
      <c r="AB82" s="271">
        <f t="shared" si="2"/>
        <v>0</v>
      </c>
      <c r="AC82" s="271">
        <f t="shared" si="3"/>
        <v>0</v>
      </c>
      <c r="AD82" s="271">
        <f t="shared" si="4"/>
        <v>0</v>
      </c>
      <c r="AE82" s="271">
        <f t="shared" si="12"/>
        <v>0</v>
      </c>
      <c r="AF82" s="272">
        <f t="shared" si="5"/>
        <v>0</v>
      </c>
      <c r="AG82" s="273"/>
      <c r="AH82" s="272">
        <f t="shared" si="6"/>
        <v>0</v>
      </c>
      <c r="AI82" s="271">
        <f t="shared" si="7"/>
        <v>0</v>
      </c>
      <c r="AJ82" s="271">
        <f t="shared" si="8"/>
        <v>0</v>
      </c>
      <c r="AK82" s="272">
        <f t="shared" si="9"/>
        <v>0</v>
      </c>
      <c r="AL82" s="272">
        <f t="shared" si="13"/>
        <v>0</v>
      </c>
      <c r="AM82" s="272">
        <f t="shared" si="10"/>
        <v>0</v>
      </c>
      <c r="AN82" s="219">
        <f t="shared" si="16"/>
        <v>0</v>
      </c>
      <c r="AO82" s="219">
        <f t="shared" si="11"/>
        <v>0</v>
      </c>
      <c r="AQ82" s="220" t="str">
        <f t="shared" si="14"/>
        <v>20180</v>
      </c>
      <c r="AR82" s="10">
        <f t="shared" si="15"/>
        <v>20180</v>
      </c>
    </row>
    <row r="83" spans="1:44" ht="60" customHeight="1">
      <c r="A83" s="315" t="str">
        <f>IF(C83="","",SUBTOTAL(103,$C$19:C83)-1)</f>
        <v/>
      </c>
      <c r="B83" s="104"/>
      <c r="C83" s="105"/>
      <c r="D83" s="105"/>
      <c r="E83" s="106"/>
      <c r="F83" s="107" t="str">
        <f>IF(E83="","",IFERROR(DATEDIF(E83,'請求書（幼稚園保育料・代理）'!$A$1,"Y"),""))</f>
        <v/>
      </c>
      <c r="G83" s="108"/>
      <c r="H83" s="105"/>
      <c r="I83" s="109"/>
      <c r="J83" s="213" t="s">
        <v>32</v>
      </c>
      <c r="K83" s="111"/>
      <c r="L83" s="112"/>
      <c r="M83" s="213" t="s">
        <v>32</v>
      </c>
      <c r="N83" s="113"/>
      <c r="O83" s="276"/>
      <c r="P83" s="306"/>
      <c r="Q83" s="105"/>
      <c r="R83" s="276"/>
      <c r="S83" s="214"/>
      <c r="T83" s="275">
        <f t="shared" si="1"/>
        <v>0</v>
      </c>
      <c r="U83" s="271">
        <f t="shared" si="0"/>
        <v>0</v>
      </c>
      <c r="V83" s="215"/>
      <c r="W83" s="216"/>
      <c r="X83" s="217"/>
      <c r="Y83" s="218"/>
      <c r="Z83" s="270"/>
      <c r="AA83" s="281" t="str">
        <f>IFERROR(VLOOKUP(W83,平日の日数!$A$1:$B$12,2,FALSE),"")</f>
        <v/>
      </c>
      <c r="AB83" s="271">
        <f t="shared" si="2"/>
        <v>0</v>
      </c>
      <c r="AC83" s="271">
        <f t="shared" si="3"/>
        <v>0</v>
      </c>
      <c r="AD83" s="271">
        <f t="shared" si="4"/>
        <v>0</v>
      </c>
      <c r="AE83" s="271">
        <f t="shared" si="12"/>
        <v>0</v>
      </c>
      <c r="AF83" s="272">
        <f t="shared" si="5"/>
        <v>0</v>
      </c>
      <c r="AG83" s="273"/>
      <c r="AH83" s="272">
        <f t="shared" si="6"/>
        <v>0</v>
      </c>
      <c r="AI83" s="271">
        <f t="shared" si="7"/>
        <v>0</v>
      </c>
      <c r="AJ83" s="271">
        <f t="shared" si="8"/>
        <v>0</v>
      </c>
      <c r="AK83" s="272">
        <f t="shared" si="9"/>
        <v>0</v>
      </c>
      <c r="AL83" s="272">
        <f t="shared" si="13"/>
        <v>0</v>
      </c>
      <c r="AM83" s="272">
        <f t="shared" si="10"/>
        <v>0</v>
      </c>
      <c r="AN83" s="219">
        <f t="shared" si="16"/>
        <v>0</v>
      </c>
      <c r="AO83" s="219">
        <f t="shared" si="11"/>
        <v>0</v>
      </c>
      <c r="AQ83" s="220" t="str">
        <f t="shared" si="14"/>
        <v>20180</v>
      </c>
      <c r="AR83" s="10">
        <f t="shared" si="15"/>
        <v>20180</v>
      </c>
    </row>
    <row r="84" spans="1:44" ht="60" customHeight="1">
      <c r="A84" s="315" t="str">
        <f>IF(C84="","",SUBTOTAL(103,$C$19:C84)-1)</f>
        <v/>
      </c>
      <c r="B84" s="104"/>
      <c r="C84" s="105"/>
      <c r="D84" s="105"/>
      <c r="E84" s="106"/>
      <c r="F84" s="107" t="str">
        <f>IF(E84="","",IFERROR(DATEDIF(E84,'請求書（幼稚園保育料・代理）'!$A$1,"Y"),""))</f>
        <v/>
      </c>
      <c r="G84" s="108"/>
      <c r="H84" s="105"/>
      <c r="I84" s="109"/>
      <c r="J84" s="213" t="s">
        <v>32</v>
      </c>
      <c r="K84" s="111"/>
      <c r="L84" s="112"/>
      <c r="M84" s="213" t="s">
        <v>32</v>
      </c>
      <c r="N84" s="113"/>
      <c r="O84" s="276"/>
      <c r="P84" s="306"/>
      <c r="Q84" s="105"/>
      <c r="R84" s="276"/>
      <c r="S84" s="214"/>
      <c r="T84" s="275">
        <f t="shared" si="1"/>
        <v>0</v>
      </c>
      <c r="U84" s="271">
        <f t="shared" ref="U84:U119" si="17">O84+T84</f>
        <v>0</v>
      </c>
      <c r="V84" s="215"/>
      <c r="W84" s="216"/>
      <c r="X84" s="217"/>
      <c r="Y84" s="218"/>
      <c r="Z84" s="270"/>
      <c r="AA84" s="281" t="str">
        <f>IFERROR(VLOOKUP(W84,平日の日数!$A$1:$B$12,2,FALSE),"")</f>
        <v/>
      </c>
      <c r="AB84" s="271">
        <f t="shared" si="2"/>
        <v>0</v>
      </c>
      <c r="AC84" s="271">
        <f t="shared" si="3"/>
        <v>0</v>
      </c>
      <c r="AD84" s="271">
        <f t="shared" si="4"/>
        <v>0</v>
      </c>
      <c r="AE84" s="271">
        <f t="shared" si="12"/>
        <v>0</v>
      </c>
      <c r="AF84" s="272">
        <f t="shared" si="5"/>
        <v>0</v>
      </c>
      <c r="AG84" s="273"/>
      <c r="AH84" s="272">
        <f t="shared" si="6"/>
        <v>0</v>
      </c>
      <c r="AI84" s="271">
        <f t="shared" si="7"/>
        <v>0</v>
      </c>
      <c r="AJ84" s="271">
        <f t="shared" si="8"/>
        <v>0</v>
      </c>
      <c r="AK84" s="272">
        <f t="shared" si="9"/>
        <v>0</v>
      </c>
      <c r="AL84" s="272">
        <f t="shared" si="13"/>
        <v>0</v>
      </c>
      <c r="AM84" s="272">
        <f t="shared" si="10"/>
        <v>0</v>
      </c>
      <c r="AN84" s="219">
        <f t="shared" si="16"/>
        <v>0</v>
      </c>
      <c r="AO84" s="219">
        <f t="shared" si="11"/>
        <v>0</v>
      </c>
      <c r="AQ84" s="220" t="str">
        <f t="shared" si="14"/>
        <v>20180</v>
      </c>
      <c r="AR84" s="10">
        <f t="shared" si="15"/>
        <v>20180</v>
      </c>
    </row>
    <row r="85" spans="1:44" ht="60" customHeight="1">
      <c r="A85" s="315" t="str">
        <f>IF(C85="","",SUBTOTAL(103,$C$19:C85)-1)</f>
        <v/>
      </c>
      <c r="B85" s="104"/>
      <c r="C85" s="105"/>
      <c r="D85" s="105"/>
      <c r="E85" s="106"/>
      <c r="F85" s="107" t="str">
        <f>IF(E85="","",IFERROR(DATEDIF(E85,'請求書（幼稚園保育料・代理）'!$A$1,"Y"),""))</f>
        <v/>
      </c>
      <c r="G85" s="108"/>
      <c r="H85" s="105"/>
      <c r="I85" s="109"/>
      <c r="J85" s="213" t="s">
        <v>32</v>
      </c>
      <c r="K85" s="111"/>
      <c r="L85" s="112"/>
      <c r="M85" s="213" t="s">
        <v>32</v>
      </c>
      <c r="N85" s="113"/>
      <c r="O85" s="276"/>
      <c r="P85" s="306"/>
      <c r="Q85" s="105"/>
      <c r="R85" s="276"/>
      <c r="S85" s="214"/>
      <c r="T85" s="275">
        <f t="shared" ref="T85:T119" si="18">IF(Q85="有",ROUNDDOWN(R85/S85,0),0)</f>
        <v>0</v>
      </c>
      <c r="U85" s="271">
        <f t="shared" si="17"/>
        <v>0</v>
      </c>
      <c r="V85" s="215"/>
      <c r="W85" s="216"/>
      <c r="X85" s="217"/>
      <c r="Y85" s="218"/>
      <c r="Z85" s="270"/>
      <c r="AA85" s="281" t="str">
        <f>IFERROR(VLOOKUP(W85,平日の日数!$A$1:$B$12,2,FALSE),"")</f>
        <v/>
      </c>
      <c r="AB85" s="271">
        <f t="shared" ref="AB85:AB119" si="19">IF(X85="",0,ROUNDDOWN($AB$19*Y85/AA85,0))</f>
        <v>0</v>
      </c>
      <c r="AC85" s="271">
        <f t="shared" ref="AC85:AC119" si="20">AE85-AD85</f>
        <v>0</v>
      </c>
      <c r="AD85" s="271">
        <f t="shared" ref="AD85:AD119" si="21">IF(OR(X85="③在園転入",X85="④在園転出",X85="⑤修正等"),ROUNDDOWN(T85*Y85/AA85,0),0)</f>
        <v>0</v>
      </c>
      <c r="AE85" s="271">
        <f t="shared" ref="AE85:AE119" si="22">IF(OR(X85="③在園転入",X85="④在園転出",X85="⑤修正等"),ROUNDDOWN(U85*Y85/AA85,0),0)</f>
        <v>0</v>
      </c>
      <c r="AF85" s="272">
        <f t="shared" ref="AF85:AF119" si="23">IF(Z85=0,MIN(U85,AB85),MIN(AE85,AB85))</f>
        <v>0</v>
      </c>
      <c r="AG85" s="273"/>
      <c r="AH85" s="272">
        <f t="shared" ref="AH85:AH119" si="24">AF85-AG85</f>
        <v>0</v>
      </c>
      <c r="AI85" s="271">
        <f t="shared" ref="AI85:AI119" si="25">IF(Z85=0,0,ROUNDDOWN($AI$19*Z85/AA85,0))</f>
        <v>0</v>
      </c>
      <c r="AJ85" s="271">
        <f t="shared" ref="AJ85:AJ119" si="26">IF(OR(X85="③在園転入",X85="④在園転出",X85="⑤修正等"),ROUNDDOWN(U85*Z85/AA85,0),0)</f>
        <v>0</v>
      </c>
      <c r="AK85" s="272">
        <f t="shared" ref="AK85:AK119" si="27">IF(Z85=0,0,MIN(AJ85,AI85))</f>
        <v>0</v>
      </c>
      <c r="AL85" s="272">
        <f t="shared" si="13"/>
        <v>0</v>
      </c>
      <c r="AM85" s="272">
        <f t="shared" ref="AM85:AM118" si="28">IF((AF85+AK85)-O85&lt;0,0,(AF85+AK85)-O85)</f>
        <v>0</v>
      </c>
      <c r="AN85" s="219">
        <f t="shared" si="16"/>
        <v>0</v>
      </c>
      <c r="AO85" s="219">
        <f t="shared" ref="AO85:AO119" si="29">IF(Q85="有",R85,0)</f>
        <v>0</v>
      </c>
      <c r="AQ85" s="220" t="str">
        <f t="shared" si="14"/>
        <v>20180</v>
      </c>
      <c r="AR85" s="10">
        <f t="shared" si="15"/>
        <v>20180</v>
      </c>
    </row>
    <row r="86" spans="1:44" ht="60" customHeight="1">
      <c r="A86" s="315" t="str">
        <f>IF(C86="","",SUBTOTAL(103,$C$19:C86)-1)</f>
        <v/>
      </c>
      <c r="B86" s="104"/>
      <c r="C86" s="105"/>
      <c r="D86" s="105"/>
      <c r="E86" s="106"/>
      <c r="F86" s="107" t="str">
        <f>IF(E86="","",IFERROR(DATEDIF(E86,'請求書（幼稚園保育料・代理）'!$A$1,"Y"),""))</f>
        <v/>
      </c>
      <c r="G86" s="108"/>
      <c r="H86" s="105"/>
      <c r="I86" s="109"/>
      <c r="J86" s="213" t="s">
        <v>32</v>
      </c>
      <c r="K86" s="111"/>
      <c r="L86" s="112"/>
      <c r="M86" s="213" t="s">
        <v>32</v>
      </c>
      <c r="N86" s="113"/>
      <c r="O86" s="276"/>
      <c r="P86" s="306"/>
      <c r="Q86" s="105"/>
      <c r="R86" s="276"/>
      <c r="S86" s="214"/>
      <c r="T86" s="275">
        <f t="shared" si="18"/>
        <v>0</v>
      </c>
      <c r="U86" s="271">
        <f t="shared" si="17"/>
        <v>0</v>
      </c>
      <c r="V86" s="215"/>
      <c r="W86" s="216"/>
      <c r="X86" s="217"/>
      <c r="Y86" s="218"/>
      <c r="Z86" s="270"/>
      <c r="AA86" s="281" t="str">
        <f>IFERROR(VLOOKUP(W86,平日の日数!$A$1:$B$12,2,FALSE),"")</f>
        <v/>
      </c>
      <c r="AB86" s="271">
        <f t="shared" si="19"/>
        <v>0</v>
      </c>
      <c r="AC86" s="271">
        <f t="shared" si="20"/>
        <v>0</v>
      </c>
      <c r="AD86" s="271">
        <f t="shared" si="21"/>
        <v>0</v>
      </c>
      <c r="AE86" s="271">
        <f t="shared" si="22"/>
        <v>0</v>
      </c>
      <c r="AF86" s="272">
        <f t="shared" si="23"/>
        <v>0</v>
      </c>
      <c r="AG86" s="273"/>
      <c r="AH86" s="272">
        <f t="shared" si="24"/>
        <v>0</v>
      </c>
      <c r="AI86" s="271">
        <f t="shared" si="25"/>
        <v>0</v>
      </c>
      <c r="AJ86" s="271">
        <f t="shared" si="26"/>
        <v>0</v>
      </c>
      <c r="AK86" s="272">
        <f t="shared" si="27"/>
        <v>0</v>
      </c>
      <c r="AL86" s="272">
        <f t="shared" ref="AL86:AL118" si="30">IF(O86-(AF86+AK86)&lt;0,0,O86-(AF86+AK86))</f>
        <v>0</v>
      </c>
      <c r="AM86" s="272">
        <f t="shared" si="28"/>
        <v>0</v>
      </c>
      <c r="AN86" s="219">
        <f t="shared" si="16"/>
        <v>0</v>
      </c>
      <c r="AO86" s="219">
        <f t="shared" si="29"/>
        <v>0</v>
      </c>
      <c r="AQ86" s="220" t="str">
        <f t="shared" ref="AQ86:AQ119" si="31">2018+V86&amp;0&amp;W86</f>
        <v>20180</v>
      </c>
      <c r="AR86" s="10">
        <f t="shared" ref="AR86:AR119" si="32">VALUE(AQ86)</f>
        <v>20180</v>
      </c>
    </row>
    <row r="87" spans="1:44" ht="60" customHeight="1">
      <c r="A87" s="315" t="str">
        <f>IF(C87="","",SUBTOTAL(103,$C$19:C87)-1)</f>
        <v/>
      </c>
      <c r="B87" s="104"/>
      <c r="C87" s="105"/>
      <c r="D87" s="105"/>
      <c r="E87" s="106"/>
      <c r="F87" s="107" t="str">
        <f>IF(E87="","",IFERROR(DATEDIF(E87,'請求書（幼稚園保育料・代理）'!$A$1,"Y"),""))</f>
        <v/>
      </c>
      <c r="G87" s="108"/>
      <c r="H87" s="105"/>
      <c r="I87" s="109"/>
      <c r="J87" s="213" t="s">
        <v>32</v>
      </c>
      <c r="K87" s="111"/>
      <c r="L87" s="112"/>
      <c r="M87" s="213" t="s">
        <v>32</v>
      </c>
      <c r="N87" s="113"/>
      <c r="O87" s="276"/>
      <c r="P87" s="306"/>
      <c r="Q87" s="105"/>
      <c r="R87" s="276"/>
      <c r="S87" s="214"/>
      <c r="T87" s="275">
        <f t="shared" si="18"/>
        <v>0</v>
      </c>
      <c r="U87" s="271">
        <f t="shared" si="17"/>
        <v>0</v>
      </c>
      <c r="V87" s="215"/>
      <c r="W87" s="216"/>
      <c r="X87" s="217"/>
      <c r="Y87" s="218"/>
      <c r="Z87" s="270"/>
      <c r="AA87" s="281" t="str">
        <f>IFERROR(VLOOKUP(W87,平日の日数!$A$1:$B$12,2,FALSE),"")</f>
        <v/>
      </c>
      <c r="AB87" s="271">
        <f t="shared" si="19"/>
        <v>0</v>
      </c>
      <c r="AC87" s="271">
        <f t="shared" si="20"/>
        <v>0</v>
      </c>
      <c r="AD87" s="271">
        <f t="shared" si="21"/>
        <v>0</v>
      </c>
      <c r="AE87" s="271">
        <f t="shared" si="22"/>
        <v>0</v>
      </c>
      <c r="AF87" s="272">
        <f t="shared" si="23"/>
        <v>0</v>
      </c>
      <c r="AG87" s="273"/>
      <c r="AH87" s="272">
        <f t="shared" si="24"/>
        <v>0</v>
      </c>
      <c r="AI87" s="271">
        <f t="shared" si="25"/>
        <v>0</v>
      </c>
      <c r="AJ87" s="271">
        <f t="shared" si="26"/>
        <v>0</v>
      </c>
      <c r="AK87" s="272">
        <f t="shared" si="27"/>
        <v>0</v>
      </c>
      <c r="AL87" s="272">
        <f t="shared" si="30"/>
        <v>0</v>
      </c>
      <c r="AM87" s="272">
        <f t="shared" si="28"/>
        <v>0</v>
      </c>
      <c r="AN87" s="219">
        <f t="shared" si="16"/>
        <v>0</v>
      </c>
      <c r="AO87" s="219">
        <f t="shared" si="29"/>
        <v>0</v>
      </c>
      <c r="AQ87" s="220" t="str">
        <f t="shared" si="31"/>
        <v>20180</v>
      </c>
      <c r="AR87" s="10">
        <f t="shared" si="32"/>
        <v>20180</v>
      </c>
    </row>
    <row r="88" spans="1:44" ht="60" customHeight="1">
      <c r="A88" s="315" t="str">
        <f>IF(C88="","",SUBTOTAL(103,$C$19:C88)-1)</f>
        <v/>
      </c>
      <c r="B88" s="104"/>
      <c r="C88" s="105"/>
      <c r="D88" s="105"/>
      <c r="E88" s="106"/>
      <c r="F88" s="107" t="str">
        <f>IF(E88="","",IFERROR(DATEDIF(E88,'請求書（幼稚園保育料・代理）'!$A$1,"Y"),""))</f>
        <v/>
      </c>
      <c r="G88" s="108"/>
      <c r="H88" s="105"/>
      <c r="I88" s="109"/>
      <c r="J88" s="213" t="s">
        <v>32</v>
      </c>
      <c r="K88" s="111"/>
      <c r="L88" s="112"/>
      <c r="M88" s="213" t="s">
        <v>32</v>
      </c>
      <c r="N88" s="113"/>
      <c r="O88" s="276"/>
      <c r="P88" s="306"/>
      <c r="Q88" s="105"/>
      <c r="R88" s="276"/>
      <c r="S88" s="214"/>
      <c r="T88" s="275">
        <f t="shared" si="18"/>
        <v>0</v>
      </c>
      <c r="U88" s="271">
        <f t="shared" si="17"/>
        <v>0</v>
      </c>
      <c r="V88" s="215"/>
      <c r="W88" s="216"/>
      <c r="X88" s="217"/>
      <c r="Y88" s="218"/>
      <c r="Z88" s="270"/>
      <c r="AA88" s="281" t="str">
        <f>IFERROR(VLOOKUP(W88,平日の日数!$A$1:$B$12,2,FALSE),"")</f>
        <v/>
      </c>
      <c r="AB88" s="271">
        <f t="shared" si="19"/>
        <v>0</v>
      </c>
      <c r="AC88" s="271">
        <f t="shared" si="20"/>
        <v>0</v>
      </c>
      <c r="AD88" s="271">
        <f t="shared" si="21"/>
        <v>0</v>
      </c>
      <c r="AE88" s="271">
        <f t="shared" si="22"/>
        <v>0</v>
      </c>
      <c r="AF88" s="272">
        <f t="shared" si="23"/>
        <v>0</v>
      </c>
      <c r="AG88" s="273"/>
      <c r="AH88" s="272">
        <f t="shared" si="24"/>
        <v>0</v>
      </c>
      <c r="AI88" s="271">
        <f t="shared" si="25"/>
        <v>0</v>
      </c>
      <c r="AJ88" s="271">
        <f t="shared" si="26"/>
        <v>0</v>
      </c>
      <c r="AK88" s="272">
        <f t="shared" si="27"/>
        <v>0</v>
      </c>
      <c r="AL88" s="272">
        <f t="shared" si="30"/>
        <v>0</v>
      </c>
      <c r="AM88" s="272">
        <f t="shared" si="28"/>
        <v>0</v>
      </c>
      <c r="AN88" s="219">
        <f t="shared" si="16"/>
        <v>0</v>
      </c>
      <c r="AO88" s="219">
        <f t="shared" si="29"/>
        <v>0</v>
      </c>
      <c r="AQ88" s="220" t="str">
        <f t="shared" si="31"/>
        <v>20180</v>
      </c>
      <c r="AR88" s="10">
        <f t="shared" si="32"/>
        <v>20180</v>
      </c>
    </row>
    <row r="89" spans="1:44" ht="60" customHeight="1">
      <c r="A89" s="315" t="str">
        <f>IF(C89="","",SUBTOTAL(103,$C$19:C89)-1)</f>
        <v/>
      </c>
      <c r="B89" s="104"/>
      <c r="C89" s="105"/>
      <c r="D89" s="105"/>
      <c r="E89" s="106"/>
      <c r="F89" s="107" t="str">
        <f>IF(E89="","",IFERROR(DATEDIF(E89,'請求書（幼稚園保育料・代理）'!$A$1,"Y"),""))</f>
        <v/>
      </c>
      <c r="G89" s="108"/>
      <c r="H89" s="105"/>
      <c r="I89" s="109"/>
      <c r="J89" s="213" t="s">
        <v>32</v>
      </c>
      <c r="K89" s="111"/>
      <c r="L89" s="112"/>
      <c r="M89" s="213" t="s">
        <v>32</v>
      </c>
      <c r="N89" s="113"/>
      <c r="O89" s="276"/>
      <c r="P89" s="306"/>
      <c r="Q89" s="105"/>
      <c r="R89" s="276"/>
      <c r="S89" s="214"/>
      <c r="T89" s="275">
        <f t="shared" si="18"/>
        <v>0</v>
      </c>
      <c r="U89" s="271">
        <f t="shared" si="17"/>
        <v>0</v>
      </c>
      <c r="V89" s="215"/>
      <c r="W89" s="216"/>
      <c r="X89" s="217"/>
      <c r="Y89" s="218"/>
      <c r="Z89" s="270"/>
      <c r="AA89" s="281" t="str">
        <f>IFERROR(VLOOKUP(W89,平日の日数!$A$1:$B$12,2,FALSE),"")</f>
        <v/>
      </c>
      <c r="AB89" s="271">
        <f t="shared" si="19"/>
        <v>0</v>
      </c>
      <c r="AC89" s="271">
        <f t="shared" si="20"/>
        <v>0</v>
      </c>
      <c r="AD89" s="271">
        <f t="shared" si="21"/>
        <v>0</v>
      </c>
      <c r="AE89" s="271">
        <f t="shared" si="22"/>
        <v>0</v>
      </c>
      <c r="AF89" s="272">
        <f t="shared" si="23"/>
        <v>0</v>
      </c>
      <c r="AG89" s="273"/>
      <c r="AH89" s="272">
        <f t="shared" si="24"/>
        <v>0</v>
      </c>
      <c r="AI89" s="271">
        <f t="shared" si="25"/>
        <v>0</v>
      </c>
      <c r="AJ89" s="271">
        <f t="shared" si="26"/>
        <v>0</v>
      </c>
      <c r="AK89" s="272">
        <f t="shared" si="27"/>
        <v>0</v>
      </c>
      <c r="AL89" s="272">
        <f t="shared" si="30"/>
        <v>0</v>
      </c>
      <c r="AM89" s="272">
        <f t="shared" si="28"/>
        <v>0</v>
      </c>
      <c r="AN89" s="219">
        <f t="shared" ref="AN89:AN119" si="33">AF89+AK89</f>
        <v>0</v>
      </c>
      <c r="AO89" s="219">
        <f t="shared" si="29"/>
        <v>0</v>
      </c>
      <c r="AQ89" s="220" t="str">
        <f t="shared" si="31"/>
        <v>20180</v>
      </c>
      <c r="AR89" s="10">
        <f t="shared" si="32"/>
        <v>20180</v>
      </c>
    </row>
    <row r="90" spans="1:44" ht="60" customHeight="1">
      <c r="A90" s="315" t="str">
        <f>IF(C90="","",SUBTOTAL(103,$C$19:C90)-1)</f>
        <v/>
      </c>
      <c r="B90" s="104"/>
      <c r="C90" s="105"/>
      <c r="D90" s="105"/>
      <c r="E90" s="106"/>
      <c r="F90" s="107" t="str">
        <f>IF(E90="","",IFERROR(DATEDIF(E90,'請求書（幼稚園保育料・代理）'!$A$1,"Y"),""))</f>
        <v/>
      </c>
      <c r="G90" s="108"/>
      <c r="H90" s="105"/>
      <c r="I90" s="109"/>
      <c r="J90" s="213" t="s">
        <v>32</v>
      </c>
      <c r="K90" s="111"/>
      <c r="L90" s="112"/>
      <c r="M90" s="213" t="s">
        <v>32</v>
      </c>
      <c r="N90" s="113"/>
      <c r="O90" s="276"/>
      <c r="P90" s="306"/>
      <c r="Q90" s="105"/>
      <c r="R90" s="276"/>
      <c r="S90" s="214"/>
      <c r="T90" s="275">
        <f t="shared" si="18"/>
        <v>0</v>
      </c>
      <c r="U90" s="271">
        <f t="shared" si="17"/>
        <v>0</v>
      </c>
      <c r="V90" s="215"/>
      <c r="W90" s="216"/>
      <c r="X90" s="217"/>
      <c r="Y90" s="218"/>
      <c r="Z90" s="270"/>
      <c r="AA90" s="281" t="str">
        <f>IFERROR(VLOOKUP(W90,平日の日数!$A$1:$B$12,2,FALSE),"")</f>
        <v/>
      </c>
      <c r="AB90" s="271">
        <f t="shared" si="19"/>
        <v>0</v>
      </c>
      <c r="AC90" s="271">
        <f t="shared" si="20"/>
        <v>0</v>
      </c>
      <c r="AD90" s="271">
        <f t="shared" si="21"/>
        <v>0</v>
      </c>
      <c r="AE90" s="271">
        <f t="shared" si="22"/>
        <v>0</v>
      </c>
      <c r="AF90" s="272">
        <f t="shared" si="23"/>
        <v>0</v>
      </c>
      <c r="AG90" s="273"/>
      <c r="AH90" s="272">
        <f t="shared" si="24"/>
        <v>0</v>
      </c>
      <c r="AI90" s="271">
        <f t="shared" si="25"/>
        <v>0</v>
      </c>
      <c r="AJ90" s="271">
        <f t="shared" si="26"/>
        <v>0</v>
      </c>
      <c r="AK90" s="272">
        <f t="shared" si="27"/>
        <v>0</v>
      </c>
      <c r="AL90" s="272">
        <f t="shared" si="30"/>
        <v>0</v>
      </c>
      <c r="AM90" s="272">
        <f t="shared" si="28"/>
        <v>0</v>
      </c>
      <c r="AN90" s="219">
        <f t="shared" si="33"/>
        <v>0</v>
      </c>
      <c r="AO90" s="219">
        <f t="shared" si="29"/>
        <v>0</v>
      </c>
      <c r="AQ90" s="220" t="str">
        <f t="shared" si="31"/>
        <v>20180</v>
      </c>
      <c r="AR90" s="10">
        <f t="shared" si="32"/>
        <v>20180</v>
      </c>
    </row>
    <row r="91" spans="1:44" ht="60" customHeight="1">
      <c r="A91" s="315" t="str">
        <f>IF(C91="","",SUBTOTAL(103,$C$19:C91)-1)</f>
        <v/>
      </c>
      <c r="B91" s="104"/>
      <c r="C91" s="105"/>
      <c r="D91" s="105"/>
      <c r="E91" s="106"/>
      <c r="F91" s="107" t="str">
        <f>IF(E91="","",IFERROR(DATEDIF(E91,'請求書（幼稚園保育料・代理）'!$A$1,"Y"),""))</f>
        <v/>
      </c>
      <c r="G91" s="108"/>
      <c r="H91" s="105"/>
      <c r="I91" s="109"/>
      <c r="J91" s="213" t="s">
        <v>32</v>
      </c>
      <c r="K91" s="111"/>
      <c r="L91" s="112"/>
      <c r="M91" s="213" t="s">
        <v>32</v>
      </c>
      <c r="N91" s="113"/>
      <c r="O91" s="276"/>
      <c r="P91" s="306"/>
      <c r="Q91" s="105"/>
      <c r="R91" s="276"/>
      <c r="S91" s="214"/>
      <c r="T91" s="275">
        <f t="shared" si="18"/>
        <v>0</v>
      </c>
      <c r="U91" s="271">
        <f t="shared" si="17"/>
        <v>0</v>
      </c>
      <c r="V91" s="215"/>
      <c r="W91" s="216"/>
      <c r="X91" s="217"/>
      <c r="Y91" s="218"/>
      <c r="Z91" s="270"/>
      <c r="AA91" s="281" t="str">
        <f>IFERROR(VLOOKUP(W91,平日の日数!$A$1:$B$12,2,FALSE),"")</f>
        <v/>
      </c>
      <c r="AB91" s="271">
        <f t="shared" si="19"/>
        <v>0</v>
      </c>
      <c r="AC91" s="271">
        <f t="shared" si="20"/>
        <v>0</v>
      </c>
      <c r="AD91" s="271">
        <f t="shared" si="21"/>
        <v>0</v>
      </c>
      <c r="AE91" s="271">
        <f t="shared" si="22"/>
        <v>0</v>
      </c>
      <c r="AF91" s="272">
        <f t="shared" si="23"/>
        <v>0</v>
      </c>
      <c r="AG91" s="273"/>
      <c r="AH91" s="272">
        <f t="shared" si="24"/>
        <v>0</v>
      </c>
      <c r="AI91" s="271">
        <f t="shared" si="25"/>
        <v>0</v>
      </c>
      <c r="AJ91" s="271">
        <f t="shared" si="26"/>
        <v>0</v>
      </c>
      <c r="AK91" s="272">
        <f t="shared" si="27"/>
        <v>0</v>
      </c>
      <c r="AL91" s="272">
        <f t="shared" si="30"/>
        <v>0</v>
      </c>
      <c r="AM91" s="272">
        <f t="shared" si="28"/>
        <v>0</v>
      </c>
      <c r="AN91" s="219">
        <f t="shared" si="33"/>
        <v>0</v>
      </c>
      <c r="AO91" s="219">
        <f t="shared" si="29"/>
        <v>0</v>
      </c>
      <c r="AQ91" s="220" t="str">
        <f t="shared" si="31"/>
        <v>20180</v>
      </c>
      <c r="AR91" s="10">
        <f t="shared" si="32"/>
        <v>20180</v>
      </c>
    </row>
    <row r="92" spans="1:44" ht="60" customHeight="1">
      <c r="A92" s="315" t="str">
        <f>IF(C92="","",SUBTOTAL(103,$C$19:C92)-1)</f>
        <v/>
      </c>
      <c r="B92" s="104"/>
      <c r="C92" s="105"/>
      <c r="D92" s="105"/>
      <c r="E92" s="106"/>
      <c r="F92" s="107" t="str">
        <f>IF(E92="","",IFERROR(DATEDIF(E92,'請求書（幼稚園保育料・代理）'!$A$1,"Y"),""))</f>
        <v/>
      </c>
      <c r="G92" s="108"/>
      <c r="H92" s="105"/>
      <c r="I92" s="109"/>
      <c r="J92" s="213" t="s">
        <v>32</v>
      </c>
      <c r="K92" s="111"/>
      <c r="L92" s="112"/>
      <c r="M92" s="213" t="s">
        <v>32</v>
      </c>
      <c r="N92" s="113"/>
      <c r="O92" s="276"/>
      <c r="P92" s="306"/>
      <c r="Q92" s="105"/>
      <c r="R92" s="276"/>
      <c r="S92" s="214"/>
      <c r="T92" s="275">
        <f t="shared" si="18"/>
        <v>0</v>
      </c>
      <c r="U92" s="271">
        <f t="shared" si="17"/>
        <v>0</v>
      </c>
      <c r="V92" s="215"/>
      <c r="W92" s="216"/>
      <c r="X92" s="217"/>
      <c r="Y92" s="218"/>
      <c r="Z92" s="270"/>
      <c r="AA92" s="281" t="str">
        <f>IFERROR(VLOOKUP(W92,平日の日数!$A$1:$B$12,2,FALSE),"")</f>
        <v/>
      </c>
      <c r="AB92" s="271">
        <f t="shared" si="19"/>
        <v>0</v>
      </c>
      <c r="AC92" s="271">
        <f t="shared" si="20"/>
        <v>0</v>
      </c>
      <c r="AD92" s="271">
        <f t="shared" si="21"/>
        <v>0</v>
      </c>
      <c r="AE92" s="271">
        <f t="shared" si="22"/>
        <v>0</v>
      </c>
      <c r="AF92" s="272">
        <f t="shared" si="23"/>
        <v>0</v>
      </c>
      <c r="AG92" s="273"/>
      <c r="AH92" s="272">
        <f t="shared" si="24"/>
        <v>0</v>
      </c>
      <c r="AI92" s="271">
        <f t="shared" si="25"/>
        <v>0</v>
      </c>
      <c r="AJ92" s="271">
        <f t="shared" si="26"/>
        <v>0</v>
      </c>
      <c r="AK92" s="272">
        <f t="shared" si="27"/>
        <v>0</v>
      </c>
      <c r="AL92" s="272">
        <f t="shared" si="30"/>
        <v>0</v>
      </c>
      <c r="AM92" s="272">
        <f t="shared" si="28"/>
        <v>0</v>
      </c>
      <c r="AN92" s="219">
        <f t="shared" si="33"/>
        <v>0</v>
      </c>
      <c r="AO92" s="219">
        <f t="shared" si="29"/>
        <v>0</v>
      </c>
      <c r="AQ92" s="220" t="str">
        <f t="shared" si="31"/>
        <v>20180</v>
      </c>
      <c r="AR92" s="10">
        <f t="shared" si="32"/>
        <v>20180</v>
      </c>
    </row>
    <row r="93" spans="1:44" ht="60" customHeight="1">
      <c r="A93" s="315" t="str">
        <f>IF(C93="","",SUBTOTAL(103,$C$19:C93)-1)</f>
        <v/>
      </c>
      <c r="B93" s="104"/>
      <c r="C93" s="105"/>
      <c r="D93" s="105"/>
      <c r="E93" s="106"/>
      <c r="F93" s="107" t="str">
        <f>IF(E93="","",IFERROR(DATEDIF(E93,'請求書（幼稚園保育料・代理）'!$A$1,"Y"),""))</f>
        <v/>
      </c>
      <c r="G93" s="108"/>
      <c r="H93" s="105"/>
      <c r="I93" s="109"/>
      <c r="J93" s="213" t="s">
        <v>32</v>
      </c>
      <c r="K93" s="111"/>
      <c r="L93" s="112"/>
      <c r="M93" s="213" t="s">
        <v>32</v>
      </c>
      <c r="N93" s="113"/>
      <c r="O93" s="276"/>
      <c r="P93" s="306"/>
      <c r="Q93" s="105"/>
      <c r="R93" s="276"/>
      <c r="S93" s="214"/>
      <c r="T93" s="275">
        <f t="shared" si="18"/>
        <v>0</v>
      </c>
      <c r="U93" s="271">
        <f t="shared" si="17"/>
        <v>0</v>
      </c>
      <c r="V93" s="215"/>
      <c r="W93" s="216"/>
      <c r="X93" s="217"/>
      <c r="Y93" s="218"/>
      <c r="Z93" s="270"/>
      <c r="AA93" s="281" t="str">
        <f>IFERROR(VLOOKUP(W93,平日の日数!$A$1:$B$12,2,FALSE),"")</f>
        <v/>
      </c>
      <c r="AB93" s="271">
        <f t="shared" si="19"/>
        <v>0</v>
      </c>
      <c r="AC93" s="271">
        <f t="shared" si="20"/>
        <v>0</v>
      </c>
      <c r="AD93" s="271">
        <f t="shared" si="21"/>
        <v>0</v>
      </c>
      <c r="AE93" s="271">
        <f t="shared" si="22"/>
        <v>0</v>
      </c>
      <c r="AF93" s="272">
        <f t="shared" si="23"/>
        <v>0</v>
      </c>
      <c r="AG93" s="273"/>
      <c r="AH93" s="272">
        <f t="shared" si="24"/>
        <v>0</v>
      </c>
      <c r="AI93" s="271">
        <f t="shared" si="25"/>
        <v>0</v>
      </c>
      <c r="AJ93" s="271">
        <f t="shared" si="26"/>
        <v>0</v>
      </c>
      <c r="AK93" s="272">
        <f t="shared" si="27"/>
        <v>0</v>
      </c>
      <c r="AL93" s="272">
        <f t="shared" si="30"/>
        <v>0</v>
      </c>
      <c r="AM93" s="272">
        <f t="shared" si="28"/>
        <v>0</v>
      </c>
      <c r="AN93" s="219">
        <f t="shared" si="33"/>
        <v>0</v>
      </c>
      <c r="AO93" s="219">
        <f t="shared" si="29"/>
        <v>0</v>
      </c>
      <c r="AQ93" s="220" t="str">
        <f t="shared" si="31"/>
        <v>20180</v>
      </c>
      <c r="AR93" s="10">
        <f t="shared" si="32"/>
        <v>20180</v>
      </c>
    </row>
    <row r="94" spans="1:44" ht="60" customHeight="1">
      <c r="A94" s="315" t="str">
        <f>IF(C94="","",SUBTOTAL(103,$C$19:C94)-1)</f>
        <v/>
      </c>
      <c r="B94" s="104"/>
      <c r="C94" s="105"/>
      <c r="D94" s="105"/>
      <c r="E94" s="106"/>
      <c r="F94" s="107" t="str">
        <f>IF(E94="","",IFERROR(DATEDIF(E94,'請求書（幼稚園保育料・代理）'!$A$1,"Y"),""))</f>
        <v/>
      </c>
      <c r="G94" s="108"/>
      <c r="H94" s="105"/>
      <c r="I94" s="109"/>
      <c r="J94" s="213" t="s">
        <v>32</v>
      </c>
      <c r="K94" s="111"/>
      <c r="L94" s="112"/>
      <c r="M94" s="213" t="s">
        <v>32</v>
      </c>
      <c r="N94" s="113"/>
      <c r="O94" s="276"/>
      <c r="P94" s="306"/>
      <c r="Q94" s="105"/>
      <c r="R94" s="276"/>
      <c r="S94" s="214"/>
      <c r="T94" s="275">
        <f t="shared" si="18"/>
        <v>0</v>
      </c>
      <c r="U94" s="271">
        <f t="shared" si="17"/>
        <v>0</v>
      </c>
      <c r="V94" s="215"/>
      <c r="W94" s="216"/>
      <c r="X94" s="217"/>
      <c r="Y94" s="218"/>
      <c r="Z94" s="270"/>
      <c r="AA94" s="281" t="str">
        <f>IFERROR(VLOOKUP(W94,平日の日数!$A$1:$B$12,2,FALSE),"")</f>
        <v/>
      </c>
      <c r="AB94" s="271">
        <f t="shared" si="19"/>
        <v>0</v>
      </c>
      <c r="AC94" s="271">
        <f t="shared" si="20"/>
        <v>0</v>
      </c>
      <c r="AD94" s="271">
        <f t="shared" si="21"/>
        <v>0</v>
      </c>
      <c r="AE94" s="271">
        <f t="shared" si="22"/>
        <v>0</v>
      </c>
      <c r="AF94" s="272">
        <f t="shared" si="23"/>
        <v>0</v>
      </c>
      <c r="AG94" s="273"/>
      <c r="AH94" s="272">
        <f t="shared" si="24"/>
        <v>0</v>
      </c>
      <c r="AI94" s="271">
        <f t="shared" si="25"/>
        <v>0</v>
      </c>
      <c r="AJ94" s="271">
        <f t="shared" si="26"/>
        <v>0</v>
      </c>
      <c r="AK94" s="272">
        <f t="shared" si="27"/>
        <v>0</v>
      </c>
      <c r="AL94" s="272">
        <f t="shared" si="30"/>
        <v>0</v>
      </c>
      <c r="AM94" s="272">
        <f t="shared" si="28"/>
        <v>0</v>
      </c>
      <c r="AN94" s="219">
        <f t="shared" si="33"/>
        <v>0</v>
      </c>
      <c r="AO94" s="219">
        <f t="shared" si="29"/>
        <v>0</v>
      </c>
      <c r="AQ94" s="220" t="str">
        <f t="shared" si="31"/>
        <v>20180</v>
      </c>
      <c r="AR94" s="10">
        <f t="shared" si="32"/>
        <v>20180</v>
      </c>
    </row>
    <row r="95" spans="1:44" ht="60" customHeight="1">
      <c r="A95" s="315" t="str">
        <f>IF(C95="","",SUBTOTAL(103,$C$19:C95)-1)</f>
        <v/>
      </c>
      <c r="B95" s="104"/>
      <c r="C95" s="105"/>
      <c r="D95" s="105"/>
      <c r="E95" s="106"/>
      <c r="F95" s="107" t="str">
        <f>IF(E95="","",IFERROR(DATEDIF(E95,'請求書（幼稚園保育料・代理）'!$A$1,"Y"),""))</f>
        <v/>
      </c>
      <c r="G95" s="108"/>
      <c r="H95" s="105"/>
      <c r="I95" s="109"/>
      <c r="J95" s="213" t="s">
        <v>32</v>
      </c>
      <c r="K95" s="111"/>
      <c r="L95" s="112"/>
      <c r="M95" s="213" t="s">
        <v>32</v>
      </c>
      <c r="N95" s="113"/>
      <c r="O95" s="276"/>
      <c r="P95" s="306"/>
      <c r="Q95" s="105"/>
      <c r="R95" s="276"/>
      <c r="S95" s="214"/>
      <c r="T95" s="275">
        <f t="shared" si="18"/>
        <v>0</v>
      </c>
      <c r="U95" s="271">
        <f t="shared" si="17"/>
        <v>0</v>
      </c>
      <c r="V95" s="215"/>
      <c r="W95" s="216"/>
      <c r="X95" s="217"/>
      <c r="Y95" s="218"/>
      <c r="Z95" s="270"/>
      <c r="AA95" s="281" t="str">
        <f>IFERROR(VLOOKUP(W95,平日の日数!$A$1:$B$12,2,FALSE),"")</f>
        <v/>
      </c>
      <c r="AB95" s="271">
        <f t="shared" si="19"/>
        <v>0</v>
      </c>
      <c r="AC95" s="271">
        <f t="shared" si="20"/>
        <v>0</v>
      </c>
      <c r="AD95" s="271">
        <f t="shared" si="21"/>
        <v>0</v>
      </c>
      <c r="AE95" s="271">
        <f t="shared" si="22"/>
        <v>0</v>
      </c>
      <c r="AF95" s="272">
        <f t="shared" si="23"/>
        <v>0</v>
      </c>
      <c r="AG95" s="273"/>
      <c r="AH95" s="272">
        <f t="shared" si="24"/>
        <v>0</v>
      </c>
      <c r="AI95" s="271">
        <f t="shared" si="25"/>
        <v>0</v>
      </c>
      <c r="AJ95" s="271">
        <f t="shared" si="26"/>
        <v>0</v>
      </c>
      <c r="AK95" s="272">
        <f t="shared" si="27"/>
        <v>0</v>
      </c>
      <c r="AL95" s="272">
        <f t="shared" si="30"/>
        <v>0</v>
      </c>
      <c r="AM95" s="272">
        <f t="shared" si="28"/>
        <v>0</v>
      </c>
      <c r="AN95" s="219">
        <f t="shared" si="33"/>
        <v>0</v>
      </c>
      <c r="AO95" s="219">
        <f t="shared" si="29"/>
        <v>0</v>
      </c>
      <c r="AQ95" s="220" t="str">
        <f t="shared" si="31"/>
        <v>20180</v>
      </c>
      <c r="AR95" s="10">
        <f t="shared" si="32"/>
        <v>20180</v>
      </c>
    </row>
    <row r="96" spans="1:44" ht="60" customHeight="1">
      <c r="A96" s="315" t="str">
        <f>IF(C96="","",SUBTOTAL(103,$C$19:C96)-1)</f>
        <v/>
      </c>
      <c r="B96" s="104"/>
      <c r="C96" s="105"/>
      <c r="D96" s="105"/>
      <c r="E96" s="106"/>
      <c r="F96" s="107" t="str">
        <f>IF(E96="","",IFERROR(DATEDIF(E96,'請求書（幼稚園保育料・代理）'!$A$1,"Y"),""))</f>
        <v/>
      </c>
      <c r="G96" s="108"/>
      <c r="H96" s="105"/>
      <c r="I96" s="109"/>
      <c r="J96" s="213" t="s">
        <v>32</v>
      </c>
      <c r="K96" s="111"/>
      <c r="L96" s="112"/>
      <c r="M96" s="213" t="s">
        <v>32</v>
      </c>
      <c r="N96" s="113"/>
      <c r="O96" s="276"/>
      <c r="P96" s="306"/>
      <c r="Q96" s="105"/>
      <c r="R96" s="276"/>
      <c r="S96" s="214"/>
      <c r="T96" s="275">
        <f t="shared" si="18"/>
        <v>0</v>
      </c>
      <c r="U96" s="271">
        <f t="shared" si="17"/>
        <v>0</v>
      </c>
      <c r="V96" s="215"/>
      <c r="W96" s="216"/>
      <c r="X96" s="217"/>
      <c r="Y96" s="218"/>
      <c r="Z96" s="270"/>
      <c r="AA96" s="281" t="str">
        <f>IFERROR(VLOOKUP(W96,平日の日数!$A$1:$B$12,2,FALSE),"")</f>
        <v/>
      </c>
      <c r="AB96" s="271">
        <f t="shared" si="19"/>
        <v>0</v>
      </c>
      <c r="AC96" s="271">
        <f t="shared" si="20"/>
        <v>0</v>
      </c>
      <c r="AD96" s="271">
        <f t="shared" si="21"/>
        <v>0</v>
      </c>
      <c r="AE96" s="271">
        <f t="shared" si="22"/>
        <v>0</v>
      </c>
      <c r="AF96" s="272">
        <f t="shared" si="23"/>
        <v>0</v>
      </c>
      <c r="AG96" s="273"/>
      <c r="AH96" s="272">
        <f t="shared" si="24"/>
        <v>0</v>
      </c>
      <c r="AI96" s="271">
        <f t="shared" si="25"/>
        <v>0</v>
      </c>
      <c r="AJ96" s="271">
        <f t="shared" si="26"/>
        <v>0</v>
      </c>
      <c r="AK96" s="272">
        <f t="shared" si="27"/>
        <v>0</v>
      </c>
      <c r="AL96" s="272">
        <f t="shared" si="30"/>
        <v>0</v>
      </c>
      <c r="AM96" s="272">
        <f t="shared" si="28"/>
        <v>0</v>
      </c>
      <c r="AN96" s="219">
        <f t="shared" si="33"/>
        <v>0</v>
      </c>
      <c r="AO96" s="219">
        <f t="shared" si="29"/>
        <v>0</v>
      </c>
      <c r="AQ96" s="220" t="str">
        <f t="shared" si="31"/>
        <v>20180</v>
      </c>
      <c r="AR96" s="10">
        <f t="shared" si="32"/>
        <v>20180</v>
      </c>
    </row>
    <row r="97" spans="1:44" ht="60" customHeight="1">
      <c r="A97" s="315" t="str">
        <f>IF(C97="","",SUBTOTAL(103,$C$19:C97)-1)</f>
        <v/>
      </c>
      <c r="B97" s="104"/>
      <c r="C97" s="105"/>
      <c r="D97" s="105"/>
      <c r="E97" s="106"/>
      <c r="F97" s="107" t="str">
        <f>IF(E97="","",IFERROR(DATEDIF(E97,'請求書（幼稚園保育料・代理）'!$A$1,"Y"),""))</f>
        <v/>
      </c>
      <c r="G97" s="108"/>
      <c r="H97" s="105"/>
      <c r="I97" s="109"/>
      <c r="J97" s="213" t="s">
        <v>32</v>
      </c>
      <c r="K97" s="111"/>
      <c r="L97" s="112"/>
      <c r="M97" s="213" t="s">
        <v>32</v>
      </c>
      <c r="N97" s="113"/>
      <c r="O97" s="276"/>
      <c r="P97" s="306"/>
      <c r="Q97" s="105"/>
      <c r="R97" s="276"/>
      <c r="S97" s="214"/>
      <c r="T97" s="275">
        <f t="shared" si="18"/>
        <v>0</v>
      </c>
      <c r="U97" s="271">
        <f t="shared" si="17"/>
        <v>0</v>
      </c>
      <c r="V97" s="215"/>
      <c r="W97" s="216"/>
      <c r="X97" s="217"/>
      <c r="Y97" s="218"/>
      <c r="Z97" s="270"/>
      <c r="AA97" s="281" t="str">
        <f>IFERROR(VLOOKUP(W97,平日の日数!$A$1:$B$12,2,FALSE),"")</f>
        <v/>
      </c>
      <c r="AB97" s="271">
        <f t="shared" si="19"/>
        <v>0</v>
      </c>
      <c r="AC97" s="271">
        <f t="shared" si="20"/>
        <v>0</v>
      </c>
      <c r="AD97" s="271">
        <f t="shared" si="21"/>
        <v>0</v>
      </c>
      <c r="AE97" s="271">
        <f t="shared" si="22"/>
        <v>0</v>
      </c>
      <c r="AF97" s="272">
        <f t="shared" si="23"/>
        <v>0</v>
      </c>
      <c r="AG97" s="273"/>
      <c r="AH97" s="272">
        <f t="shared" si="24"/>
        <v>0</v>
      </c>
      <c r="AI97" s="271">
        <f t="shared" si="25"/>
        <v>0</v>
      </c>
      <c r="AJ97" s="271">
        <f t="shared" si="26"/>
        <v>0</v>
      </c>
      <c r="AK97" s="272">
        <f t="shared" si="27"/>
        <v>0</v>
      </c>
      <c r="AL97" s="272">
        <f t="shared" si="30"/>
        <v>0</v>
      </c>
      <c r="AM97" s="272">
        <f t="shared" si="28"/>
        <v>0</v>
      </c>
      <c r="AN97" s="219">
        <f t="shared" si="33"/>
        <v>0</v>
      </c>
      <c r="AO97" s="219">
        <f t="shared" si="29"/>
        <v>0</v>
      </c>
      <c r="AQ97" s="220" t="str">
        <f t="shared" si="31"/>
        <v>20180</v>
      </c>
      <c r="AR97" s="10">
        <f t="shared" si="32"/>
        <v>20180</v>
      </c>
    </row>
    <row r="98" spans="1:44" ht="60" customHeight="1">
      <c r="A98" s="315" t="str">
        <f>IF(C98="","",SUBTOTAL(103,$C$19:C98)-1)</f>
        <v/>
      </c>
      <c r="B98" s="104"/>
      <c r="C98" s="105"/>
      <c r="D98" s="105"/>
      <c r="E98" s="106"/>
      <c r="F98" s="107" t="str">
        <f>IF(E98="","",IFERROR(DATEDIF(E98,'請求書（幼稚園保育料・代理）'!$A$1,"Y"),""))</f>
        <v/>
      </c>
      <c r="G98" s="108"/>
      <c r="H98" s="105"/>
      <c r="I98" s="109"/>
      <c r="J98" s="213" t="s">
        <v>32</v>
      </c>
      <c r="K98" s="111"/>
      <c r="L98" s="112"/>
      <c r="M98" s="213" t="s">
        <v>32</v>
      </c>
      <c r="N98" s="113"/>
      <c r="O98" s="276"/>
      <c r="P98" s="306"/>
      <c r="Q98" s="105"/>
      <c r="R98" s="276"/>
      <c r="S98" s="214"/>
      <c r="T98" s="275">
        <f t="shared" si="18"/>
        <v>0</v>
      </c>
      <c r="U98" s="271">
        <f t="shared" si="17"/>
        <v>0</v>
      </c>
      <c r="V98" s="215"/>
      <c r="W98" s="216"/>
      <c r="X98" s="217"/>
      <c r="Y98" s="218"/>
      <c r="Z98" s="270"/>
      <c r="AA98" s="281" t="str">
        <f>IFERROR(VLOOKUP(W98,平日の日数!$A$1:$B$12,2,FALSE),"")</f>
        <v/>
      </c>
      <c r="AB98" s="271">
        <f t="shared" si="19"/>
        <v>0</v>
      </c>
      <c r="AC98" s="271">
        <f t="shared" si="20"/>
        <v>0</v>
      </c>
      <c r="AD98" s="271">
        <f t="shared" si="21"/>
        <v>0</v>
      </c>
      <c r="AE98" s="271">
        <f t="shared" si="22"/>
        <v>0</v>
      </c>
      <c r="AF98" s="272">
        <f t="shared" si="23"/>
        <v>0</v>
      </c>
      <c r="AG98" s="273"/>
      <c r="AH98" s="272">
        <f t="shared" si="24"/>
        <v>0</v>
      </c>
      <c r="AI98" s="271">
        <f t="shared" si="25"/>
        <v>0</v>
      </c>
      <c r="AJ98" s="271">
        <f t="shared" si="26"/>
        <v>0</v>
      </c>
      <c r="AK98" s="272">
        <f t="shared" si="27"/>
        <v>0</v>
      </c>
      <c r="AL98" s="272">
        <f t="shared" si="30"/>
        <v>0</v>
      </c>
      <c r="AM98" s="272">
        <f t="shared" si="28"/>
        <v>0</v>
      </c>
      <c r="AN98" s="219">
        <f t="shared" si="33"/>
        <v>0</v>
      </c>
      <c r="AO98" s="219">
        <f t="shared" si="29"/>
        <v>0</v>
      </c>
      <c r="AQ98" s="220" t="str">
        <f t="shared" si="31"/>
        <v>20180</v>
      </c>
      <c r="AR98" s="10">
        <f t="shared" si="32"/>
        <v>20180</v>
      </c>
    </row>
    <row r="99" spans="1:44" ht="60" customHeight="1">
      <c r="A99" s="315" t="str">
        <f>IF(C99="","",SUBTOTAL(103,$C$19:C99)-1)</f>
        <v/>
      </c>
      <c r="B99" s="104"/>
      <c r="C99" s="105"/>
      <c r="D99" s="105"/>
      <c r="E99" s="106"/>
      <c r="F99" s="107" t="str">
        <f>IF(E99="","",IFERROR(DATEDIF(E99,'請求書（幼稚園保育料・代理）'!$A$1,"Y"),""))</f>
        <v/>
      </c>
      <c r="G99" s="108"/>
      <c r="H99" s="105"/>
      <c r="I99" s="109"/>
      <c r="J99" s="213" t="s">
        <v>32</v>
      </c>
      <c r="K99" s="111"/>
      <c r="L99" s="112"/>
      <c r="M99" s="213" t="s">
        <v>32</v>
      </c>
      <c r="N99" s="113"/>
      <c r="O99" s="276"/>
      <c r="P99" s="306"/>
      <c r="Q99" s="105"/>
      <c r="R99" s="276"/>
      <c r="S99" s="214"/>
      <c r="T99" s="275">
        <f t="shared" si="18"/>
        <v>0</v>
      </c>
      <c r="U99" s="271">
        <f t="shared" si="17"/>
        <v>0</v>
      </c>
      <c r="V99" s="215"/>
      <c r="W99" s="216"/>
      <c r="X99" s="217"/>
      <c r="Y99" s="218"/>
      <c r="Z99" s="270"/>
      <c r="AA99" s="281" t="str">
        <f>IFERROR(VLOOKUP(W99,平日の日数!$A$1:$B$12,2,FALSE),"")</f>
        <v/>
      </c>
      <c r="AB99" s="271">
        <f t="shared" si="19"/>
        <v>0</v>
      </c>
      <c r="AC99" s="271">
        <f t="shared" si="20"/>
        <v>0</v>
      </c>
      <c r="AD99" s="271">
        <f t="shared" si="21"/>
        <v>0</v>
      </c>
      <c r="AE99" s="271">
        <f t="shared" si="22"/>
        <v>0</v>
      </c>
      <c r="AF99" s="272">
        <f t="shared" si="23"/>
        <v>0</v>
      </c>
      <c r="AG99" s="273"/>
      <c r="AH99" s="272">
        <f t="shared" si="24"/>
        <v>0</v>
      </c>
      <c r="AI99" s="271">
        <f t="shared" si="25"/>
        <v>0</v>
      </c>
      <c r="AJ99" s="271">
        <f t="shared" si="26"/>
        <v>0</v>
      </c>
      <c r="AK99" s="272">
        <f t="shared" si="27"/>
        <v>0</v>
      </c>
      <c r="AL99" s="272">
        <f t="shared" si="30"/>
        <v>0</v>
      </c>
      <c r="AM99" s="272">
        <f t="shared" si="28"/>
        <v>0</v>
      </c>
      <c r="AN99" s="219">
        <f t="shared" si="33"/>
        <v>0</v>
      </c>
      <c r="AO99" s="219">
        <f t="shared" si="29"/>
        <v>0</v>
      </c>
      <c r="AQ99" s="220" t="str">
        <f t="shared" si="31"/>
        <v>20180</v>
      </c>
      <c r="AR99" s="10">
        <f t="shared" si="32"/>
        <v>20180</v>
      </c>
    </row>
    <row r="100" spans="1:44" ht="60" customHeight="1">
      <c r="A100" s="315" t="str">
        <f>IF(C100="","",SUBTOTAL(103,$C$19:C100)-1)</f>
        <v/>
      </c>
      <c r="B100" s="104"/>
      <c r="C100" s="105"/>
      <c r="D100" s="105"/>
      <c r="E100" s="106"/>
      <c r="F100" s="107" t="str">
        <f>IF(E100="","",IFERROR(DATEDIF(E100,'請求書（幼稚園保育料・代理）'!$A$1,"Y"),""))</f>
        <v/>
      </c>
      <c r="G100" s="108"/>
      <c r="H100" s="105"/>
      <c r="I100" s="109"/>
      <c r="J100" s="213" t="s">
        <v>32</v>
      </c>
      <c r="K100" s="111"/>
      <c r="L100" s="112"/>
      <c r="M100" s="213" t="s">
        <v>32</v>
      </c>
      <c r="N100" s="113"/>
      <c r="O100" s="276"/>
      <c r="P100" s="306"/>
      <c r="Q100" s="105"/>
      <c r="R100" s="276"/>
      <c r="S100" s="214"/>
      <c r="T100" s="275">
        <f t="shared" si="18"/>
        <v>0</v>
      </c>
      <c r="U100" s="271">
        <f t="shared" si="17"/>
        <v>0</v>
      </c>
      <c r="V100" s="215"/>
      <c r="W100" s="216"/>
      <c r="X100" s="217"/>
      <c r="Y100" s="218"/>
      <c r="Z100" s="270"/>
      <c r="AA100" s="281" t="str">
        <f>IFERROR(VLOOKUP(W100,平日の日数!$A$1:$B$12,2,FALSE),"")</f>
        <v/>
      </c>
      <c r="AB100" s="271">
        <f t="shared" si="19"/>
        <v>0</v>
      </c>
      <c r="AC100" s="271">
        <f t="shared" si="20"/>
        <v>0</v>
      </c>
      <c r="AD100" s="271">
        <f t="shared" si="21"/>
        <v>0</v>
      </c>
      <c r="AE100" s="271">
        <f t="shared" si="22"/>
        <v>0</v>
      </c>
      <c r="AF100" s="272">
        <f t="shared" si="23"/>
        <v>0</v>
      </c>
      <c r="AG100" s="273"/>
      <c r="AH100" s="272">
        <f t="shared" si="24"/>
        <v>0</v>
      </c>
      <c r="AI100" s="271">
        <f t="shared" si="25"/>
        <v>0</v>
      </c>
      <c r="AJ100" s="271">
        <f t="shared" si="26"/>
        <v>0</v>
      </c>
      <c r="AK100" s="272">
        <f t="shared" si="27"/>
        <v>0</v>
      </c>
      <c r="AL100" s="272">
        <f t="shared" si="30"/>
        <v>0</v>
      </c>
      <c r="AM100" s="272">
        <f t="shared" si="28"/>
        <v>0</v>
      </c>
      <c r="AN100" s="219">
        <f t="shared" si="33"/>
        <v>0</v>
      </c>
      <c r="AO100" s="219">
        <f t="shared" si="29"/>
        <v>0</v>
      </c>
      <c r="AQ100" s="220" t="str">
        <f t="shared" si="31"/>
        <v>20180</v>
      </c>
      <c r="AR100" s="10">
        <f t="shared" si="32"/>
        <v>20180</v>
      </c>
    </row>
    <row r="101" spans="1:44" ht="60" customHeight="1">
      <c r="A101" s="315" t="str">
        <f>IF(C101="","",SUBTOTAL(103,$C$19:C101)-1)</f>
        <v/>
      </c>
      <c r="B101" s="104"/>
      <c r="C101" s="105"/>
      <c r="D101" s="105"/>
      <c r="E101" s="106"/>
      <c r="F101" s="107" t="str">
        <f>IF(E101="","",IFERROR(DATEDIF(E101,'請求書（幼稚園保育料・代理）'!$A$1,"Y"),""))</f>
        <v/>
      </c>
      <c r="G101" s="108"/>
      <c r="H101" s="105"/>
      <c r="I101" s="109"/>
      <c r="J101" s="213" t="s">
        <v>32</v>
      </c>
      <c r="K101" s="111"/>
      <c r="L101" s="112"/>
      <c r="M101" s="213" t="s">
        <v>32</v>
      </c>
      <c r="N101" s="113"/>
      <c r="O101" s="276"/>
      <c r="P101" s="306"/>
      <c r="Q101" s="105"/>
      <c r="R101" s="276"/>
      <c r="S101" s="214"/>
      <c r="T101" s="275">
        <f t="shared" si="18"/>
        <v>0</v>
      </c>
      <c r="U101" s="271">
        <f t="shared" si="17"/>
        <v>0</v>
      </c>
      <c r="V101" s="215"/>
      <c r="W101" s="216"/>
      <c r="X101" s="217"/>
      <c r="Y101" s="218"/>
      <c r="Z101" s="270"/>
      <c r="AA101" s="281" t="str">
        <f>IFERROR(VLOOKUP(W101,平日の日数!$A$1:$B$12,2,FALSE),"")</f>
        <v/>
      </c>
      <c r="AB101" s="271">
        <f t="shared" si="19"/>
        <v>0</v>
      </c>
      <c r="AC101" s="271">
        <f t="shared" si="20"/>
        <v>0</v>
      </c>
      <c r="AD101" s="271">
        <f t="shared" si="21"/>
        <v>0</v>
      </c>
      <c r="AE101" s="271">
        <f t="shared" si="22"/>
        <v>0</v>
      </c>
      <c r="AF101" s="272">
        <f t="shared" si="23"/>
        <v>0</v>
      </c>
      <c r="AG101" s="273"/>
      <c r="AH101" s="272">
        <f t="shared" si="24"/>
        <v>0</v>
      </c>
      <c r="AI101" s="271">
        <f t="shared" si="25"/>
        <v>0</v>
      </c>
      <c r="AJ101" s="271">
        <f t="shared" si="26"/>
        <v>0</v>
      </c>
      <c r="AK101" s="272">
        <f t="shared" si="27"/>
        <v>0</v>
      </c>
      <c r="AL101" s="272">
        <f t="shared" si="30"/>
        <v>0</v>
      </c>
      <c r="AM101" s="272">
        <f t="shared" si="28"/>
        <v>0</v>
      </c>
      <c r="AN101" s="219">
        <f t="shared" si="33"/>
        <v>0</v>
      </c>
      <c r="AO101" s="219">
        <f t="shared" si="29"/>
        <v>0</v>
      </c>
      <c r="AQ101" s="220" t="str">
        <f t="shared" si="31"/>
        <v>20180</v>
      </c>
      <c r="AR101" s="10">
        <f t="shared" si="32"/>
        <v>20180</v>
      </c>
    </row>
    <row r="102" spans="1:44" ht="60" customHeight="1">
      <c r="A102" s="315" t="str">
        <f>IF(C102="","",SUBTOTAL(103,$C$19:C102)-1)</f>
        <v/>
      </c>
      <c r="B102" s="104"/>
      <c r="C102" s="105"/>
      <c r="D102" s="105"/>
      <c r="E102" s="106"/>
      <c r="F102" s="107" t="str">
        <f>IF(E102="","",IFERROR(DATEDIF(E102,'請求書（幼稚園保育料・代理）'!$A$1,"Y"),""))</f>
        <v/>
      </c>
      <c r="G102" s="108"/>
      <c r="H102" s="105"/>
      <c r="I102" s="109"/>
      <c r="J102" s="213" t="s">
        <v>32</v>
      </c>
      <c r="K102" s="111"/>
      <c r="L102" s="112"/>
      <c r="M102" s="213" t="s">
        <v>32</v>
      </c>
      <c r="N102" s="113"/>
      <c r="O102" s="276"/>
      <c r="P102" s="306"/>
      <c r="Q102" s="105"/>
      <c r="R102" s="276"/>
      <c r="S102" s="214"/>
      <c r="T102" s="275">
        <f t="shared" si="18"/>
        <v>0</v>
      </c>
      <c r="U102" s="271">
        <f t="shared" si="17"/>
        <v>0</v>
      </c>
      <c r="V102" s="215"/>
      <c r="W102" s="216"/>
      <c r="X102" s="217"/>
      <c r="Y102" s="218"/>
      <c r="Z102" s="270"/>
      <c r="AA102" s="281" t="str">
        <f>IFERROR(VLOOKUP(W102,平日の日数!$A$1:$B$12,2,FALSE),"")</f>
        <v/>
      </c>
      <c r="AB102" s="271">
        <f t="shared" si="19"/>
        <v>0</v>
      </c>
      <c r="AC102" s="271">
        <f t="shared" si="20"/>
        <v>0</v>
      </c>
      <c r="AD102" s="271">
        <f t="shared" si="21"/>
        <v>0</v>
      </c>
      <c r="AE102" s="271">
        <f t="shared" si="22"/>
        <v>0</v>
      </c>
      <c r="AF102" s="272">
        <f t="shared" si="23"/>
        <v>0</v>
      </c>
      <c r="AG102" s="273"/>
      <c r="AH102" s="272">
        <f t="shared" si="24"/>
        <v>0</v>
      </c>
      <c r="AI102" s="271">
        <f t="shared" si="25"/>
        <v>0</v>
      </c>
      <c r="AJ102" s="271">
        <f t="shared" si="26"/>
        <v>0</v>
      </c>
      <c r="AK102" s="272">
        <f t="shared" si="27"/>
        <v>0</v>
      </c>
      <c r="AL102" s="272">
        <f t="shared" si="30"/>
        <v>0</v>
      </c>
      <c r="AM102" s="272">
        <f t="shared" si="28"/>
        <v>0</v>
      </c>
      <c r="AN102" s="219">
        <f t="shared" si="33"/>
        <v>0</v>
      </c>
      <c r="AO102" s="219">
        <f t="shared" si="29"/>
        <v>0</v>
      </c>
      <c r="AQ102" s="220" t="str">
        <f t="shared" si="31"/>
        <v>20180</v>
      </c>
      <c r="AR102" s="10">
        <f t="shared" si="32"/>
        <v>20180</v>
      </c>
    </row>
    <row r="103" spans="1:44" ht="60" customHeight="1">
      <c r="A103" s="315" t="str">
        <f>IF(C103="","",SUBTOTAL(103,$C$19:C103)-1)</f>
        <v/>
      </c>
      <c r="B103" s="104"/>
      <c r="C103" s="105"/>
      <c r="D103" s="105"/>
      <c r="E103" s="106"/>
      <c r="F103" s="107" t="str">
        <f>IF(E103="","",IFERROR(DATEDIF(E103,'請求書（幼稚園保育料・代理）'!$A$1,"Y"),""))</f>
        <v/>
      </c>
      <c r="G103" s="108"/>
      <c r="H103" s="105"/>
      <c r="I103" s="109"/>
      <c r="J103" s="213" t="s">
        <v>32</v>
      </c>
      <c r="K103" s="111"/>
      <c r="L103" s="112"/>
      <c r="M103" s="213" t="s">
        <v>32</v>
      </c>
      <c r="N103" s="113"/>
      <c r="O103" s="276"/>
      <c r="P103" s="306"/>
      <c r="Q103" s="105"/>
      <c r="R103" s="276"/>
      <c r="S103" s="214"/>
      <c r="T103" s="275">
        <f t="shared" si="18"/>
        <v>0</v>
      </c>
      <c r="U103" s="271">
        <f t="shared" si="17"/>
        <v>0</v>
      </c>
      <c r="V103" s="215"/>
      <c r="W103" s="216"/>
      <c r="X103" s="217"/>
      <c r="Y103" s="218"/>
      <c r="Z103" s="270"/>
      <c r="AA103" s="281" t="str">
        <f>IFERROR(VLOOKUP(W103,平日の日数!$A$1:$B$12,2,FALSE),"")</f>
        <v/>
      </c>
      <c r="AB103" s="271">
        <f t="shared" si="19"/>
        <v>0</v>
      </c>
      <c r="AC103" s="271">
        <f t="shared" si="20"/>
        <v>0</v>
      </c>
      <c r="AD103" s="271">
        <f t="shared" si="21"/>
        <v>0</v>
      </c>
      <c r="AE103" s="271">
        <f t="shared" si="22"/>
        <v>0</v>
      </c>
      <c r="AF103" s="272">
        <f t="shared" si="23"/>
        <v>0</v>
      </c>
      <c r="AG103" s="273"/>
      <c r="AH103" s="272">
        <f t="shared" si="24"/>
        <v>0</v>
      </c>
      <c r="AI103" s="271">
        <f t="shared" si="25"/>
        <v>0</v>
      </c>
      <c r="AJ103" s="271">
        <f t="shared" si="26"/>
        <v>0</v>
      </c>
      <c r="AK103" s="272">
        <f t="shared" si="27"/>
        <v>0</v>
      </c>
      <c r="AL103" s="272">
        <f t="shared" si="30"/>
        <v>0</v>
      </c>
      <c r="AM103" s="272">
        <f t="shared" si="28"/>
        <v>0</v>
      </c>
      <c r="AN103" s="219">
        <f t="shared" si="33"/>
        <v>0</v>
      </c>
      <c r="AO103" s="219">
        <f t="shared" si="29"/>
        <v>0</v>
      </c>
      <c r="AQ103" s="220" t="str">
        <f t="shared" si="31"/>
        <v>20180</v>
      </c>
      <c r="AR103" s="10">
        <f t="shared" si="32"/>
        <v>20180</v>
      </c>
    </row>
    <row r="104" spans="1:44" ht="60" customHeight="1">
      <c r="A104" s="315" t="str">
        <f>IF(C104="","",SUBTOTAL(103,$C$19:C104)-1)</f>
        <v/>
      </c>
      <c r="B104" s="104"/>
      <c r="C104" s="105"/>
      <c r="D104" s="105"/>
      <c r="E104" s="106"/>
      <c r="F104" s="107" t="str">
        <f>IF(E104="","",IFERROR(DATEDIF(E104,'請求書（幼稚園保育料・代理）'!$A$1,"Y"),""))</f>
        <v/>
      </c>
      <c r="G104" s="108"/>
      <c r="H104" s="105"/>
      <c r="I104" s="109"/>
      <c r="J104" s="213" t="s">
        <v>32</v>
      </c>
      <c r="K104" s="111"/>
      <c r="L104" s="112"/>
      <c r="M104" s="213" t="s">
        <v>32</v>
      </c>
      <c r="N104" s="113"/>
      <c r="O104" s="276"/>
      <c r="P104" s="306"/>
      <c r="Q104" s="105"/>
      <c r="R104" s="276"/>
      <c r="S104" s="214"/>
      <c r="T104" s="275">
        <f t="shared" si="18"/>
        <v>0</v>
      </c>
      <c r="U104" s="271">
        <f t="shared" si="17"/>
        <v>0</v>
      </c>
      <c r="V104" s="215"/>
      <c r="W104" s="216"/>
      <c r="X104" s="217"/>
      <c r="Y104" s="218"/>
      <c r="Z104" s="270"/>
      <c r="AA104" s="281" t="str">
        <f>IFERROR(VLOOKUP(W104,平日の日数!$A$1:$B$12,2,FALSE),"")</f>
        <v/>
      </c>
      <c r="AB104" s="271">
        <f t="shared" si="19"/>
        <v>0</v>
      </c>
      <c r="AC104" s="271">
        <f t="shared" si="20"/>
        <v>0</v>
      </c>
      <c r="AD104" s="271">
        <f t="shared" si="21"/>
        <v>0</v>
      </c>
      <c r="AE104" s="271">
        <f t="shared" si="22"/>
        <v>0</v>
      </c>
      <c r="AF104" s="272">
        <f t="shared" si="23"/>
        <v>0</v>
      </c>
      <c r="AG104" s="273"/>
      <c r="AH104" s="272">
        <f t="shared" si="24"/>
        <v>0</v>
      </c>
      <c r="AI104" s="271">
        <f t="shared" si="25"/>
        <v>0</v>
      </c>
      <c r="AJ104" s="271">
        <f t="shared" si="26"/>
        <v>0</v>
      </c>
      <c r="AK104" s="272">
        <f t="shared" si="27"/>
        <v>0</v>
      </c>
      <c r="AL104" s="272">
        <f t="shared" si="30"/>
        <v>0</v>
      </c>
      <c r="AM104" s="272">
        <f t="shared" si="28"/>
        <v>0</v>
      </c>
      <c r="AN104" s="219">
        <f t="shared" si="33"/>
        <v>0</v>
      </c>
      <c r="AO104" s="219">
        <f t="shared" si="29"/>
        <v>0</v>
      </c>
      <c r="AQ104" s="220" t="str">
        <f t="shared" si="31"/>
        <v>20180</v>
      </c>
      <c r="AR104" s="10">
        <f t="shared" si="32"/>
        <v>20180</v>
      </c>
    </row>
    <row r="105" spans="1:44" ht="60" customHeight="1">
      <c r="A105" s="315" t="str">
        <f>IF(C105="","",SUBTOTAL(103,$C$19:C105)-1)</f>
        <v/>
      </c>
      <c r="B105" s="104"/>
      <c r="C105" s="105"/>
      <c r="D105" s="105"/>
      <c r="E105" s="106"/>
      <c r="F105" s="107" t="str">
        <f>IF(E105="","",IFERROR(DATEDIF(E105,'請求書（幼稚園保育料・代理）'!$A$1,"Y"),""))</f>
        <v/>
      </c>
      <c r="G105" s="108"/>
      <c r="H105" s="105"/>
      <c r="I105" s="109"/>
      <c r="J105" s="213" t="s">
        <v>32</v>
      </c>
      <c r="K105" s="111"/>
      <c r="L105" s="112"/>
      <c r="M105" s="213" t="s">
        <v>32</v>
      </c>
      <c r="N105" s="113"/>
      <c r="O105" s="276"/>
      <c r="P105" s="306"/>
      <c r="Q105" s="105"/>
      <c r="R105" s="276"/>
      <c r="S105" s="214"/>
      <c r="T105" s="275">
        <f t="shared" si="18"/>
        <v>0</v>
      </c>
      <c r="U105" s="271">
        <f t="shared" si="17"/>
        <v>0</v>
      </c>
      <c r="V105" s="215"/>
      <c r="W105" s="216"/>
      <c r="X105" s="217"/>
      <c r="Y105" s="218"/>
      <c r="Z105" s="270"/>
      <c r="AA105" s="281" t="str">
        <f>IFERROR(VLOOKUP(W105,平日の日数!$A$1:$B$12,2,FALSE),"")</f>
        <v/>
      </c>
      <c r="AB105" s="271">
        <f t="shared" si="19"/>
        <v>0</v>
      </c>
      <c r="AC105" s="271">
        <f t="shared" si="20"/>
        <v>0</v>
      </c>
      <c r="AD105" s="271">
        <f t="shared" si="21"/>
        <v>0</v>
      </c>
      <c r="AE105" s="271">
        <f t="shared" si="22"/>
        <v>0</v>
      </c>
      <c r="AF105" s="272">
        <f t="shared" si="23"/>
        <v>0</v>
      </c>
      <c r="AG105" s="273"/>
      <c r="AH105" s="272">
        <f t="shared" si="24"/>
        <v>0</v>
      </c>
      <c r="AI105" s="271">
        <f t="shared" si="25"/>
        <v>0</v>
      </c>
      <c r="AJ105" s="271">
        <f t="shared" si="26"/>
        <v>0</v>
      </c>
      <c r="AK105" s="272">
        <f t="shared" si="27"/>
        <v>0</v>
      </c>
      <c r="AL105" s="272">
        <f t="shared" si="30"/>
        <v>0</v>
      </c>
      <c r="AM105" s="272">
        <f t="shared" si="28"/>
        <v>0</v>
      </c>
      <c r="AN105" s="219">
        <f t="shared" si="33"/>
        <v>0</v>
      </c>
      <c r="AO105" s="219">
        <f t="shared" si="29"/>
        <v>0</v>
      </c>
      <c r="AQ105" s="220" t="str">
        <f t="shared" si="31"/>
        <v>20180</v>
      </c>
      <c r="AR105" s="10">
        <f t="shared" si="32"/>
        <v>20180</v>
      </c>
    </row>
    <row r="106" spans="1:44" ht="60" customHeight="1">
      <c r="A106" s="315" t="str">
        <f>IF(C106="","",SUBTOTAL(103,$C$19:C106)-1)</f>
        <v/>
      </c>
      <c r="B106" s="104"/>
      <c r="C106" s="105"/>
      <c r="D106" s="105"/>
      <c r="E106" s="106"/>
      <c r="F106" s="107" t="str">
        <f>IF(E106="","",IFERROR(DATEDIF(E106,'請求書（幼稚園保育料・代理）'!$A$1,"Y"),""))</f>
        <v/>
      </c>
      <c r="G106" s="108"/>
      <c r="H106" s="105"/>
      <c r="I106" s="109"/>
      <c r="J106" s="213" t="s">
        <v>32</v>
      </c>
      <c r="K106" s="111"/>
      <c r="L106" s="112"/>
      <c r="M106" s="213" t="s">
        <v>32</v>
      </c>
      <c r="N106" s="113"/>
      <c r="O106" s="276"/>
      <c r="P106" s="306"/>
      <c r="Q106" s="105"/>
      <c r="R106" s="276"/>
      <c r="S106" s="214"/>
      <c r="T106" s="275">
        <f t="shared" si="18"/>
        <v>0</v>
      </c>
      <c r="U106" s="271">
        <f t="shared" si="17"/>
        <v>0</v>
      </c>
      <c r="V106" s="215"/>
      <c r="W106" s="216"/>
      <c r="X106" s="217"/>
      <c r="Y106" s="218"/>
      <c r="Z106" s="270"/>
      <c r="AA106" s="281" t="str">
        <f>IFERROR(VLOOKUP(W106,平日の日数!$A$1:$B$12,2,FALSE),"")</f>
        <v/>
      </c>
      <c r="AB106" s="271">
        <f t="shared" si="19"/>
        <v>0</v>
      </c>
      <c r="AC106" s="271">
        <f t="shared" si="20"/>
        <v>0</v>
      </c>
      <c r="AD106" s="271">
        <f t="shared" si="21"/>
        <v>0</v>
      </c>
      <c r="AE106" s="271">
        <f t="shared" si="22"/>
        <v>0</v>
      </c>
      <c r="AF106" s="272">
        <f t="shared" si="23"/>
        <v>0</v>
      </c>
      <c r="AG106" s="273"/>
      <c r="AH106" s="272">
        <f t="shared" si="24"/>
        <v>0</v>
      </c>
      <c r="AI106" s="271">
        <f t="shared" si="25"/>
        <v>0</v>
      </c>
      <c r="AJ106" s="271">
        <f t="shared" si="26"/>
        <v>0</v>
      </c>
      <c r="AK106" s="272">
        <f t="shared" si="27"/>
        <v>0</v>
      </c>
      <c r="AL106" s="272">
        <f t="shared" si="30"/>
        <v>0</v>
      </c>
      <c r="AM106" s="272">
        <f t="shared" si="28"/>
        <v>0</v>
      </c>
      <c r="AN106" s="219">
        <f t="shared" si="33"/>
        <v>0</v>
      </c>
      <c r="AO106" s="219">
        <f t="shared" si="29"/>
        <v>0</v>
      </c>
      <c r="AQ106" s="220" t="str">
        <f t="shared" si="31"/>
        <v>20180</v>
      </c>
      <c r="AR106" s="10">
        <f t="shared" si="32"/>
        <v>20180</v>
      </c>
    </row>
    <row r="107" spans="1:44" ht="60" customHeight="1">
      <c r="A107" s="315" t="str">
        <f>IF(C107="","",SUBTOTAL(103,$C$19:C107)-1)</f>
        <v/>
      </c>
      <c r="B107" s="104"/>
      <c r="C107" s="105"/>
      <c r="D107" s="105"/>
      <c r="E107" s="106"/>
      <c r="F107" s="107" t="str">
        <f>IF(E107="","",IFERROR(DATEDIF(E107,'請求書（幼稚園保育料・代理）'!$A$1,"Y"),""))</f>
        <v/>
      </c>
      <c r="G107" s="108"/>
      <c r="H107" s="105"/>
      <c r="I107" s="109"/>
      <c r="J107" s="213" t="s">
        <v>32</v>
      </c>
      <c r="K107" s="111"/>
      <c r="L107" s="112"/>
      <c r="M107" s="213" t="s">
        <v>32</v>
      </c>
      <c r="N107" s="113"/>
      <c r="O107" s="276"/>
      <c r="P107" s="306"/>
      <c r="Q107" s="105"/>
      <c r="R107" s="276"/>
      <c r="S107" s="214"/>
      <c r="T107" s="275">
        <f t="shared" si="18"/>
        <v>0</v>
      </c>
      <c r="U107" s="271">
        <f t="shared" si="17"/>
        <v>0</v>
      </c>
      <c r="V107" s="215"/>
      <c r="W107" s="216"/>
      <c r="X107" s="217"/>
      <c r="Y107" s="218"/>
      <c r="Z107" s="270"/>
      <c r="AA107" s="281" t="str">
        <f>IFERROR(VLOOKUP(W107,平日の日数!$A$1:$B$12,2,FALSE),"")</f>
        <v/>
      </c>
      <c r="AB107" s="271">
        <f t="shared" si="19"/>
        <v>0</v>
      </c>
      <c r="AC107" s="271">
        <f t="shared" si="20"/>
        <v>0</v>
      </c>
      <c r="AD107" s="271">
        <f t="shared" si="21"/>
        <v>0</v>
      </c>
      <c r="AE107" s="271">
        <f t="shared" si="22"/>
        <v>0</v>
      </c>
      <c r="AF107" s="272">
        <f t="shared" si="23"/>
        <v>0</v>
      </c>
      <c r="AG107" s="273"/>
      <c r="AH107" s="272">
        <f t="shared" si="24"/>
        <v>0</v>
      </c>
      <c r="AI107" s="271">
        <f t="shared" si="25"/>
        <v>0</v>
      </c>
      <c r="AJ107" s="271">
        <f t="shared" si="26"/>
        <v>0</v>
      </c>
      <c r="AK107" s="272">
        <f t="shared" si="27"/>
        <v>0</v>
      </c>
      <c r="AL107" s="272">
        <f t="shared" si="30"/>
        <v>0</v>
      </c>
      <c r="AM107" s="272">
        <f t="shared" si="28"/>
        <v>0</v>
      </c>
      <c r="AN107" s="219">
        <f t="shared" si="33"/>
        <v>0</v>
      </c>
      <c r="AO107" s="219">
        <f t="shared" si="29"/>
        <v>0</v>
      </c>
      <c r="AQ107" s="220" t="str">
        <f t="shared" si="31"/>
        <v>20180</v>
      </c>
      <c r="AR107" s="10">
        <f t="shared" si="32"/>
        <v>20180</v>
      </c>
    </row>
    <row r="108" spans="1:44" ht="60" customHeight="1">
      <c r="A108" s="315" t="str">
        <f>IF(C108="","",SUBTOTAL(103,$C$19:C108)-1)</f>
        <v/>
      </c>
      <c r="B108" s="104"/>
      <c r="C108" s="105"/>
      <c r="D108" s="105"/>
      <c r="E108" s="106"/>
      <c r="F108" s="107" t="str">
        <f>IF(E108="","",IFERROR(DATEDIF(E108,'請求書（幼稚園保育料・代理）'!$A$1,"Y"),""))</f>
        <v/>
      </c>
      <c r="G108" s="108"/>
      <c r="H108" s="105"/>
      <c r="I108" s="109"/>
      <c r="J108" s="213" t="s">
        <v>32</v>
      </c>
      <c r="K108" s="111"/>
      <c r="L108" s="112"/>
      <c r="M108" s="213" t="s">
        <v>32</v>
      </c>
      <c r="N108" s="113"/>
      <c r="O108" s="276"/>
      <c r="P108" s="306"/>
      <c r="Q108" s="105"/>
      <c r="R108" s="276"/>
      <c r="S108" s="214"/>
      <c r="T108" s="275">
        <f t="shared" si="18"/>
        <v>0</v>
      </c>
      <c r="U108" s="271">
        <f t="shared" si="17"/>
        <v>0</v>
      </c>
      <c r="V108" s="215"/>
      <c r="W108" s="216"/>
      <c r="X108" s="217"/>
      <c r="Y108" s="218"/>
      <c r="Z108" s="270"/>
      <c r="AA108" s="281" t="str">
        <f>IFERROR(VLOOKUP(W108,平日の日数!$A$1:$B$12,2,FALSE),"")</f>
        <v/>
      </c>
      <c r="AB108" s="271">
        <f t="shared" si="19"/>
        <v>0</v>
      </c>
      <c r="AC108" s="271">
        <f t="shared" si="20"/>
        <v>0</v>
      </c>
      <c r="AD108" s="271">
        <f t="shared" si="21"/>
        <v>0</v>
      </c>
      <c r="AE108" s="271">
        <f t="shared" si="22"/>
        <v>0</v>
      </c>
      <c r="AF108" s="272">
        <f t="shared" si="23"/>
        <v>0</v>
      </c>
      <c r="AG108" s="273"/>
      <c r="AH108" s="272">
        <f t="shared" si="24"/>
        <v>0</v>
      </c>
      <c r="AI108" s="271">
        <f t="shared" si="25"/>
        <v>0</v>
      </c>
      <c r="AJ108" s="271">
        <f t="shared" si="26"/>
        <v>0</v>
      </c>
      <c r="AK108" s="272">
        <f t="shared" si="27"/>
        <v>0</v>
      </c>
      <c r="AL108" s="272">
        <f t="shared" si="30"/>
        <v>0</v>
      </c>
      <c r="AM108" s="272">
        <f t="shared" si="28"/>
        <v>0</v>
      </c>
      <c r="AN108" s="219">
        <f t="shared" si="33"/>
        <v>0</v>
      </c>
      <c r="AO108" s="219">
        <f t="shared" si="29"/>
        <v>0</v>
      </c>
      <c r="AQ108" s="220" t="str">
        <f t="shared" si="31"/>
        <v>20180</v>
      </c>
      <c r="AR108" s="10">
        <f t="shared" si="32"/>
        <v>20180</v>
      </c>
    </row>
    <row r="109" spans="1:44" ht="60" customHeight="1">
      <c r="A109" s="315" t="str">
        <f>IF(C109="","",SUBTOTAL(103,$C$19:C109)-1)</f>
        <v/>
      </c>
      <c r="B109" s="104"/>
      <c r="C109" s="105"/>
      <c r="D109" s="105"/>
      <c r="E109" s="106"/>
      <c r="F109" s="107" t="str">
        <f>IF(E109="","",IFERROR(DATEDIF(E109,'請求書（幼稚園保育料・代理）'!$A$1,"Y"),""))</f>
        <v/>
      </c>
      <c r="G109" s="108"/>
      <c r="H109" s="105"/>
      <c r="I109" s="109"/>
      <c r="J109" s="213" t="s">
        <v>32</v>
      </c>
      <c r="K109" s="111"/>
      <c r="L109" s="112"/>
      <c r="M109" s="213" t="s">
        <v>32</v>
      </c>
      <c r="N109" s="113"/>
      <c r="O109" s="276"/>
      <c r="P109" s="306"/>
      <c r="Q109" s="105"/>
      <c r="R109" s="276"/>
      <c r="S109" s="214"/>
      <c r="T109" s="275">
        <f t="shared" si="18"/>
        <v>0</v>
      </c>
      <c r="U109" s="271">
        <f t="shared" si="17"/>
        <v>0</v>
      </c>
      <c r="V109" s="215"/>
      <c r="W109" s="216"/>
      <c r="X109" s="217"/>
      <c r="Y109" s="218"/>
      <c r="Z109" s="270"/>
      <c r="AA109" s="281" t="str">
        <f>IFERROR(VLOOKUP(W109,平日の日数!$A$1:$B$12,2,FALSE),"")</f>
        <v/>
      </c>
      <c r="AB109" s="271">
        <f t="shared" si="19"/>
        <v>0</v>
      </c>
      <c r="AC109" s="271">
        <f t="shared" si="20"/>
        <v>0</v>
      </c>
      <c r="AD109" s="271">
        <f t="shared" si="21"/>
        <v>0</v>
      </c>
      <c r="AE109" s="271">
        <f t="shared" si="22"/>
        <v>0</v>
      </c>
      <c r="AF109" s="272">
        <f t="shared" si="23"/>
        <v>0</v>
      </c>
      <c r="AG109" s="273"/>
      <c r="AH109" s="272">
        <f t="shared" si="24"/>
        <v>0</v>
      </c>
      <c r="AI109" s="271">
        <f t="shared" si="25"/>
        <v>0</v>
      </c>
      <c r="AJ109" s="271">
        <f t="shared" si="26"/>
        <v>0</v>
      </c>
      <c r="AK109" s="272">
        <f t="shared" si="27"/>
        <v>0</v>
      </c>
      <c r="AL109" s="272">
        <f t="shared" si="30"/>
        <v>0</v>
      </c>
      <c r="AM109" s="272">
        <f t="shared" si="28"/>
        <v>0</v>
      </c>
      <c r="AN109" s="219">
        <f t="shared" si="33"/>
        <v>0</v>
      </c>
      <c r="AO109" s="219">
        <f t="shared" si="29"/>
        <v>0</v>
      </c>
      <c r="AQ109" s="220" t="str">
        <f t="shared" si="31"/>
        <v>20180</v>
      </c>
      <c r="AR109" s="10">
        <f t="shared" si="32"/>
        <v>20180</v>
      </c>
    </row>
    <row r="110" spans="1:44" ht="60" customHeight="1">
      <c r="A110" s="315" t="str">
        <f>IF(C110="","",SUBTOTAL(103,$C$19:C110)-1)</f>
        <v/>
      </c>
      <c r="B110" s="104"/>
      <c r="C110" s="105"/>
      <c r="D110" s="105"/>
      <c r="E110" s="106"/>
      <c r="F110" s="107" t="str">
        <f>IF(E110="","",IFERROR(DATEDIF(E110,'請求書（幼稚園保育料・代理）'!$A$1,"Y"),""))</f>
        <v/>
      </c>
      <c r="G110" s="108"/>
      <c r="H110" s="105"/>
      <c r="I110" s="109"/>
      <c r="J110" s="213" t="s">
        <v>32</v>
      </c>
      <c r="K110" s="111"/>
      <c r="L110" s="112"/>
      <c r="M110" s="213" t="s">
        <v>32</v>
      </c>
      <c r="N110" s="113"/>
      <c r="O110" s="276"/>
      <c r="P110" s="306"/>
      <c r="Q110" s="105"/>
      <c r="R110" s="276"/>
      <c r="S110" s="214"/>
      <c r="T110" s="275">
        <f t="shared" si="18"/>
        <v>0</v>
      </c>
      <c r="U110" s="271">
        <f t="shared" si="17"/>
        <v>0</v>
      </c>
      <c r="V110" s="215"/>
      <c r="W110" s="216"/>
      <c r="X110" s="217"/>
      <c r="Y110" s="218"/>
      <c r="Z110" s="270"/>
      <c r="AA110" s="281" t="str">
        <f>IFERROR(VLOOKUP(W110,平日の日数!$A$1:$B$12,2,FALSE),"")</f>
        <v/>
      </c>
      <c r="AB110" s="271">
        <f t="shared" si="19"/>
        <v>0</v>
      </c>
      <c r="AC110" s="271">
        <f t="shared" si="20"/>
        <v>0</v>
      </c>
      <c r="AD110" s="271">
        <f t="shared" si="21"/>
        <v>0</v>
      </c>
      <c r="AE110" s="271">
        <f t="shared" si="22"/>
        <v>0</v>
      </c>
      <c r="AF110" s="272">
        <f t="shared" si="23"/>
        <v>0</v>
      </c>
      <c r="AG110" s="273"/>
      <c r="AH110" s="272">
        <f t="shared" si="24"/>
        <v>0</v>
      </c>
      <c r="AI110" s="271">
        <f t="shared" si="25"/>
        <v>0</v>
      </c>
      <c r="AJ110" s="271">
        <f t="shared" si="26"/>
        <v>0</v>
      </c>
      <c r="AK110" s="272">
        <f t="shared" si="27"/>
        <v>0</v>
      </c>
      <c r="AL110" s="272">
        <f t="shared" si="30"/>
        <v>0</v>
      </c>
      <c r="AM110" s="272">
        <f t="shared" si="28"/>
        <v>0</v>
      </c>
      <c r="AN110" s="219">
        <f t="shared" si="33"/>
        <v>0</v>
      </c>
      <c r="AO110" s="219">
        <f t="shared" si="29"/>
        <v>0</v>
      </c>
      <c r="AQ110" s="220" t="str">
        <f t="shared" si="31"/>
        <v>20180</v>
      </c>
      <c r="AR110" s="10">
        <f t="shared" si="32"/>
        <v>20180</v>
      </c>
    </row>
    <row r="111" spans="1:44" ht="60" customHeight="1">
      <c r="A111" s="315" t="str">
        <f>IF(C111="","",SUBTOTAL(103,$C$19:C111)-1)</f>
        <v/>
      </c>
      <c r="B111" s="104"/>
      <c r="C111" s="105"/>
      <c r="D111" s="105"/>
      <c r="E111" s="106"/>
      <c r="F111" s="107" t="str">
        <f>IF(E111="","",IFERROR(DATEDIF(E111,'請求書（幼稚園保育料・代理）'!$A$1,"Y"),""))</f>
        <v/>
      </c>
      <c r="G111" s="108"/>
      <c r="H111" s="105"/>
      <c r="I111" s="109"/>
      <c r="J111" s="213" t="s">
        <v>32</v>
      </c>
      <c r="K111" s="111"/>
      <c r="L111" s="112"/>
      <c r="M111" s="213" t="s">
        <v>32</v>
      </c>
      <c r="N111" s="113"/>
      <c r="O111" s="276"/>
      <c r="P111" s="306"/>
      <c r="Q111" s="105"/>
      <c r="R111" s="276"/>
      <c r="S111" s="214"/>
      <c r="T111" s="275">
        <f t="shared" si="18"/>
        <v>0</v>
      </c>
      <c r="U111" s="271">
        <f t="shared" si="17"/>
        <v>0</v>
      </c>
      <c r="V111" s="215"/>
      <c r="W111" s="216"/>
      <c r="X111" s="217"/>
      <c r="Y111" s="218"/>
      <c r="Z111" s="270"/>
      <c r="AA111" s="281" t="str">
        <f>IFERROR(VLOOKUP(W111,平日の日数!$A$1:$B$12,2,FALSE),"")</f>
        <v/>
      </c>
      <c r="AB111" s="271">
        <f t="shared" si="19"/>
        <v>0</v>
      </c>
      <c r="AC111" s="271">
        <f t="shared" si="20"/>
        <v>0</v>
      </c>
      <c r="AD111" s="271">
        <f t="shared" si="21"/>
        <v>0</v>
      </c>
      <c r="AE111" s="271">
        <f t="shared" si="22"/>
        <v>0</v>
      </c>
      <c r="AF111" s="272">
        <f t="shared" si="23"/>
        <v>0</v>
      </c>
      <c r="AG111" s="273"/>
      <c r="AH111" s="272">
        <f t="shared" si="24"/>
        <v>0</v>
      </c>
      <c r="AI111" s="271">
        <f t="shared" si="25"/>
        <v>0</v>
      </c>
      <c r="AJ111" s="271">
        <f t="shared" si="26"/>
        <v>0</v>
      </c>
      <c r="AK111" s="272">
        <f t="shared" si="27"/>
        <v>0</v>
      </c>
      <c r="AL111" s="272">
        <f t="shared" si="30"/>
        <v>0</v>
      </c>
      <c r="AM111" s="272">
        <f t="shared" si="28"/>
        <v>0</v>
      </c>
      <c r="AN111" s="219">
        <f t="shared" si="33"/>
        <v>0</v>
      </c>
      <c r="AO111" s="219">
        <f t="shared" si="29"/>
        <v>0</v>
      </c>
      <c r="AQ111" s="220" t="str">
        <f t="shared" si="31"/>
        <v>20180</v>
      </c>
      <c r="AR111" s="10">
        <f t="shared" si="32"/>
        <v>20180</v>
      </c>
    </row>
    <row r="112" spans="1:44" ht="60" customHeight="1">
      <c r="A112" s="315" t="str">
        <f>IF(C112="","",SUBTOTAL(103,$C$19:C112)-1)</f>
        <v/>
      </c>
      <c r="B112" s="104"/>
      <c r="C112" s="105"/>
      <c r="D112" s="105"/>
      <c r="E112" s="106"/>
      <c r="F112" s="107" t="str">
        <f>IF(E112="","",IFERROR(DATEDIF(E112,'請求書（幼稚園保育料・代理）'!$A$1,"Y"),""))</f>
        <v/>
      </c>
      <c r="G112" s="108"/>
      <c r="H112" s="105"/>
      <c r="I112" s="109"/>
      <c r="J112" s="213" t="s">
        <v>32</v>
      </c>
      <c r="K112" s="111"/>
      <c r="L112" s="112"/>
      <c r="M112" s="213" t="s">
        <v>32</v>
      </c>
      <c r="N112" s="113"/>
      <c r="O112" s="276"/>
      <c r="P112" s="306"/>
      <c r="Q112" s="105"/>
      <c r="R112" s="276"/>
      <c r="S112" s="214"/>
      <c r="T112" s="275">
        <f t="shared" si="18"/>
        <v>0</v>
      </c>
      <c r="U112" s="271">
        <f t="shared" si="17"/>
        <v>0</v>
      </c>
      <c r="V112" s="215"/>
      <c r="W112" s="216"/>
      <c r="X112" s="217"/>
      <c r="Y112" s="218"/>
      <c r="Z112" s="270"/>
      <c r="AA112" s="281" t="str">
        <f>IFERROR(VLOOKUP(W112,平日の日数!$A$1:$B$12,2,FALSE),"")</f>
        <v/>
      </c>
      <c r="AB112" s="271">
        <f t="shared" si="19"/>
        <v>0</v>
      </c>
      <c r="AC112" s="271">
        <f t="shared" si="20"/>
        <v>0</v>
      </c>
      <c r="AD112" s="271">
        <f t="shared" si="21"/>
        <v>0</v>
      </c>
      <c r="AE112" s="271">
        <f t="shared" si="22"/>
        <v>0</v>
      </c>
      <c r="AF112" s="272">
        <f t="shared" si="23"/>
        <v>0</v>
      </c>
      <c r="AG112" s="273"/>
      <c r="AH112" s="272">
        <f t="shared" si="24"/>
        <v>0</v>
      </c>
      <c r="AI112" s="271">
        <f t="shared" si="25"/>
        <v>0</v>
      </c>
      <c r="AJ112" s="271">
        <f t="shared" si="26"/>
        <v>0</v>
      </c>
      <c r="AK112" s="272">
        <f t="shared" si="27"/>
        <v>0</v>
      </c>
      <c r="AL112" s="272">
        <f t="shared" si="30"/>
        <v>0</v>
      </c>
      <c r="AM112" s="272">
        <f t="shared" si="28"/>
        <v>0</v>
      </c>
      <c r="AN112" s="219">
        <f t="shared" si="33"/>
        <v>0</v>
      </c>
      <c r="AO112" s="219">
        <f t="shared" si="29"/>
        <v>0</v>
      </c>
      <c r="AQ112" s="220" t="str">
        <f t="shared" si="31"/>
        <v>20180</v>
      </c>
      <c r="AR112" s="10">
        <f t="shared" si="32"/>
        <v>20180</v>
      </c>
    </row>
    <row r="113" spans="1:44" ht="60" customHeight="1">
      <c r="A113" s="315" t="str">
        <f>IF(C113="","",SUBTOTAL(103,$C$19:C113)-1)</f>
        <v/>
      </c>
      <c r="B113" s="104"/>
      <c r="C113" s="105"/>
      <c r="D113" s="105"/>
      <c r="E113" s="106"/>
      <c r="F113" s="107" t="str">
        <f>IF(E113="","",IFERROR(DATEDIF(E113,'請求書（幼稚園保育料・代理）'!$A$1,"Y"),""))</f>
        <v/>
      </c>
      <c r="G113" s="108"/>
      <c r="H113" s="105"/>
      <c r="I113" s="109"/>
      <c r="J113" s="213" t="s">
        <v>32</v>
      </c>
      <c r="K113" s="111"/>
      <c r="L113" s="112"/>
      <c r="M113" s="213" t="s">
        <v>32</v>
      </c>
      <c r="N113" s="113"/>
      <c r="O113" s="276"/>
      <c r="P113" s="306"/>
      <c r="Q113" s="105"/>
      <c r="R113" s="276"/>
      <c r="S113" s="214"/>
      <c r="T113" s="275">
        <f t="shared" si="18"/>
        <v>0</v>
      </c>
      <c r="U113" s="271">
        <f t="shared" si="17"/>
        <v>0</v>
      </c>
      <c r="V113" s="215"/>
      <c r="W113" s="216"/>
      <c r="X113" s="217"/>
      <c r="Y113" s="218"/>
      <c r="Z113" s="270"/>
      <c r="AA113" s="281" t="str">
        <f>IFERROR(VLOOKUP(W113,平日の日数!$A$1:$B$12,2,FALSE),"")</f>
        <v/>
      </c>
      <c r="AB113" s="271">
        <f t="shared" si="19"/>
        <v>0</v>
      </c>
      <c r="AC113" s="271">
        <f t="shared" si="20"/>
        <v>0</v>
      </c>
      <c r="AD113" s="271">
        <f t="shared" si="21"/>
        <v>0</v>
      </c>
      <c r="AE113" s="271">
        <f t="shared" si="22"/>
        <v>0</v>
      </c>
      <c r="AF113" s="272">
        <f t="shared" si="23"/>
        <v>0</v>
      </c>
      <c r="AG113" s="273"/>
      <c r="AH113" s="272">
        <f t="shared" si="24"/>
        <v>0</v>
      </c>
      <c r="AI113" s="271">
        <f t="shared" si="25"/>
        <v>0</v>
      </c>
      <c r="AJ113" s="271">
        <f t="shared" si="26"/>
        <v>0</v>
      </c>
      <c r="AK113" s="272">
        <f t="shared" si="27"/>
        <v>0</v>
      </c>
      <c r="AL113" s="272">
        <f t="shared" si="30"/>
        <v>0</v>
      </c>
      <c r="AM113" s="272">
        <f t="shared" si="28"/>
        <v>0</v>
      </c>
      <c r="AN113" s="219">
        <f t="shared" si="33"/>
        <v>0</v>
      </c>
      <c r="AO113" s="219">
        <f t="shared" si="29"/>
        <v>0</v>
      </c>
      <c r="AQ113" s="220" t="str">
        <f t="shared" si="31"/>
        <v>20180</v>
      </c>
      <c r="AR113" s="10">
        <f t="shared" si="32"/>
        <v>20180</v>
      </c>
    </row>
    <row r="114" spans="1:44" ht="60" customHeight="1">
      <c r="A114" s="315" t="str">
        <f>IF(C114="","",SUBTOTAL(103,$C$19:C114)-1)</f>
        <v/>
      </c>
      <c r="B114" s="104"/>
      <c r="C114" s="105"/>
      <c r="D114" s="105"/>
      <c r="E114" s="106"/>
      <c r="F114" s="107" t="str">
        <f>IF(E114="","",IFERROR(DATEDIF(E114,'請求書（幼稚園保育料・代理）'!$A$1,"Y"),""))</f>
        <v/>
      </c>
      <c r="G114" s="108"/>
      <c r="H114" s="105"/>
      <c r="I114" s="109"/>
      <c r="J114" s="213" t="s">
        <v>32</v>
      </c>
      <c r="K114" s="111"/>
      <c r="L114" s="112"/>
      <c r="M114" s="213" t="s">
        <v>32</v>
      </c>
      <c r="N114" s="113"/>
      <c r="O114" s="276"/>
      <c r="P114" s="306"/>
      <c r="Q114" s="105"/>
      <c r="R114" s="276"/>
      <c r="S114" s="214"/>
      <c r="T114" s="275">
        <f t="shared" si="18"/>
        <v>0</v>
      </c>
      <c r="U114" s="271">
        <f t="shared" si="17"/>
        <v>0</v>
      </c>
      <c r="V114" s="215"/>
      <c r="W114" s="216"/>
      <c r="X114" s="217"/>
      <c r="Y114" s="218"/>
      <c r="Z114" s="270"/>
      <c r="AA114" s="281" t="str">
        <f>IFERROR(VLOOKUP(W114,平日の日数!$A$1:$B$12,2,FALSE),"")</f>
        <v/>
      </c>
      <c r="AB114" s="271">
        <f t="shared" si="19"/>
        <v>0</v>
      </c>
      <c r="AC114" s="271">
        <f t="shared" si="20"/>
        <v>0</v>
      </c>
      <c r="AD114" s="271">
        <f t="shared" si="21"/>
        <v>0</v>
      </c>
      <c r="AE114" s="271">
        <f t="shared" si="22"/>
        <v>0</v>
      </c>
      <c r="AF114" s="272">
        <f t="shared" si="23"/>
        <v>0</v>
      </c>
      <c r="AG114" s="273"/>
      <c r="AH114" s="272">
        <f t="shared" si="24"/>
        <v>0</v>
      </c>
      <c r="AI114" s="271">
        <f t="shared" si="25"/>
        <v>0</v>
      </c>
      <c r="AJ114" s="271">
        <f t="shared" si="26"/>
        <v>0</v>
      </c>
      <c r="AK114" s="272">
        <f t="shared" si="27"/>
        <v>0</v>
      </c>
      <c r="AL114" s="272">
        <f t="shared" si="30"/>
        <v>0</v>
      </c>
      <c r="AM114" s="272">
        <f t="shared" si="28"/>
        <v>0</v>
      </c>
      <c r="AN114" s="219">
        <f t="shared" si="33"/>
        <v>0</v>
      </c>
      <c r="AO114" s="219">
        <f t="shared" si="29"/>
        <v>0</v>
      </c>
      <c r="AQ114" s="220" t="str">
        <f t="shared" si="31"/>
        <v>20180</v>
      </c>
      <c r="AR114" s="10">
        <f t="shared" si="32"/>
        <v>20180</v>
      </c>
    </row>
    <row r="115" spans="1:44" ht="60" customHeight="1">
      <c r="A115" s="315" t="str">
        <f>IF(C115="","",SUBTOTAL(103,$C$19:C115)-1)</f>
        <v/>
      </c>
      <c r="B115" s="104"/>
      <c r="C115" s="105"/>
      <c r="D115" s="105"/>
      <c r="E115" s="106"/>
      <c r="F115" s="107" t="str">
        <f>IF(E115="","",IFERROR(DATEDIF(E115,'請求書（幼稚園保育料・代理）'!$A$1,"Y"),""))</f>
        <v/>
      </c>
      <c r="G115" s="108"/>
      <c r="H115" s="105"/>
      <c r="I115" s="109"/>
      <c r="J115" s="213" t="s">
        <v>32</v>
      </c>
      <c r="K115" s="111"/>
      <c r="L115" s="112"/>
      <c r="M115" s="213" t="s">
        <v>32</v>
      </c>
      <c r="N115" s="113"/>
      <c r="O115" s="276"/>
      <c r="P115" s="306"/>
      <c r="Q115" s="105"/>
      <c r="R115" s="276"/>
      <c r="S115" s="214"/>
      <c r="T115" s="275">
        <f t="shared" si="18"/>
        <v>0</v>
      </c>
      <c r="U115" s="271">
        <f t="shared" si="17"/>
        <v>0</v>
      </c>
      <c r="V115" s="215"/>
      <c r="W115" s="216"/>
      <c r="X115" s="217"/>
      <c r="Y115" s="218"/>
      <c r="Z115" s="270"/>
      <c r="AA115" s="281" t="str">
        <f>IFERROR(VLOOKUP(W115,平日の日数!$A$1:$B$12,2,FALSE),"")</f>
        <v/>
      </c>
      <c r="AB115" s="271">
        <f t="shared" si="19"/>
        <v>0</v>
      </c>
      <c r="AC115" s="271">
        <f t="shared" si="20"/>
        <v>0</v>
      </c>
      <c r="AD115" s="271">
        <f t="shared" si="21"/>
        <v>0</v>
      </c>
      <c r="AE115" s="271">
        <f t="shared" si="22"/>
        <v>0</v>
      </c>
      <c r="AF115" s="272">
        <f t="shared" si="23"/>
        <v>0</v>
      </c>
      <c r="AG115" s="273"/>
      <c r="AH115" s="272">
        <f t="shared" si="24"/>
        <v>0</v>
      </c>
      <c r="AI115" s="271">
        <f t="shared" si="25"/>
        <v>0</v>
      </c>
      <c r="AJ115" s="271">
        <f t="shared" si="26"/>
        <v>0</v>
      </c>
      <c r="AK115" s="272">
        <f t="shared" si="27"/>
        <v>0</v>
      </c>
      <c r="AL115" s="272">
        <f t="shared" si="30"/>
        <v>0</v>
      </c>
      <c r="AM115" s="272">
        <f t="shared" si="28"/>
        <v>0</v>
      </c>
      <c r="AN115" s="219">
        <f t="shared" si="33"/>
        <v>0</v>
      </c>
      <c r="AO115" s="219">
        <f t="shared" si="29"/>
        <v>0</v>
      </c>
      <c r="AQ115" s="220" t="str">
        <f t="shared" si="31"/>
        <v>20180</v>
      </c>
      <c r="AR115" s="10">
        <f t="shared" si="32"/>
        <v>20180</v>
      </c>
    </row>
    <row r="116" spans="1:44" ht="60" customHeight="1">
      <c r="A116" s="315" t="str">
        <f>IF(C116="","",SUBTOTAL(103,$C$19:C116)-1)</f>
        <v/>
      </c>
      <c r="B116" s="104"/>
      <c r="C116" s="105"/>
      <c r="D116" s="105"/>
      <c r="E116" s="106"/>
      <c r="F116" s="107" t="str">
        <f>IF(E116="","",IFERROR(DATEDIF(E116,'請求書（幼稚園保育料・代理）'!$A$1,"Y"),""))</f>
        <v/>
      </c>
      <c r="G116" s="108"/>
      <c r="H116" s="105"/>
      <c r="I116" s="109"/>
      <c r="J116" s="213" t="s">
        <v>32</v>
      </c>
      <c r="K116" s="111"/>
      <c r="L116" s="112"/>
      <c r="M116" s="213" t="s">
        <v>32</v>
      </c>
      <c r="N116" s="113"/>
      <c r="O116" s="276"/>
      <c r="P116" s="306"/>
      <c r="Q116" s="105"/>
      <c r="R116" s="276"/>
      <c r="S116" s="214"/>
      <c r="T116" s="275">
        <f t="shared" si="18"/>
        <v>0</v>
      </c>
      <c r="U116" s="271">
        <f t="shared" si="17"/>
        <v>0</v>
      </c>
      <c r="V116" s="215"/>
      <c r="W116" s="216"/>
      <c r="X116" s="217"/>
      <c r="Y116" s="218"/>
      <c r="Z116" s="270"/>
      <c r="AA116" s="281" t="str">
        <f>IFERROR(VLOOKUP(W116,平日の日数!$A$1:$B$12,2,FALSE),"")</f>
        <v/>
      </c>
      <c r="AB116" s="271">
        <f t="shared" si="19"/>
        <v>0</v>
      </c>
      <c r="AC116" s="271">
        <f t="shared" si="20"/>
        <v>0</v>
      </c>
      <c r="AD116" s="271">
        <f t="shared" si="21"/>
        <v>0</v>
      </c>
      <c r="AE116" s="271">
        <f t="shared" si="22"/>
        <v>0</v>
      </c>
      <c r="AF116" s="272">
        <f t="shared" si="23"/>
        <v>0</v>
      </c>
      <c r="AG116" s="273"/>
      <c r="AH116" s="272">
        <f t="shared" si="24"/>
        <v>0</v>
      </c>
      <c r="AI116" s="271">
        <f t="shared" si="25"/>
        <v>0</v>
      </c>
      <c r="AJ116" s="271">
        <f t="shared" si="26"/>
        <v>0</v>
      </c>
      <c r="AK116" s="272">
        <f t="shared" si="27"/>
        <v>0</v>
      </c>
      <c r="AL116" s="272">
        <f t="shared" si="30"/>
        <v>0</v>
      </c>
      <c r="AM116" s="272">
        <f t="shared" si="28"/>
        <v>0</v>
      </c>
      <c r="AN116" s="219">
        <f t="shared" si="33"/>
        <v>0</v>
      </c>
      <c r="AO116" s="219">
        <f t="shared" si="29"/>
        <v>0</v>
      </c>
      <c r="AQ116" s="220" t="str">
        <f t="shared" si="31"/>
        <v>20180</v>
      </c>
      <c r="AR116" s="10">
        <f t="shared" si="32"/>
        <v>20180</v>
      </c>
    </row>
    <row r="117" spans="1:44" ht="60" customHeight="1">
      <c r="A117" s="315" t="str">
        <f>IF(C117="","",SUBTOTAL(103,$C$19:C117)-1)</f>
        <v/>
      </c>
      <c r="B117" s="104"/>
      <c r="C117" s="105"/>
      <c r="D117" s="105"/>
      <c r="E117" s="106"/>
      <c r="F117" s="107" t="str">
        <f>IF(E117="","",IFERROR(DATEDIF(E117,'請求書（幼稚園保育料・代理）'!$A$1,"Y"),""))</f>
        <v/>
      </c>
      <c r="G117" s="108"/>
      <c r="H117" s="105"/>
      <c r="I117" s="109"/>
      <c r="J117" s="213" t="s">
        <v>32</v>
      </c>
      <c r="K117" s="111"/>
      <c r="L117" s="112"/>
      <c r="M117" s="213" t="s">
        <v>32</v>
      </c>
      <c r="N117" s="113"/>
      <c r="O117" s="276"/>
      <c r="P117" s="306"/>
      <c r="Q117" s="105"/>
      <c r="R117" s="276"/>
      <c r="S117" s="214"/>
      <c r="T117" s="275">
        <f t="shared" si="18"/>
        <v>0</v>
      </c>
      <c r="U117" s="271">
        <f t="shared" si="17"/>
        <v>0</v>
      </c>
      <c r="V117" s="215"/>
      <c r="W117" s="216"/>
      <c r="X117" s="217"/>
      <c r="Y117" s="218"/>
      <c r="Z117" s="270"/>
      <c r="AA117" s="281" t="str">
        <f>IFERROR(VLOOKUP(W117,平日の日数!$A$1:$B$12,2,FALSE),"")</f>
        <v/>
      </c>
      <c r="AB117" s="271">
        <f t="shared" si="19"/>
        <v>0</v>
      </c>
      <c r="AC117" s="271">
        <f t="shared" si="20"/>
        <v>0</v>
      </c>
      <c r="AD117" s="271">
        <f t="shared" si="21"/>
        <v>0</v>
      </c>
      <c r="AE117" s="271">
        <f t="shared" si="22"/>
        <v>0</v>
      </c>
      <c r="AF117" s="272">
        <f t="shared" si="23"/>
        <v>0</v>
      </c>
      <c r="AG117" s="273"/>
      <c r="AH117" s="272">
        <f t="shared" si="24"/>
        <v>0</v>
      </c>
      <c r="AI117" s="271">
        <f t="shared" si="25"/>
        <v>0</v>
      </c>
      <c r="AJ117" s="271">
        <f t="shared" si="26"/>
        <v>0</v>
      </c>
      <c r="AK117" s="272">
        <f t="shared" si="27"/>
        <v>0</v>
      </c>
      <c r="AL117" s="272">
        <f t="shared" si="30"/>
        <v>0</v>
      </c>
      <c r="AM117" s="272">
        <f t="shared" si="28"/>
        <v>0</v>
      </c>
      <c r="AN117" s="219">
        <f t="shared" si="33"/>
        <v>0</v>
      </c>
      <c r="AO117" s="219">
        <f t="shared" si="29"/>
        <v>0</v>
      </c>
      <c r="AQ117" s="220" t="str">
        <f t="shared" si="31"/>
        <v>20180</v>
      </c>
      <c r="AR117" s="10">
        <f t="shared" si="32"/>
        <v>20180</v>
      </c>
    </row>
    <row r="118" spans="1:44" ht="60" customHeight="1">
      <c r="A118" s="315" t="str">
        <f>IF(C118="","",SUBTOTAL(103,$C$19:C118)-1)</f>
        <v/>
      </c>
      <c r="B118" s="104"/>
      <c r="C118" s="105"/>
      <c r="D118" s="105"/>
      <c r="E118" s="106"/>
      <c r="F118" s="107" t="str">
        <f>IF(E118="","",IFERROR(DATEDIF(E118,'請求書（幼稚園保育料・代理）'!$A$1,"Y"),""))</f>
        <v/>
      </c>
      <c r="G118" s="108"/>
      <c r="H118" s="105"/>
      <c r="I118" s="109"/>
      <c r="J118" s="213" t="s">
        <v>32</v>
      </c>
      <c r="K118" s="111"/>
      <c r="L118" s="112"/>
      <c r="M118" s="213" t="s">
        <v>32</v>
      </c>
      <c r="N118" s="113"/>
      <c r="O118" s="276"/>
      <c r="P118" s="306"/>
      <c r="Q118" s="105"/>
      <c r="R118" s="276"/>
      <c r="S118" s="214"/>
      <c r="T118" s="275">
        <f t="shared" si="18"/>
        <v>0</v>
      </c>
      <c r="U118" s="271">
        <f t="shared" si="17"/>
        <v>0</v>
      </c>
      <c r="V118" s="215"/>
      <c r="W118" s="216"/>
      <c r="X118" s="217"/>
      <c r="Y118" s="218"/>
      <c r="Z118" s="270"/>
      <c r="AA118" s="281" t="str">
        <f>IFERROR(VLOOKUP(W118,平日の日数!$A$1:$B$12,2,FALSE),"")</f>
        <v/>
      </c>
      <c r="AB118" s="271">
        <f t="shared" si="19"/>
        <v>0</v>
      </c>
      <c r="AC118" s="271">
        <f t="shared" si="20"/>
        <v>0</v>
      </c>
      <c r="AD118" s="271">
        <f t="shared" si="21"/>
        <v>0</v>
      </c>
      <c r="AE118" s="271">
        <f t="shared" si="22"/>
        <v>0</v>
      </c>
      <c r="AF118" s="272">
        <f t="shared" si="23"/>
        <v>0</v>
      </c>
      <c r="AG118" s="273"/>
      <c r="AH118" s="272">
        <f t="shared" si="24"/>
        <v>0</v>
      </c>
      <c r="AI118" s="271">
        <f t="shared" si="25"/>
        <v>0</v>
      </c>
      <c r="AJ118" s="271">
        <f t="shared" si="26"/>
        <v>0</v>
      </c>
      <c r="AK118" s="272">
        <f t="shared" si="27"/>
        <v>0</v>
      </c>
      <c r="AL118" s="272">
        <f t="shared" si="30"/>
        <v>0</v>
      </c>
      <c r="AM118" s="272">
        <f t="shared" si="28"/>
        <v>0</v>
      </c>
      <c r="AN118" s="219">
        <f t="shared" si="33"/>
        <v>0</v>
      </c>
      <c r="AO118" s="219">
        <f t="shared" si="29"/>
        <v>0</v>
      </c>
      <c r="AQ118" s="220" t="str">
        <f t="shared" si="31"/>
        <v>20180</v>
      </c>
      <c r="AR118" s="10">
        <f t="shared" si="32"/>
        <v>20180</v>
      </c>
    </row>
    <row r="119" spans="1:44" ht="60" customHeight="1">
      <c r="A119" s="315" t="str">
        <f>IF(C119="","",SUBTOTAL(103,$C$19:C119)-1)</f>
        <v/>
      </c>
      <c r="B119" s="104"/>
      <c r="C119" s="105"/>
      <c r="D119" s="105"/>
      <c r="E119" s="106"/>
      <c r="F119" s="107" t="str">
        <f>IF(E119="","",IFERROR(DATEDIF(E119,'請求書（幼稚園保育料・代理）'!$A$1,"Y"),""))</f>
        <v/>
      </c>
      <c r="G119" s="108"/>
      <c r="H119" s="105"/>
      <c r="I119" s="109"/>
      <c r="J119" s="213" t="s">
        <v>32</v>
      </c>
      <c r="K119" s="111"/>
      <c r="L119" s="112"/>
      <c r="M119" s="213" t="s">
        <v>32</v>
      </c>
      <c r="N119" s="113"/>
      <c r="O119" s="276"/>
      <c r="P119" s="306"/>
      <c r="Q119" s="105"/>
      <c r="R119" s="276"/>
      <c r="S119" s="214"/>
      <c r="T119" s="275">
        <f t="shared" si="18"/>
        <v>0</v>
      </c>
      <c r="U119" s="271">
        <f t="shared" si="17"/>
        <v>0</v>
      </c>
      <c r="V119" s="215"/>
      <c r="W119" s="216"/>
      <c r="X119" s="217"/>
      <c r="Y119" s="218"/>
      <c r="Z119" s="270"/>
      <c r="AA119" s="281" t="str">
        <f>IFERROR(VLOOKUP(W119,平日の日数!$A$1:$B$12,2,FALSE),"")</f>
        <v/>
      </c>
      <c r="AB119" s="271">
        <f t="shared" si="19"/>
        <v>0</v>
      </c>
      <c r="AC119" s="271">
        <f t="shared" si="20"/>
        <v>0</v>
      </c>
      <c r="AD119" s="271">
        <f t="shared" si="21"/>
        <v>0</v>
      </c>
      <c r="AE119" s="271">
        <f t="shared" si="22"/>
        <v>0</v>
      </c>
      <c r="AF119" s="272">
        <f t="shared" si="23"/>
        <v>0</v>
      </c>
      <c r="AG119" s="273"/>
      <c r="AH119" s="272">
        <f t="shared" si="24"/>
        <v>0</v>
      </c>
      <c r="AI119" s="271">
        <f t="shared" si="25"/>
        <v>0</v>
      </c>
      <c r="AJ119" s="271">
        <f t="shared" si="26"/>
        <v>0</v>
      </c>
      <c r="AK119" s="272">
        <f t="shared" si="27"/>
        <v>0</v>
      </c>
      <c r="AL119" s="272">
        <f>IF(O119-(AF119+AK119)&lt;0,0,O119-(AF119+AK119))</f>
        <v>0</v>
      </c>
      <c r="AM119" s="272">
        <f>IF((AF119+AK119)-O119&lt;0,0,(AF119+AK119)-O119)</f>
        <v>0</v>
      </c>
      <c r="AN119" s="219">
        <f t="shared" si="33"/>
        <v>0</v>
      </c>
      <c r="AO119" s="219">
        <f t="shared" si="29"/>
        <v>0</v>
      </c>
      <c r="AQ119" s="220" t="str">
        <f t="shared" si="31"/>
        <v>20180</v>
      </c>
      <c r="AR119" s="10">
        <f t="shared" si="32"/>
        <v>20180</v>
      </c>
    </row>
  </sheetData>
  <sheetProtection algorithmName="SHA-512" hashValue="HiK2PeND/i4bJXymj+OFKzx/WCME0cOB4ELf0E6bWGjpdcT+jBSVw0umaIgZSNxNvEumpa7Vpf7FKmLI00Pcrg==" saltValue="/fkPyufL6sR7hjd8P5pVDA==" spinCount="100000" sheet="1" selectLockedCells="1"/>
  <protectedRanges>
    <protectedRange sqref="V1:V4 T15 R15 AG20:AG119 B15:C15 X120:X239 U5:W10 Q5:Q10 C7:D7 X20:Y119 C20:H119 AA20:AA824 O20:O119 R20:S119 A20:A119" name="入力可能範囲"/>
    <protectedRange sqref="I20:N824" name="範囲1"/>
    <protectedRange sqref="P20:P824" name="範囲1_1"/>
    <protectedRange sqref="Q20:Q119" name="範囲1_2"/>
    <protectedRange sqref="Z20:Z119" name="入力可能範囲_2"/>
  </protectedRanges>
  <autoFilter ref="A19:AY19" xr:uid="{00000000-0009-0000-0000-000003000000}"/>
  <mergeCells count="36">
    <mergeCell ref="A16:A18"/>
    <mergeCell ref="B16:E16"/>
    <mergeCell ref="F16:F18"/>
    <mergeCell ref="G16:G18"/>
    <mergeCell ref="H16:H18"/>
    <mergeCell ref="A1:F3"/>
    <mergeCell ref="A7:B7"/>
    <mergeCell ref="C7:F7"/>
    <mergeCell ref="B11:F11"/>
    <mergeCell ref="O15:Q15"/>
    <mergeCell ref="T16:T17"/>
    <mergeCell ref="U16:U17"/>
    <mergeCell ref="V16:W17"/>
    <mergeCell ref="X16:Z16"/>
    <mergeCell ref="AA16:AA18"/>
    <mergeCell ref="I16:K18"/>
    <mergeCell ref="L16:N18"/>
    <mergeCell ref="O16:O17"/>
    <mergeCell ref="P16:P18"/>
    <mergeCell ref="Q16:R16"/>
    <mergeCell ref="AM16:AM17"/>
    <mergeCell ref="AN16:AN17"/>
    <mergeCell ref="AO16:AO17"/>
    <mergeCell ref="Q17:Q18"/>
    <mergeCell ref="X17:X18"/>
    <mergeCell ref="Y17:Y18"/>
    <mergeCell ref="Z17:Z18"/>
    <mergeCell ref="V18:W18"/>
    <mergeCell ref="AC16:AE16"/>
    <mergeCell ref="AF16:AF17"/>
    <mergeCell ref="AG16:AG17"/>
    <mergeCell ref="AH16:AH17"/>
    <mergeCell ref="AI16:AK16"/>
    <mergeCell ref="AL16:AL17"/>
    <mergeCell ref="AB16:AB17"/>
    <mergeCell ref="S16:S17"/>
  </mergeCells>
  <phoneticPr fontId="14"/>
  <conditionalFormatting sqref="A20:A119">
    <cfRule type="expression" dxfId="37" priority="11">
      <formula>(C20&lt;&gt;"")*(A20="")</formula>
    </cfRule>
  </conditionalFormatting>
  <conditionalFormatting sqref="B20:B119">
    <cfRule type="cellIs" dxfId="36" priority="1" operator="notBetween">
      <formula>10000000</formula>
      <formula>9300000000</formula>
    </cfRule>
  </conditionalFormatting>
  <conditionalFormatting sqref="O20:O119">
    <cfRule type="expression" dxfId="35" priority="10">
      <formula>(C20&lt;&gt;"")*(O20="")</formula>
    </cfRule>
  </conditionalFormatting>
  <conditionalFormatting sqref="R20:R119">
    <cfRule type="expression" dxfId="34" priority="4">
      <formula>(Q20="")*(R20&gt;1)</formula>
    </cfRule>
    <cfRule type="expression" dxfId="33" priority="5">
      <formula>(Q20="無")*(R20&gt;1)</formula>
    </cfRule>
    <cfRule type="expression" dxfId="32" priority="9">
      <formula>(Q20="有")*(R20="")</formula>
    </cfRule>
  </conditionalFormatting>
  <conditionalFormatting sqref="S20:S119">
    <cfRule type="expression" dxfId="31" priority="8">
      <formula>(Q20="有")*(S20="")</formula>
    </cfRule>
  </conditionalFormatting>
  <conditionalFormatting sqref="Z20:Z119">
    <cfRule type="expression" dxfId="30" priority="3">
      <formula>OR(X20="③在園転入",X20="④在園転出",X20="⑤修正等")</formula>
    </cfRule>
  </conditionalFormatting>
  <conditionalFormatting sqref="AH20:AH119">
    <cfRule type="cellIs" dxfId="29" priority="6" operator="lessThan">
      <formula>0</formula>
    </cfRule>
    <cfRule type="cellIs" dxfId="28" priority="7" operator="greaterThan">
      <formula>0</formula>
    </cfRule>
  </conditionalFormatting>
  <dataValidations count="11">
    <dataValidation type="custom" allowBlank="1" showInputMessage="1" showErrorMessage="1" errorTitle="入力できません。" error="入園・退園の場合は、入力できません。" sqref="Z20:Z119" xr:uid="{00000000-0002-0000-0300-000000000000}">
      <formula1>OR(X20="③在園転入",X20="④在園転出",X20="⑤修正等")</formula1>
    </dataValidation>
    <dataValidation type="list" allowBlank="1" showInputMessage="1" showErrorMessage="1" sqref="P20:P119" xr:uid="{00000000-0002-0000-0300-000001000000}">
      <formula1>減額適用</formula1>
    </dataValidation>
    <dataValidation type="list" allowBlank="1" showInputMessage="1" showErrorMessage="1" sqref="X20:X119" xr:uid="{00000000-0002-0000-0300-000002000000}">
      <formula1>"①入園,②退園,③在園転入,④在園転出,⑤修正等"</formula1>
    </dataValidation>
    <dataValidation type="list" allowBlank="1" showInputMessage="1" showErrorMessage="1" sqref="S20:S119" xr:uid="{00000000-0002-0000-0300-000003000000}">
      <formula1>"12,11,10,9,8,7,6,5,4,3,2,1"</formula1>
    </dataValidation>
    <dataValidation type="list" allowBlank="1" showInputMessage="1" showErrorMessage="1" sqref="H20:H119" xr:uid="{00000000-0002-0000-0300-000004000000}">
      <formula1>認定区分</formula1>
    </dataValidation>
    <dataValidation type="date" operator="greaterThanOrEqual" allowBlank="1" showInputMessage="1" showErrorMessage="1" sqref="E20:E119" xr:uid="{00000000-0002-0000-0300-000005000000}">
      <formula1>41366</formula1>
    </dataValidation>
    <dataValidation type="whole" allowBlank="1" showInputMessage="1" showErrorMessage="1" sqref="I20:I119 K20:K119 Y20:Y119 AA21:AA119" xr:uid="{00000000-0002-0000-0300-000006000000}">
      <formula1>1</formula1>
      <formula2>31</formula2>
    </dataValidation>
    <dataValidation type="whole" operator="greaterThanOrEqual" allowBlank="1" showInputMessage="1" showErrorMessage="1" sqref="AG20:AG119 O20:O119 R20:R119" xr:uid="{00000000-0002-0000-0300-000007000000}">
      <formula1>0</formula1>
    </dataValidation>
    <dataValidation type="whole" operator="greaterThanOrEqual" allowBlank="1" showInputMessage="1" showErrorMessage="1" sqref="V20:V119" xr:uid="{00000000-0002-0000-0300-000008000000}">
      <formula1>1</formula1>
    </dataValidation>
    <dataValidation type="whole" allowBlank="1" showInputMessage="1" showErrorMessage="1" sqref="W20:W119" xr:uid="{00000000-0002-0000-0300-000009000000}">
      <formula1>1</formula1>
      <formula2>12</formula2>
    </dataValidation>
    <dataValidation type="list" allowBlank="1" showInputMessage="1" showErrorMessage="1" sqref="Q20:Q119" xr:uid="{00000000-0002-0000-0300-00000A000000}">
      <formula1>有無</formula1>
    </dataValidation>
  </dataValidations>
  <printOptions horizontalCentered="1"/>
  <pageMargins left="0.43307086614173229" right="0.43307086614173229" top="0.74803149606299213" bottom="0.74803149606299213" header="0.31496062992125984" footer="0.31496062992125984"/>
  <pageSetup paperSize="9" scale="41" fitToWidth="0" fitToHeight="0" pageOrder="overThenDown" orientation="landscape" r:id="rId1"/>
  <headerFooter>
    <oddFooter>&amp;C&amp;P</oddFooter>
  </headerFooter>
  <rowBreaks count="2" manualBreakCount="2">
    <brk id="29" max="38" man="1"/>
    <brk id="39" max="16383" man="1"/>
  </rowBreaks>
  <colBreaks count="1" manualBreakCount="1">
    <brk id="21" max="118"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C0C0"/>
  </sheetPr>
  <dimension ref="A1:AG26"/>
  <sheetViews>
    <sheetView zoomScaleNormal="100" workbookViewId="0">
      <pane xSplit="2" topLeftCell="C1" activePane="topRight" state="frozen"/>
      <selection pane="topRight" activeCell="C4" sqref="C4"/>
    </sheetView>
  </sheetViews>
  <sheetFormatPr defaultRowHeight="18.75"/>
  <cols>
    <col min="1" max="1" width="5.75" customWidth="1"/>
    <col min="2" max="2" width="5.75" bestFit="1" customWidth="1"/>
    <col min="3" max="3" width="10.375" style="320" bestFit="1" customWidth="1"/>
    <col min="4" max="4" width="12.375" style="320" bestFit="1" customWidth="1"/>
    <col min="5" max="7" width="11.5" style="320" bestFit="1" customWidth="1"/>
    <col min="8" max="8" width="14.625" style="320" bestFit="1" customWidth="1"/>
    <col min="9" max="9" width="14.625" style="324" bestFit="1" customWidth="1"/>
    <col min="10" max="11" width="10.375" style="320" bestFit="1" customWidth="1"/>
    <col min="12" max="13" width="16.75" style="324" bestFit="1" customWidth="1"/>
    <col min="14" max="14" width="12.375" style="324" bestFit="1" customWidth="1"/>
    <col min="15" max="15" width="21.25" style="324" bestFit="1" customWidth="1"/>
    <col min="16" max="16" width="10.375" style="320" bestFit="1" customWidth="1"/>
    <col min="17" max="17" width="12.375" style="320" bestFit="1" customWidth="1"/>
    <col min="18" max="18" width="13.75" style="320" bestFit="1" customWidth="1"/>
    <col min="19" max="19" width="16.75" style="320" bestFit="1" customWidth="1"/>
    <col min="20" max="22" width="11.5" style="320" bestFit="1" customWidth="1"/>
    <col min="23" max="25" width="9.5" style="320" bestFit="1" customWidth="1"/>
    <col min="26" max="26" width="16.75" style="320" bestFit="1" customWidth="1"/>
    <col min="27" max="27" width="13.75" style="320" bestFit="1" customWidth="1"/>
    <col min="28" max="28" width="16.75" style="320" bestFit="1" customWidth="1"/>
    <col min="29" max="29" width="21.25" style="320" bestFit="1" customWidth="1"/>
    <col min="30" max="30" width="14.625" style="320" bestFit="1" customWidth="1"/>
    <col min="31" max="31" width="16.75" style="320" bestFit="1" customWidth="1"/>
    <col min="32" max="32" width="12.375" style="320" bestFit="1" customWidth="1"/>
    <col min="33" max="33" width="18.25" style="320" bestFit="1" customWidth="1"/>
  </cols>
  <sheetData>
    <row r="1" spans="1:33">
      <c r="A1" s="319" t="s">
        <v>31</v>
      </c>
      <c r="B1" s="319" t="s">
        <v>233</v>
      </c>
      <c r="C1" s="324" t="s">
        <v>234</v>
      </c>
      <c r="D1" s="327" t="s">
        <v>246</v>
      </c>
      <c r="E1" s="324" t="s">
        <v>235</v>
      </c>
      <c r="F1" s="320" t="s">
        <v>236</v>
      </c>
      <c r="G1" s="320" t="s">
        <v>237</v>
      </c>
      <c r="H1" s="320" t="s">
        <v>245</v>
      </c>
      <c r="I1" s="324" t="s">
        <v>256</v>
      </c>
      <c r="J1" s="320" t="s">
        <v>238</v>
      </c>
      <c r="K1" s="320" t="s">
        <v>247</v>
      </c>
      <c r="L1" s="324" t="s">
        <v>257</v>
      </c>
      <c r="M1" s="325" t="s">
        <v>253</v>
      </c>
      <c r="N1" s="324" t="s">
        <v>242</v>
      </c>
      <c r="O1" s="324" t="s">
        <v>258</v>
      </c>
      <c r="P1" s="320" t="s">
        <v>239</v>
      </c>
      <c r="Q1" s="320" t="s">
        <v>243</v>
      </c>
      <c r="R1" s="320" t="s">
        <v>240</v>
      </c>
      <c r="S1" s="320" t="s">
        <v>248</v>
      </c>
      <c r="T1" s="320" t="s">
        <v>241</v>
      </c>
      <c r="U1" s="320" t="s">
        <v>241</v>
      </c>
      <c r="V1" s="320" t="s">
        <v>241</v>
      </c>
      <c r="W1" s="320" t="s">
        <v>241</v>
      </c>
      <c r="X1" s="320" t="s">
        <v>241</v>
      </c>
      <c r="Y1" s="320" t="s">
        <v>241</v>
      </c>
      <c r="Z1" s="324" t="s">
        <v>259</v>
      </c>
      <c r="AA1" s="320" t="s">
        <v>244</v>
      </c>
      <c r="AB1" s="320" t="s">
        <v>249</v>
      </c>
      <c r="AC1" s="324" t="s">
        <v>255</v>
      </c>
      <c r="AD1" s="324" t="s">
        <v>250</v>
      </c>
      <c r="AE1" s="325" t="s">
        <v>254</v>
      </c>
      <c r="AF1" s="324" t="s">
        <v>251</v>
      </c>
      <c r="AG1" s="320" t="s">
        <v>252</v>
      </c>
    </row>
    <row r="2" spans="1:33">
      <c r="A2" s="319">
        <v>6</v>
      </c>
      <c r="B2" s="319">
        <v>2024</v>
      </c>
      <c r="C2" s="320">
        <f>DATE(B2,4,29)</f>
        <v>45411</v>
      </c>
      <c r="D2" s="320">
        <f>IF(WEEKDAY(C2,1)=1,DATE(B2,4,30),0)</f>
        <v>0</v>
      </c>
      <c r="E2" s="320">
        <f>DATE(B2,5,3)</f>
        <v>45415</v>
      </c>
      <c r="F2" s="320">
        <f>DATE(B2,5,4)</f>
        <v>45416</v>
      </c>
      <c r="G2" s="320">
        <f>DATE(B2,5,5)</f>
        <v>45417</v>
      </c>
      <c r="H2" s="320">
        <f>IF(WEEKDAY(G2,1)=1,DATE(B2,5,6),0)</f>
        <v>45418</v>
      </c>
      <c r="I2" s="324">
        <f>DATE(B2,7,21-WEEKDAY(DATE(B2,7,0),3))</f>
        <v>45488</v>
      </c>
      <c r="J2" s="320">
        <f>DATE(B2,8,11)</f>
        <v>45515</v>
      </c>
      <c r="K2" s="320">
        <f>IF(WEEKDAY(J2,1)=1,DATE(B2,8,12),0)</f>
        <v>45516</v>
      </c>
      <c r="L2" s="324">
        <f>DATE(B2,9,21-WEEKDAY(DATE(B2,9,0),3))</f>
        <v>45551</v>
      </c>
      <c r="M2" s="325">
        <v>45557</v>
      </c>
      <c r="N2" s="324">
        <f>IF(WEEKDAY(M2,1)=1,M2+1,0)</f>
        <v>45558</v>
      </c>
      <c r="O2" s="324">
        <f>DATE(B2,10,14-WEEKDAY(DATE(B2,10,0),3))</f>
        <v>45579</v>
      </c>
      <c r="P2" s="320">
        <f>DATE(B2,11,3)</f>
        <v>45599</v>
      </c>
      <c r="Q2" s="320">
        <f>IF(WEEKDAY(P2,1)=1,DATE(B2,11,4),0)</f>
        <v>45600</v>
      </c>
      <c r="R2" s="320">
        <f>DATE(B2,11,23)</f>
        <v>45619</v>
      </c>
      <c r="S2" s="320">
        <f>IF(WEEKDAY(R2,1)=1,DATE(B2,11,24),0)</f>
        <v>0</v>
      </c>
      <c r="T2" s="320">
        <f>DATE(B2,12,29)</f>
        <v>45655</v>
      </c>
      <c r="U2" s="320">
        <f>DATE(B2,12,30)</f>
        <v>45656</v>
      </c>
      <c r="V2" s="320">
        <f>DATE(B2,12,31)</f>
        <v>45657</v>
      </c>
      <c r="W2" s="320">
        <f>DATE(B2+1,1,1)</f>
        <v>45658</v>
      </c>
      <c r="X2" s="320">
        <f>DATE(B2+1,1,2)</f>
        <v>45659</v>
      </c>
      <c r="Y2" s="320">
        <f>DATE(B2+1,1,3)</f>
        <v>45660</v>
      </c>
      <c r="Z2" s="320">
        <f>DATE(B2+1,1,15-WEEKDAY(DATE(B2+1,1,0),2))</f>
        <v>45670</v>
      </c>
      <c r="AA2" s="320">
        <f>DATE(B2+1,2,11)</f>
        <v>45699</v>
      </c>
      <c r="AB2" s="320">
        <f>IF(WEEKDAY(AA2,1)=1,DATE(B2+1,2,12),0)</f>
        <v>0</v>
      </c>
      <c r="AC2" s="320">
        <f>DATE(B2+1,2,23)</f>
        <v>45711</v>
      </c>
      <c r="AD2" s="320">
        <f>IF(WEEKDAY(AC2,1)=1,AC2+1,0)</f>
        <v>45712</v>
      </c>
      <c r="AE2" s="325">
        <v>45736</v>
      </c>
      <c r="AF2" s="320">
        <f>IF(WEEKDAY(AE2,1)=1,AE2+1,0)</f>
        <v>0</v>
      </c>
    </row>
    <row r="3" spans="1:33">
      <c r="A3" s="319">
        <v>7</v>
      </c>
      <c r="B3" s="319">
        <v>2025</v>
      </c>
      <c r="C3" s="320">
        <f t="shared" ref="C3:C26" si="0">DATE(B3,4,29)</f>
        <v>45776</v>
      </c>
      <c r="D3" s="320">
        <f t="shared" ref="D3:D26" si="1">IF(WEEKDAY(C3,1)=1,DATE(B3,4,30),0)</f>
        <v>0</v>
      </c>
      <c r="E3" s="320">
        <f t="shared" ref="E3:E26" si="2">DATE(B3,5,3)</f>
        <v>45780</v>
      </c>
      <c r="F3" s="320">
        <f t="shared" ref="F3:F26" si="3">DATE(B3,5,4)</f>
        <v>45781</v>
      </c>
      <c r="G3" s="320">
        <f t="shared" ref="G3:G26" si="4">DATE(B3,5,5)</f>
        <v>45782</v>
      </c>
      <c r="H3" s="320">
        <f>IF(WEEKDAY(G3,1)=2,DATE(B3,5,6),0)</f>
        <v>45783</v>
      </c>
      <c r="I3" s="324">
        <f t="shared" ref="I3:I26" si="5">DATE(B3,7,21-WEEKDAY(DATE(B3,7,0),3))</f>
        <v>45859</v>
      </c>
      <c r="J3" s="320">
        <f t="shared" ref="J3:J26" si="6">DATE(B3,8,11)</f>
        <v>45880</v>
      </c>
      <c r="K3" s="320">
        <f t="shared" ref="K3:K26" si="7">IF(WEEKDAY(J3,1)=1,DATE(B3,8,12),0)</f>
        <v>0</v>
      </c>
      <c r="L3" s="324">
        <f>DATE(B3,9,21-WEEKDAY(DATE(B3,9,0),3))</f>
        <v>45915</v>
      </c>
      <c r="M3" s="325">
        <v>45923</v>
      </c>
      <c r="N3" s="324">
        <f t="shared" ref="N3:N26" si="8">IF(WEEKDAY(M3,1)=1,M3+1,0)</f>
        <v>0</v>
      </c>
      <c r="O3" s="324">
        <f>DATE(B3,10,14-WEEKDAY(DATE(B3,10,0),3))</f>
        <v>45943</v>
      </c>
      <c r="P3" s="320">
        <f t="shared" ref="P3:P26" si="9">DATE(B3,11,3)</f>
        <v>45964</v>
      </c>
      <c r="Q3" s="320">
        <f t="shared" ref="Q3:Q26" si="10">IF(WEEKDAY(P3,1)=1,DATE(B3,11,4),0)</f>
        <v>0</v>
      </c>
      <c r="R3" s="320">
        <f t="shared" ref="R3:R26" si="11">DATE(B3,11,23)</f>
        <v>45984</v>
      </c>
      <c r="S3" s="320">
        <f t="shared" ref="S3:S26" si="12">IF(WEEKDAY(R3,1)=1,DATE(B3,11,24),0)</f>
        <v>45985</v>
      </c>
      <c r="T3" s="320">
        <f t="shared" ref="T3:T26" si="13">DATE(B3,12,29)</f>
        <v>46020</v>
      </c>
      <c r="U3" s="320">
        <f t="shared" ref="U3:U26" si="14">DATE(B3,12,30)</f>
        <v>46021</v>
      </c>
      <c r="V3" s="320">
        <f t="shared" ref="V3:V26" si="15">DATE(B3,12,31)</f>
        <v>46022</v>
      </c>
      <c r="W3" s="320">
        <f t="shared" ref="W3:W26" si="16">DATE(B3+1,1,1)</f>
        <v>46023</v>
      </c>
      <c r="X3" s="320">
        <f t="shared" ref="X3:X26" si="17">DATE(B3+1,1,2)</f>
        <v>46024</v>
      </c>
      <c r="Y3" s="320">
        <f t="shared" ref="Y3:Y26" si="18">DATE(B3+1,1,3)</f>
        <v>46025</v>
      </c>
      <c r="Z3" s="320">
        <f t="shared" ref="Z3:Z26" si="19">DATE(B3+1,1,15-WEEKDAY(DATE(B3+1,1,0),2))</f>
        <v>46034</v>
      </c>
      <c r="AA3" s="320">
        <f t="shared" ref="AA3:AA26" si="20">DATE(B3+1,2,11)</f>
        <v>46064</v>
      </c>
      <c r="AB3" s="320">
        <f t="shared" ref="AB3:AB26" si="21">IF(WEEKDAY(AA3,1)=1,DATE(B3+1,2,12),0)</f>
        <v>0</v>
      </c>
      <c r="AC3" s="320">
        <f t="shared" ref="AC3:AC26" si="22">DATE(B3+1,2,23)</f>
        <v>46076</v>
      </c>
      <c r="AD3" s="320">
        <f t="shared" ref="AD3:AD26" si="23">IF(WEEKDAY(AC3,1)=1,AC3+1,0)</f>
        <v>0</v>
      </c>
      <c r="AE3" s="325">
        <v>46101</v>
      </c>
      <c r="AF3" s="320">
        <f t="shared" ref="AF3:AF26" si="24">IF(WEEKDAY(AE3,1)=1,AE3+1,0)</f>
        <v>0</v>
      </c>
    </row>
    <row r="4" spans="1:33">
      <c r="A4" s="319">
        <v>8</v>
      </c>
      <c r="B4" s="319">
        <v>2026</v>
      </c>
      <c r="C4" s="320">
        <f t="shared" si="0"/>
        <v>46141</v>
      </c>
      <c r="D4" s="320">
        <f t="shared" si="1"/>
        <v>0</v>
      </c>
      <c r="E4" s="320">
        <f t="shared" si="2"/>
        <v>46145</v>
      </c>
      <c r="F4" s="320">
        <f t="shared" si="3"/>
        <v>46146</v>
      </c>
      <c r="G4" s="320">
        <f t="shared" si="4"/>
        <v>46147</v>
      </c>
      <c r="H4" s="320">
        <f t="shared" ref="H4:H26" si="25">IF(WEEKDAY(G4,1)=1,DATE(B4,5,6),0)</f>
        <v>0</v>
      </c>
      <c r="I4" s="324">
        <f t="shared" si="5"/>
        <v>46223</v>
      </c>
      <c r="J4" s="320">
        <f t="shared" si="6"/>
        <v>46245</v>
      </c>
      <c r="K4" s="320">
        <f t="shared" si="7"/>
        <v>0</v>
      </c>
      <c r="L4" s="324">
        <f t="shared" ref="L4:L21" si="26">DATE(B4,9,21-WEEKDAY(DATE(B4,9,0),3))</f>
        <v>46286</v>
      </c>
      <c r="M4" s="325">
        <v>46288</v>
      </c>
      <c r="N4" s="324">
        <f t="shared" si="8"/>
        <v>0</v>
      </c>
      <c r="O4" s="324">
        <f t="shared" ref="O4:O26" si="27">DATE(B4,10,14-WEEKDAY(DATE(B4,10,0),3))</f>
        <v>46307</v>
      </c>
      <c r="P4" s="320">
        <f t="shared" si="9"/>
        <v>46329</v>
      </c>
      <c r="Q4" s="320">
        <f t="shared" si="10"/>
        <v>0</v>
      </c>
      <c r="R4" s="320">
        <f t="shared" si="11"/>
        <v>46349</v>
      </c>
      <c r="S4" s="320">
        <f t="shared" si="12"/>
        <v>0</v>
      </c>
      <c r="T4" s="320">
        <f t="shared" si="13"/>
        <v>46385</v>
      </c>
      <c r="U4" s="320">
        <f t="shared" si="14"/>
        <v>46386</v>
      </c>
      <c r="V4" s="320">
        <f t="shared" si="15"/>
        <v>46387</v>
      </c>
      <c r="W4" s="320">
        <f t="shared" si="16"/>
        <v>46388</v>
      </c>
      <c r="X4" s="320">
        <f t="shared" si="17"/>
        <v>46389</v>
      </c>
      <c r="Y4" s="320">
        <f t="shared" si="18"/>
        <v>46390</v>
      </c>
      <c r="Z4" s="320">
        <f t="shared" si="19"/>
        <v>46398</v>
      </c>
      <c r="AA4" s="320">
        <f t="shared" si="20"/>
        <v>46429</v>
      </c>
      <c r="AB4" s="320">
        <f t="shared" si="21"/>
        <v>0</v>
      </c>
      <c r="AC4" s="320">
        <f t="shared" si="22"/>
        <v>46441</v>
      </c>
      <c r="AD4" s="320">
        <f t="shared" si="23"/>
        <v>0</v>
      </c>
      <c r="AE4" s="325">
        <v>46467</v>
      </c>
      <c r="AF4" s="320">
        <f t="shared" si="24"/>
        <v>46468</v>
      </c>
    </row>
    <row r="5" spans="1:33">
      <c r="A5" s="319">
        <v>9</v>
      </c>
      <c r="B5" s="319">
        <v>2027</v>
      </c>
      <c r="C5" s="320">
        <f t="shared" si="0"/>
        <v>46506</v>
      </c>
      <c r="D5" s="320">
        <f t="shared" si="1"/>
        <v>0</v>
      </c>
      <c r="E5" s="320">
        <f t="shared" si="2"/>
        <v>46510</v>
      </c>
      <c r="F5" s="320">
        <f t="shared" si="3"/>
        <v>46511</v>
      </c>
      <c r="G5" s="320">
        <f t="shared" si="4"/>
        <v>46512</v>
      </c>
      <c r="H5" s="320">
        <f t="shared" si="25"/>
        <v>0</v>
      </c>
      <c r="I5" s="324">
        <f t="shared" si="5"/>
        <v>46587</v>
      </c>
      <c r="J5" s="320">
        <f t="shared" si="6"/>
        <v>46610</v>
      </c>
      <c r="K5" s="320">
        <f t="shared" si="7"/>
        <v>0</v>
      </c>
      <c r="L5" s="324">
        <f t="shared" si="26"/>
        <v>46650</v>
      </c>
      <c r="M5" s="325">
        <v>46653</v>
      </c>
      <c r="N5" s="324">
        <f t="shared" si="8"/>
        <v>0</v>
      </c>
      <c r="O5" s="324">
        <f t="shared" si="27"/>
        <v>46671</v>
      </c>
      <c r="P5" s="320">
        <f t="shared" si="9"/>
        <v>46694</v>
      </c>
      <c r="Q5" s="320">
        <f t="shared" si="10"/>
        <v>0</v>
      </c>
      <c r="R5" s="320">
        <f t="shared" si="11"/>
        <v>46714</v>
      </c>
      <c r="S5" s="320">
        <f t="shared" si="12"/>
        <v>0</v>
      </c>
      <c r="T5" s="320">
        <f t="shared" si="13"/>
        <v>46750</v>
      </c>
      <c r="U5" s="320">
        <f t="shared" si="14"/>
        <v>46751</v>
      </c>
      <c r="V5" s="320">
        <f t="shared" si="15"/>
        <v>46752</v>
      </c>
      <c r="W5" s="320">
        <f t="shared" si="16"/>
        <v>46753</v>
      </c>
      <c r="X5" s="320">
        <f t="shared" si="17"/>
        <v>46754</v>
      </c>
      <c r="Y5" s="320">
        <f t="shared" si="18"/>
        <v>46755</v>
      </c>
      <c r="Z5" s="320">
        <f t="shared" si="19"/>
        <v>46762</v>
      </c>
      <c r="AA5" s="320">
        <f t="shared" si="20"/>
        <v>46794</v>
      </c>
      <c r="AB5" s="320">
        <f t="shared" si="21"/>
        <v>0</v>
      </c>
      <c r="AC5" s="320">
        <f t="shared" si="22"/>
        <v>46806</v>
      </c>
      <c r="AD5" s="320">
        <f t="shared" si="23"/>
        <v>0</v>
      </c>
      <c r="AE5" s="325">
        <v>46832</v>
      </c>
      <c r="AF5" s="320">
        <f t="shared" si="24"/>
        <v>0</v>
      </c>
    </row>
    <row r="6" spans="1:33">
      <c r="A6" s="319">
        <v>10</v>
      </c>
      <c r="B6" s="319">
        <v>2028</v>
      </c>
      <c r="C6" s="320">
        <f t="shared" si="0"/>
        <v>46872</v>
      </c>
      <c r="D6" s="320">
        <f t="shared" si="1"/>
        <v>0</v>
      </c>
      <c r="E6" s="320">
        <f t="shared" si="2"/>
        <v>46876</v>
      </c>
      <c r="F6" s="320">
        <f t="shared" si="3"/>
        <v>46877</v>
      </c>
      <c r="G6" s="320">
        <f t="shared" si="4"/>
        <v>46878</v>
      </c>
      <c r="H6" s="320">
        <f t="shared" si="25"/>
        <v>0</v>
      </c>
      <c r="I6" s="324">
        <f t="shared" si="5"/>
        <v>46951</v>
      </c>
      <c r="J6" s="320">
        <f t="shared" si="6"/>
        <v>46976</v>
      </c>
      <c r="K6" s="320">
        <f t="shared" si="7"/>
        <v>0</v>
      </c>
      <c r="L6" s="324">
        <f t="shared" si="26"/>
        <v>47014</v>
      </c>
      <c r="M6" s="325">
        <v>47018</v>
      </c>
      <c r="N6" s="324">
        <f t="shared" si="8"/>
        <v>0</v>
      </c>
      <c r="O6" s="324">
        <f t="shared" si="27"/>
        <v>47035</v>
      </c>
      <c r="P6" s="320">
        <f t="shared" si="9"/>
        <v>47060</v>
      </c>
      <c r="Q6" s="320">
        <f t="shared" si="10"/>
        <v>0</v>
      </c>
      <c r="R6" s="320">
        <f t="shared" si="11"/>
        <v>47080</v>
      </c>
      <c r="S6" s="320">
        <f t="shared" si="12"/>
        <v>0</v>
      </c>
      <c r="T6" s="320">
        <f t="shared" si="13"/>
        <v>47116</v>
      </c>
      <c r="U6" s="320">
        <f t="shared" si="14"/>
        <v>47117</v>
      </c>
      <c r="V6" s="320">
        <f t="shared" si="15"/>
        <v>47118</v>
      </c>
      <c r="W6" s="320">
        <f t="shared" si="16"/>
        <v>47119</v>
      </c>
      <c r="X6" s="320">
        <f t="shared" si="17"/>
        <v>47120</v>
      </c>
      <c r="Y6" s="320">
        <f t="shared" si="18"/>
        <v>47121</v>
      </c>
      <c r="Z6" s="320">
        <f t="shared" si="19"/>
        <v>47126</v>
      </c>
      <c r="AA6" s="320">
        <f t="shared" si="20"/>
        <v>47160</v>
      </c>
      <c r="AB6" s="320">
        <f t="shared" si="21"/>
        <v>47161</v>
      </c>
      <c r="AC6" s="320">
        <f t="shared" si="22"/>
        <v>47172</v>
      </c>
      <c r="AD6" s="320">
        <f t="shared" si="23"/>
        <v>0</v>
      </c>
      <c r="AE6" s="325">
        <v>47197</v>
      </c>
      <c r="AF6" s="320">
        <f t="shared" si="24"/>
        <v>0</v>
      </c>
    </row>
    <row r="7" spans="1:33">
      <c r="A7" s="319">
        <v>11</v>
      </c>
      <c r="B7" s="319">
        <v>2029</v>
      </c>
      <c r="C7" s="320">
        <f t="shared" si="0"/>
        <v>47237</v>
      </c>
      <c r="D7" s="320">
        <f t="shared" si="1"/>
        <v>47238</v>
      </c>
      <c r="E7" s="320">
        <f t="shared" si="2"/>
        <v>47241</v>
      </c>
      <c r="F7" s="320">
        <f t="shared" si="3"/>
        <v>47242</v>
      </c>
      <c r="G7" s="320">
        <f t="shared" si="4"/>
        <v>47243</v>
      </c>
      <c r="H7" s="320">
        <f t="shared" si="25"/>
        <v>0</v>
      </c>
      <c r="I7" s="324">
        <f t="shared" si="5"/>
        <v>47315</v>
      </c>
      <c r="J7" s="320">
        <f t="shared" si="6"/>
        <v>47341</v>
      </c>
      <c r="K7" s="320">
        <f t="shared" si="7"/>
        <v>0</v>
      </c>
      <c r="L7" s="324">
        <f t="shared" si="26"/>
        <v>47378</v>
      </c>
      <c r="M7" s="325"/>
      <c r="N7" s="324">
        <f t="shared" si="8"/>
        <v>0</v>
      </c>
      <c r="O7" s="324">
        <f t="shared" si="27"/>
        <v>47399</v>
      </c>
      <c r="P7" s="320">
        <f t="shared" si="9"/>
        <v>47425</v>
      </c>
      <c r="Q7" s="320">
        <f t="shared" si="10"/>
        <v>0</v>
      </c>
      <c r="R7" s="320">
        <f t="shared" si="11"/>
        <v>47445</v>
      </c>
      <c r="S7" s="320">
        <f t="shared" si="12"/>
        <v>0</v>
      </c>
      <c r="T7" s="320">
        <f t="shared" si="13"/>
        <v>47481</v>
      </c>
      <c r="U7" s="320">
        <f t="shared" si="14"/>
        <v>47482</v>
      </c>
      <c r="V7" s="320">
        <f t="shared" si="15"/>
        <v>47483</v>
      </c>
      <c r="W7" s="320">
        <f t="shared" si="16"/>
        <v>47484</v>
      </c>
      <c r="X7" s="320">
        <f t="shared" si="17"/>
        <v>47485</v>
      </c>
      <c r="Y7" s="320">
        <f t="shared" si="18"/>
        <v>47486</v>
      </c>
      <c r="Z7" s="320">
        <f t="shared" si="19"/>
        <v>47497</v>
      </c>
      <c r="AA7" s="320">
        <f t="shared" si="20"/>
        <v>47525</v>
      </c>
      <c r="AB7" s="320">
        <f t="shared" si="21"/>
        <v>0</v>
      </c>
      <c r="AC7" s="320">
        <f t="shared" si="22"/>
        <v>47537</v>
      </c>
      <c r="AD7" s="320">
        <f t="shared" si="23"/>
        <v>0</v>
      </c>
      <c r="AE7" s="325"/>
      <c r="AF7" s="320">
        <f t="shared" si="24"/>
        <v>0</v>
      </c>
    </row>
    <row r="8" spans="1:33">
      <c r="A8" s="319">
        <v>12</v>
      </c>
      <c r="B8" s="319">
        <v>2030</v>
      </c>
      <c r="C8" s="320">
        <f t="shared" si="0"/>
        <v>47602</v>
      </c>
      <c r="D8" s="320">
        <f t="shared" si="1"/>
        <v>0</v>
      </c>
      <c r="E8" s="320">
        <f t="shared" si="2"/>
        <v>47606</v>
      </c>
      <c r="F8" s="320">
        <f t="shared" si="3"/>
        <v>47607</v>
      </c>
      <c r="G8" s="320">
        <f t="shared" si="4"/>
        <v>47608</v>
      </c>
      <c r="H8" s="320">
        <f t="shared" si="25"/>
        <v>47609</v>
      </c>
      <c r="I8" s="324">
        <f t="shared" si="5"/>
        <v>47679</v>
      </c>
      <c r="J8" s="320">
        <f t="shared" si="6"/>
        <v>47706</v>
      </c>
      <c r="K8" s="320">
        <f t="shared" si="7"/>
        <v>47707</v>
      </c>
      <c r="L8" s="324">
        <f t="shared" si="26"/>
        <v>47742</v>
      </c>
      <c r="M8" s="325"/>
      <c r="N8" s="324">
        <f t="shared" si="8"/>
        <v>0</v>
      </c>
      <c r="O8" s="324">
        <f t="shared" si="27"/>
        <v>47770</v>
      </c>
      <c r="P8" s="320">
        <f t="shared" si="9"/>
        <v>47790</v>
      </c>
      <c r="Q8" s="320">
        <f t="shared" si="10"/>
        <v>47791</v>
      </c>
      <c r="R8" s="320">
        <f t="shared" si="11"/>
        <v>47810</v>
      </c>
      <c r="S8" s="320">
        <f t="shared" si="12"/>
        <v>0</v>
      </c>
      <c r="T8" s="320">
        <f t="shared" si="13"/>
        <v>47846</v>
      </c>
      <c r="U8" s="320">
        <f t="shared" si="14"/>
        <v>47847</v>
      </c>
      <c r="V8" s="320">
        <f t="shared" si="15"/>
        <v>47848</v>
      </c>
      <c r="W8" s="320">
        <f t="shared" si="16"/>
        <v>47849</v>
      </c>
      <c r="X8" s="320">
        <f t="shared" si="17"/>
        <v>47850</v>
      </c>
      <c r="Y8" s="320">
        <f t="shared" si="18"/>
        <v>47851</v>
      </c>
      <c r="Z8" s="320">
        <f t="shared" si="19"/>
        <v>47861</v>
      </c>
      <c r="AA8" s="320">
        <f t="shared" si="20"/>
        <v>47890</v>
      </c>
      <c r="AB8" s="320">
        <f t="shared" si="21"/>
        <v>0</v>
      </c>
      <c r="AC8" s="320">
        <f t="shared" si="22"/>
        <v>47902</v>
      </c>
      <c r="AD8" s="320">
        <f t="shared" si="23"/>
        <v>47903</v>
      </c>
      <c r="AE8" s="325"/>
      <c r="AF8" s="320">
        <f t="shared" si="24"/>
        <v>0</v>
      </c>
    </row>
    <row r="9" spans="1:33">
      <c r="A9" s="319">
        <v>13</v>
      </c>
      <c r="B9" s="319">
        <v>2031</v>
      </c>
      <c r="C9" s="320">
        <f t="shared" si="0"/>
        <v>47967</v>
      </c>
      <c r="D9" s="320">
        <f t="shared" si="1"/>
        <v>0</v>
      </c>
      <c r="E9" s="320">
        <f t="shared" si="2"/>
        <v>47971</v>
      </c>
      <c r="F9" s="320">
        <f t="shared" si="3"/>
        <v>47972</v>
      </c>
      <c r="G9" s="320">
        <f t="shared" si="4"/>
        <v>47973</v>
      </c>
      <c r="H9" s="320">
        <f t="shared" si="25"/>
        <v>0</v>
      </c>
      <c r="I9" s="324">
        <f t="shared" si="5"/>
        <v>48050</v>
      </c>
      <c r="J9" s="320">
        <f t="shared" si="6"/>
        <v>48071</v>
      </c>
      <c r="K9" s="320">
        <f t="shared" si="7"/>
        <v>0</v>
      </c>
      <c r="L9" s="324">
        <f t="shared" si="26"/>
        <v>48106</v>
      </c>
      <c r="M9" s="325"/>
      <c r="N9" s="324">
        <f t="shared" si="8"/>
        <v>0</v>
      </c>
      <c r="O9" s="324">
        <f t="shared" si="27"/>
        <v>48134</v>
      </c>
      <c r="P9" s="320">
        <f t="shared" si="9"/>
        <v>48155</v>
      </c>
      <c r="Q9" s="320">
        <f t="shared" si="10"/>
        <v>0</v>
      </c>
      <c r="R9" s="320">
        <f t="shared" si="11"/>
        <v>48175</v>
      </c>
      <c r="S9" s="320">
        <f t="shared" si="12"/>
        <v>48176</v>
      </c>
      <c r="T9" s="320">
        <f t="shared" si="13"/>
        <v>48211</v>
      </c>
      <c r="U9" s="320">
        <f t="shared" si="14"/>
        <v>48212</v>
      </c>
      <c r="V9" s="320">
        <f t="shared" si="15"/>
        <v>48213</v>
      </c>
      <c r="W9" s="320">
        <f t="shared" si="16"/>
        <v>48214</v>
      </c>
      <c r="X9" s="320">
        <f t="shared" si="17"/>
        <v>48215</v>
      </c>
      <c r="Y9" s="320">
        <f t="shared" si="18"/>
        <v>48216</v>
      </c>
      <c r="Z9" s="320">
        <f t="shared" si="19"/>
        <v>48225</v>
      </c>
      <c r="AA9" s="320">
        <f t="shared" si="20"/>
        <v>48255</v>
      </c>
      <c r="AB9" s="320">
        <f t="shared" si="21"/>
        <v>0</v>
      </c>
      <c r="AC9" s="320">
        <f t="shared" si="22"/>
        <v>48267</v>
      </c>
      <c r="AD9" s="320">
        <f t="shared" si="23"/>
        <v>0</v>
      </c>
      <c r="AE9" s="325"/>
      <c r="AF9" s="320">
        <f t="shared" si="24"/>
        <v>0</v>
      </c>
    </row>
    <row r="10" spans="1:33">
      <c r="A10" s="319">
        <v>14</v>
      </c>
      <c r="B10" s="319">
        <v>2032</v>
      </c>
      <c r="C10" s="320">
        <f t="shared" si="0"/>
        <v>48333</v>
      </c>
      <c r="D10" s="320">
        <f t="shared" si="1"/>
        <v>0</v>
      </c>
      <c r="E10" s="320">
        <f t="shared" si="2"/>
        <v>48337</v>
      </c>
      <c r="F10" s="320">
        <f t="shared" si="3"/>
        <v>48338</v>
      </c>
      <c r="G10" s="320">
        <f t="shared" si="4"/>
        <v>48339</v>
      </c>
      <c r="H10" s="320">
        <f t="shared" si="25"/>
        <v>0</v>
      </c>
      <c r="I10" s="324">
        <f t="shared" si="5"/>
        <v>48414</v>
      </c>
      <c r="J10" s="320">
        <f t="shared" si="6"/>
        <v>48437</v>
      </c>
      <c r="K10" s="320">
        <f t="shared" si="7"/>
        <v>0</v>
      </c>
      <c r="L10" s="324">
        <f t="shared" si="26"/>
        <v>48477</v>
      </c>
      <c r="M10" s="325"/>
      <c r="N10" s="324">
        <f t="shared" si="8"/>
        <v>0</v>
      </c>
      <c r="O10" s="324">
        <f t="shared" si="27"/>
        <v>48498</v>
      </c>
      <c r="P10" s="320">
        <f t="shared" si="9"/>
        <v>48521</v>
      </c>
      <c r="Q10" s="320">
        <f t="shared" si="10"/>
        <v>0</v>
      </c>
      <c r="R10" s="320">
        <f t="shared" si="11"/>
        <v>48541</v>
      </c>
      <c r="S10" s="320">
        <f t="shared" si="12"/>
        <v>0</v>
      </c>
      <c r="T10" s="320">
        <f t="shared" si="13"/>
        <v>48577</v>
      </c>
      <c r="U10" s="320">
        <f t="shared" si="14"/>
        <v>48578</v>
      </c>
      <c r="V10" s="320">
        <f t="shared" si="15"/>
        <v>48579</v>
      </c>
      <c r="W10" s="320">
        <f t="shared" si="16"/>
        <v>48580</v>
      </c>
      <c r="X10" s="320">
        <f t="shared" si="17"/>
        <v>48581</v>
      </c>
      <c r="Y10" s="320">
        <f t="shared" si="18"/>
        <v>48582</v>
      </c>
      <c r="Z10" s="320">
        <f t="shared" si="19"/>
        <v>48589</v>
      </c>
      <c r="AA10" s="320">
        <f t="shared" si="20"/>
        <v>48621</v>
      </c>
      <c r="AB10" s="320">
        <f t="shared" si="21"/>
        <v>0</v>
      </c>
      <c r="AC10" s="320">
        <f t="shared" si="22"/>
        <v>48633</v>
      </c>
      <c r="AD10" s="320">
        <f t="shared" si="23"/>
        <v>0</v>
      </c>
      <c r="AE10" s="325"/>
      <c r="AF10" s="320">
        <f t="shared" si="24"/>
        <v>0</v>
      </c>
    </row>
    <row r="11" spans="1:33">
      <c r="A11" s="319">
        <v>15</v>
      </c>
      <c r="B11" s="319">
        <v>2033</v>
      </c>
      <c r="C11" s="320">
        <f t="shared" si="0"/>
        <v>48698</v>
      </c>
      <c r="D11" s="320">
        <f t="shared" si="1"/>
        <v>0</v>
      </c>
      <c r="E11" s="320">
        <f t="shared" si="2"/>
        <v>48702</v>
      </c>
      <c r="F11" s="320">
        <f t="shared" si="3"/>
        <v>48703</v>
      </c>
      <c r="G11" s="320">
        <f t="shared" si="4"/>
        <v>48704</v>
      </c>
      <c r="H11" s="320">
        <f t="shared" si="25"/>
        <v>0</v>
      </c>
      <c r="I11" s="324">
        <f t="shared" si="5"/>
        <v>48778</v>
      </c>
      <c r="J11" s="320">
        <f t="shared" si="6"/>
        <v>48802</v>
      </c>
      <c r="K11" s="320">
        <f t="shared" si="7"/>
        <v>0</v>
      </c>
      <c r="L11" s="324">
        <f t="shared" si="26"/>
        <v>48841</v>
      </c>
      <c r="M11" s="325"/>
      <c r="N11" s="324">
        <f t="shared" si="8"/>
        <v>0</v>
      </c>
      <c r="O11" s="324">
        <f t="shared" si="27"/>
        <v>48862</v>
      </c>
      <c r="P11" s="320">
        <f t="shared" si="9"/>
        <v>48886</v>
      </c>
      <c r="Q11" s="320">
        <f t="shared" si="10"/>
        <v>0</v>
      </c>
      <c r="R11" s="320">
        <f t="shared" si="11"/>
        <v>48906</v>
      </c>
      <c r="S11" s="320">
        <f t="shared" si="12"/>
        <v>0</v>
      </c>
      <c r="T11" s="320">
        <f t="shared" si="13"/>
        <v>48942</v>
      </c>
      <c r="U11" s="320">
        <f t="shared" si="14"/>
        <v>48943</v>
      </c>
      <c r="V11" s="320">
        <f t="shared" si="15"/>
        <v>48944</v>
      </c>
      <c r="W11" s="320">
        <f t="shared" si="16"/>
        <v>48945</v>
      </c>
      <c r="X11" s="320">
        <f t="shared" si="17"/>
        <v>48946</v>
      </c>
      <c r="Y11" s="320">
        <f t="shared" si="18"/>
        <v>48947</v>
      </c>
      <c r="Z11" s="320">
        <f t="shared" si="19"/>
        <v>48953</v>
      </c>
      <c r="AA11" s="320">
        <f t="shared" si="20"/>
        <v>48986</v>
      </c>
      <c r="AB11" s="320">
        <f t="shared" si="21"/>
        <v>0</v>
      </c>
      <c r="AC11" s="320">
        <f t="shared" si="22"/>
        <v>48998</v>
      </c>
      <c r="AD11" s="320">
        <f t="shared" si="23"/>
        <v>0</v>
      </c>
      <c r="AE11" s="325"/>
      <c r="AF11" s="320">
        <f t="shared" si="24"/>
        <v>0</v>
      </c>
    </row>
    <row r="12" spans="1:33">
      <c r="A12" s="319">
        <v>16</v>
      </c>
      <c r="B12" s="319">
        <v>2034</v>
      </c>
      <c r="C12" s="320">
        <f t="shared" si="0"/>
        <v>49063</v>
      </c>
      <c r="D12" s="320">
        <f t="shared" si="1"/>
        <v>0</v>
      </c>
      <c r="E12" s="320">
        <f t="shared" si="2"/>
        <v>49067</v>
      </c>
      <c r="F12" s="320">
        <f t="shared" si="3"/>
        <v>49068</v>
      </c>
      <c r="G12" s="320">
        <f t="shared" si="4"/>
        <v>49069</v>
      </c>
      <c r="H12" s="320">
        <f t="shared" si="25"/>
        <v>0</v>
      </c>
      <c r="I12" s="324">
        <f t="shared" si="5"/>
        <v>49142</v>
      </c>
      <c r="J12" s="320">
        <f t="shared" si="6"/>
        <v>49167</v>
      </c>
      <c r="K12" s="320">
        <f t="shared" si="7"/>
        <v>0</v>
      </c>
      <c r="L12" s="324">
        <f t="shared" si="26"/>
        <v>49205</v>
      </c>
      <c r="M12" s="325"/>
      <c r="N12" s="324">
        <f t="shared" si="8"/>
        <v>0</v>
      </c>
      <c r="O12" s="324">
        <f t="shared" si="27"/>
        <v>49226</v>
      </c>
      <c r="P12" s="320">
        <f t="shared" si="9"/>
        <v>49251</v>
      </c>
      <c r="Q12" s="320">
        <f t="shared" si="10"/>
        <v>0</v>
      </c>
      <c r="R12" s="320">
        <f t="shared" si="11"/>
        <v>49271</v>
      </c>
      <c r="S12" s="320">
        <f t="shared" si="12"/>
        <v>0</v>
      </c>
      <c r="T12" s="320">
        <f t="shared" si="13"/>
        <v>49307</v>
      </c>
      <c r="U12" s="320">
        <f t="shared" si="14"/>
        <v>49308</v>
      </c>
      <c r="V12" s="320">
        <f t="shared" si="15"/>
        <v>49309</v>
      </c>
      <c r="W12" s="320">
        <f t="shared" si="16"/>
        <v>49310</v>
      </c>
      <c r="X12" s="320">
        <f t="shared" si="17"/>
        <v>49311</v>
      </c>
      <c r="Y12" s="320">
        <f t="shared" si="18"/>
        <v>49312</v>
      </c>
      <c r="Z12" s="320">
        <f t="shared" si="19"/>
        <v>49317</v>
      </c>
      <c r="AA12" s="320">
        <f t="shared" si="20"/>
        <v>49351</v>
      </c>
      <c r="AB12" s="320">
        <f t="shared" si="21"/>
        <v>49352</v>
      </c>
      <c r="AC12" s="320">
        <f t="shared" si="22"/>
        <v>49363</v>
      </c>
      <c r="AD12" s="320">
        <f t="shared" si="23"/>
        <v>0</v>
      </c>
      <c r="AE12" s="325"/>
      <c r="AF12" s="320">
        <f t="shared" si="24"/>
        <v>0</v>
      </c>
    </row>
    <row r="13" spans="1:33">
      <c r="A13" s="319">
        <v>17</v>
      </c>
      <c r="B13" s="319">
        <v>2035</v>
      </c>
      <c r="C13" s="320">
        <f t="shared" si="0"/>
        <v>49428</v>
      </c>
      <c r="D13" s="320">
        <f t="shared" si="1"/>
        <v>49429</v>
      </c>
      <c r="E13" s="320">
        <f t="shared" si="2"/>
        <v>49432</v>
      </c>
      <c r="F13" s="320">
        <f t="shared" si="3"/>
        <v>49433</v>
      </c>
      <c r="G13" s="320">
        <f t="shared" si="4"/>
        <v>49434</v>
      </c>
      <c r="H13" s="320">
        <f t="shared" si="25"/>
        <v>0</v>
      </c>
      <c r="I13" s="324">
        <f t="shared" si="5"/>
        <v>49506</v>
      </c>
      <c r="J13" s="320">
        <f t="shared" si="6"/>
        <v>49532</v>
      </c>
      <c r="K13" s="320">
        <f t="shared" si="7"/>
        <v>0</v>
      </c>
      <c r="L13" s="324">
        <f t="shared" si="26"/>
        <v>49569</v>
      </c>
      <c r="M13" s="325"/>
      <c r="N13" s="324">
        <f t="shared" si="8"/>
        <v>0</v>
      </c>
      <c r="O13" s="324">
        <f t="shared" si="27"/>
        <v>49590</v>
      </c>
      <c r="P13" s="320">
        <f t="shared" si="9"/>
        <v>49616</v>
      </c>
      <c r="Q13" s="320">
        <f t="shared" si="10"/>
        <v>0</v>
      </c>
      <c r="R13" s="320">
        <f t="shared" si="11"/>
        <v>49636</v>
      </c>
      <c r="S13" s="320">
        <f t="shared" si="12"/>
        <v>0</v>
      </c>
      <c r="T13" s="320">
        <f t="shared" si="13"/>
        <v>49672</v>
      </c>
      <c r="U13" s="320">
        <f t="shared" si="14"/>
        <v>49673</v>
      </c>
      <c r="V13" s="320">
        <f t="shared" si="15"/>
        <v>49674</v>
      </c>
      <c r="W13" s="320">
        <f t="shared" si="16"/>
        <v>49675</v>
      </c>
      <c r="X13" s="320">
        <f t="shared" si="17"/>
        <v>49676</v>
      </c>
      <c r="Y13" s="320">
        <f t="shared" si="18"/>
        <v>49677</v>
      </c>
      <c r="Z13" s="320">
        <f t="shared" si="19"/>
        <v>49688</v>
      </c>
      <c r="AA13" s="320">
        <f t="shared" si="20"/>
        <v>49716</v>
      </c>
      <c r="AB13" s="320">
        <f t="shared" si="21"/>
        <v>0</v>
      </c>
      <c r="AC13" s="320">
        <f t="shared" si="22"/>
        <v>49728</v>
      </c>
      <c r="AD13" s="320">
        <f t="shared" si="23"/>
        <v>0</v>
      </c>
      <c r="AE13" s="325"/>
      <c r="AF13" s="320">
        <f t="shared" si="24"/>
        <v>0</v>
      </c>
    </row>
    <row r="14" spans="1:33">
      <c r="A14" s="319">
        <v>18</v>
      </c>
      <c r="B14" s="319">
        <v>2036</v>
      </c>
      <c r="C14" s="320">
        <f t="shared" si="0"/>
        <v>49794</v>
      </c>
      <c r="D14" s="320">
        <f t="shared" si="1"/>
        <v>0</v>
      </c>
      <c r="E14" s="320">
        <f t="shared" si="2"/>
        <v>49798</v>
      </c>
      <c r="F14" s="320">
        <f t="shared" si="3"/>
        <v>49799</v>
      </c>
      <c r="G14" s="320">
        <f t="shared" si="4"/>
        <v>49800</v>
      </c>
      <c r="H14" s="320">
        <f t="shared" si="25"/>
        <v>0</v>
      </c>
      <c r="I14" s="324">
        <f t="shared" si="5"/>
        <v>49877</v>
      </c>
      <c r="J14" s="320">
        <f t="shared" si="6"/>
        <v>49898</v>
      </c>
      <c r="K14" s="320">
        <f t="shared" si="7"/>
        <v>0</v>
      </c>
      <c r="L14" s="324">
        <f t="shared" si="26"/>
        <v>49933</v>
      </c>
      <c r="M14" s="325"/>
      <c r="N14" s="324">
        <f t="shared" si="8"/>
        <v>0</v>
      </c>
      <c r="O14" s="324">
        <f t="shared" si="27"/>
        <v>49961</v>
      </c>
      <c r="P14" s="320">
        <f t="shared" si="9"/>
        <v>49982</v>
      </c>
      <c r="Q14" s="320">
        <f t="shared" si="10"/>
        <v>0</v>
      </c>
      <c r="R14" s="320">
        <f t="shared" si="11"/>
        <v>50002</v>
      </c>
      <c r="S14" s="320">
        <f t="shared" si="12"/>
        <v>50003</v>
      </c>
      <c r="T14" s="320">
        <f t="shared" si="13"/>
        <v>50038</v>
      </c>
      <c r="U14" s="320">
        <f t="shared" si="14"/>
        <v>50039</v>
      </c>
      <c r="V14" s="320">
        <f t="shared" si="15"/>
        <v>50040</v>
      </c>
      <c r="W14" s="320">
        <f t="shared" si="16"/>
        <v>50041</v>
      </c>
      <c r="X14" s="320">
        <f t="shared" si="17"/>
        <v>50042</v>
      </c>
      <c r="Y14" s="320">
        <f t="shared" si="18"/>
        <v>50043</v>
      </c>
      <c r="Z14" s="320">
        <f t="shared" si="19"/>
        <v>50052</v>
      </c>
      <c r="AA14" s="320">
        <f t="shared" si="20"/>
        <v>50082</v>
      </c>
      <c r="AB14" s="320">
        <f t="shared" si="21"/>
        <v>0</v>
      </c>
      <c r="AC14" s="320">
        <f t="shared" si="22"/>
        <v>50094</v>
      </c>
      <c r="AD14" s="320">
        <f t="shared" si="23"/>
        <v>0</v>
      </c>
      <c r="AE14" s="325"/>
      <c r="AF14" s="320">
        <f t="shared" si="24"/>
        <v>0</v>
      </c>
    </row>
    <row r="15" spans="1:33">
      <c r="A15" s="319">
        <v>19</v>
      </c>
      <c r="B15" s="319">
        <v>2037</v>
      </c>
      <c r="C15" s="320">
        <f t="shared" si="0"/>
        <v>50159</v>
      </c>
      <c r="D15" s="320">
        <f t="shared" si="1"/>
        <v>0</v>
      </c>
      <c r="E15" s="320">
        <f t="shared" si="2"/>
        <v>50163</v>
      </c>
      <c r="F15" s="320">
        <f t="shared" si="3"/>
        <v>50164</v>
      </c>
      <c r="G15" s="320">
        <f t="shared" si="4"/>
        <v>50165</v>
      </c>
      <c r="H15" s="320">
        <f t="shared" si="25"/>
        <v>0</v>
      </c>
      <c r="I15" s="324">
        <f t="shared" si="5"/>
        <v>50241</v>
      </c>
      <c r="J15" s="320">
        <f t="shared" si="6"/>
        <v>50263</v>
      </c>
      <c r="K15" s="320">
        <f t="shared" si="7"/>
        <v>0</v>
      </c>
      <c r="L15" s="324">
        <f t="shared" si="26"/>
        <v>50304</v>
      </c>
      <c r="M15" s="325"/>
      <c r="N15" s="324">
        <f t="shared" si="8"/>
        <v>0</v>
      </c>
      <c r="O15" s="324">
        <f t="shared" si="27"/>
        <v>50325</v>
      </c>
      <c r="P15" s="320">
        <f t="shared" si="9"/>
        <v>50347</v>
      </c>
      <c r="Q15" s="320">
        <f t="shared" si="10"/>
        <v>0</v>
      </c>
      <c r="R15" s="320">
        <f t="shared" si="11"/>
        <v>50367</v>
      </c>
      <c r="S15" s="320">
        <f t="shared" si="12"/>
        <v>0</v>
      </c>
      <c r="T15" s="320">
        <f t="shared" si="13"/>
        <v>50403</v>
      </c>
      <c r="U15" s="320">
        <f t="shared" si="14"/>
        <v>50404</v>
      </c>
      <c r="V15" s="320">
        <f t="shared" si="15"/>
        <v>50405</v>
      </c>
      <c r="W15" s="320">
        <f t="shared" si="16"/>
        <v>50406</v>
      </c>
      <c r="X15" s="320">
        <f t="shared" si="17"/>
        <v>50407</v>
      </c>
      <c r="Y15" s="320">
        <f t="shared" si="18"/>
        <v>50408</v>
      </c>
      <c r="Z15" s="320">
        <f t="shared" si="19"/>
        <v>50416</v>
      </c>
      <c r="AA15" s="320">
        <f t="shared" si="20"/>
        <v>50447</v>
      </c>
      <c r="AB15" s="320">
        <f t="shared" si="21"/>
        <v>0</v>
      </c>
      <c r="AC15" s="320">
        <f t="shared" si="22"/>
        <v>50459</v>
      </c>
      <c r="AD15" s="320">
        <f t="shared" si="23"/>
        <v>0</v>
      </c>
      <c r="AE15" s="325"/>
      <c r="AF15" s="320">
        <f t="shared" si="24"/>
        <v>0</v>
      </c>
    </row>
    <row r="16" spans="1:33">
      <c r="A16" s="319">
        <v>20</v>
      </c>
      <c r="B16" s="319">
        <v>2038</v>
      </c>
      <c r="C16" s="320">
        <f t="shared" si="0"/>
        <v>50524</v>
      </c>
      <c r="D16" s="320">
        <f t="shared" si="1"/>
        <v>0</v>
      </c>
      <c r="E16" s="320">
        <f t="shared" si="2"/>
        <v>50528</v>
      </c>
      <c r="F16" s="320">
        <f t="shared" si="3"/>
        <v>50529</v>
      </c>
      <c r="G16" s="320">
        <f t="shared" si="4"/>
        <v>50530</v>
      </c>
      <c r="H16" s="320">
        <f t="shared" si="25"/>
        <v>0</v>
      </c>
      <c r="I16" s="324">
        <f t="shared" si="5"/>
        <v>50605</v>
      </c>
      <c r="J16" s="320">
        <f t="shared" si="6"/>
        <v>50628</v>
      </c>
      <c r="K16" s="320">
        <f t="shared" si="7"/>
        <v>0</v>
      </c>
      <c r="L16" s="324">
        <f t="shared" si="26"/>
        <v>50668</v>
      </c>
      <c r="M16" s="325"/>
      <c r="N16" s="324">
        <f t="shared" si="8"/>
        <v>0</v>
      </c>
      <c r="O16" s="324">
        <f t="shared" si="27"/>
        <v>50689</v>
      </c>
      <c r="P16" s="320">
        <f t="shared" si="9"/>
        <v>50712</v>
      </c>
      <c r="Q16" s="320">
        <f t="shared" si="10"/>
        <v>0</v>
      </c>
      <c r="R16" s="320">
        <f t="shared" si="11"/>
        <v>50732</v>
      </c>
      <c r="S16" s="320">
        <f t="shared" si="12"/>
        <v>0</v>
      </c>
      <c r="T16" s="320">
        <f t="shared" si="13"/>
        <v>50768</v>
      </c>
      <c r="U16" s="320">
        <f t="shared" si="14"/>
        <v>50769</v>
      </c>
      <c r="V16" s="320">
        <f t="shared" si="15"/>
        <v>50770</v>
      </c>
      <c r="W16" s="320">
        <f t="shared" si="16"/>
        <v>50771</v>
      </c>
      <c r="X16" s="320">
        <f t="shared" si="17"/>
        <v>50772</v>
      </c>
      <c r="Y16" s="320">
        <f t="shared" si="18"/>
        <v>50773</v>
      </c>
      <c r="Z16" s="320">
        <f t="shared" si="19"/>
        <v>50780</v>
      </c>
      <c r="AA16" s="320">
        <f t="shared" si="20"/>
        <v>50812</v>
      </c>
      <c r="AB16" s="320">
        <f t="shared" si="21"/>
        <v>0</v>
      </c>
      <c r="AC16" s="320">
        <f t="shared" si="22"/>
        <v>50824</v>
      </c>
      <c r="AD16" s="320">
        <f t="shared" si="23"/>
        <v>0</v>
      </c>
      <c r="AE16" s="325"/>
      <c r="AF16" s="320">
        <f t="shared" si="24"/>
        <v>0</v>
      </c>
    </row>
    <row r="17" spans="1:33">
      <c r="A17" s="319">
        <v>21</v>
      </c>
      <c r="B17" s="319">
        <v>2039</v>
      </c>
      <c r="C17" s="320">
        <f t="shared" si="0"/>
        <v>50889</v>
      </c>
      <c r="D17" s="320">
        <f t="shared" si="1"/>
        <v>0</v>
      </c>
      <c r="E17" s="320">
        <f t="shared" si="2"/>
        <v>50893</v>
      </c>
      <c r="F17" s="320">
        <f t="shared" si="3"/>
        <v>50894</v>
      </c>
      <c r="G17" s="320">
        <f t="shared" si="4"/>
        <v>50895</v>
      </c>
      <c r="H17" s="320">
        <f t="shared" si="25"/>
        <v>0</v>
      </c>
      <c r="I17" s="324">
        <f t="shared" si="5"/>
        <v>50969</v>
      </c>
      <c r="J17" s="320">
        <f t="shared" si="6"/>
        <v>50993</v>
      </c>
      <c r="K17" s="320">
        <f t="shared" si="7"/>
        <v>0</v>
      </c>
      <c r="L17" s="324">
        <f t="shared" si="26"/>
        <v>51032</v>
      </c>
      <c r="M17" s="325"/>
      <c r="N17" s="324">
        <f t="shared" si="8"/>
        <v>0</v>
      </c>
      <c r="O17" s="324">
        <f t="shared" si="27"/>
        <v>51053</v>
      </c>
      <c r="P17" s="320">
        <f t="shared" si="9"/>
        <v>51077</v>
      </c>
      <c r="Q17" s="320">
        <f t="shared" si="10"/>
        <v>0</v>
      </c>
      <c r="R17" s="320">
        <f t="shared" si="11"/>
        <v>51097</v>
      </c>
      <c r="S17" s="320">
        <f t="shared" si="12"/>
        <v>0</v>
      </c>
      <c r="T17" s="320">
        <f t="shared" si="13"/>
        <v>51133</v>
      </c>
      <c r="U17" s="320">
        <f t="shared" si="14"/>
        <v>51134</v>
      </c>
      <c r="V17" s="320">
        <f t="shared" si="15"/>
        <v>51135</v>
      </c>
      <c r="W17" s="320">
        <f t="shared" si="16"/>
        <v>51136</v>
      </c>
      <c r="X17" s="320">
        <f t="shared" si="17"/>
        <v>51137</v>
      </c>
      <c r="Y17" s="320">
        <f t="shared" si="18"/>
        <v>51138</v>
      </c>
      <c r="Z17" s="320">
        <f t="shared" si="19"/>
        <v>51144</v>
      </c>
      <c r="AA17" s="320">
        <f t="shared" si="20"/>
        <v>51177</v>
      </c>
      <c r="AB17" s="320">
        <f t="shared" si="21"/>
        <v>0</v>
      </c>
      <c r="AC17" s="320">
        <f t="shared" si="22"/>
        <v>51189</v>
      </c>
      <c r="AD17" s="320">
        <f t="shared" si="23"/>
        <v>0</v>
      </c>
      <c r="AE17" s="325"/>
      <c r="AF17" s="320">
        <f t="shared" si="24"/>
        <v>0</v>
      </c>
    </row>
    <row r="18" spans="1:33">
      <c r="A18" s="319">
        <v>22</v>
      </c>
      <c r="B18" s="319">
        <v>2040</v>
      </c>
      <c r="C18" s="320">
        <f t="shared" si="0"/>
        <v>51255</v>
      </c>
      <c r="D18" s="320">
        <f t="shared" si="1"/>
        <v>51256</v>
      </c>
      <c r="E18" s="320">
        <f t="shared" si="2"/>
        <v>51259</v>
      </c>
      <c r="F18" s="320">
        <f t="shared" si="3"/>
        <v>51260</v>
      </c>
      <c r="G18" s="320">
        <f t="shared" si="4"/>
        <v>51261</v>
      </c>
      <c r="H18" s="320">
        <f t="shared" si="25"/>
        <v>0</v>
      </c>
      <c r="I18" s="324">
        <f t="shared" si="5"/>
        <v>51333</v>
      </c>
      <c r="J18" s="320">
        <f t="shared" si="6"/>
        <v>51359</v>
      </c>
      <c r="K18" s="320">
        <f t="shared" si="7"/>
        <v>0</v>
      </c>
      <c r="L18" s="324">
        <f t="shared" si="26"/>
        <v>51396</v>
      </c>
      <c r="M18" s="325"/>
      <c r="N18" s="324">
        <f t="shared" si="8"/>
        <v>0</v>
      </c>
      <c r="O18" s="324">
        <f t="shared" si="27"/>
        <v>51417</v>
      </c>
      <c r="P18" s="320">
        <f t="shared" si="9"/>
        <v>51443</v>
      </c>
      <c r="Q18" s="320">
        <f t="shared" si="10"/>
        <v>0</v>
      </c>
      <c r="R18" s="320">
        <f t="shared" si="11"/>
        <v>51463</v>
      </c>
      <c r="S18" s="320">
        <f t="shared" si="12"/>
        <v>0</v>
      </c>
      <c r="T18" s="320">
        <f t="shared" si="13"/>
        <v>51499</v>
      </c>
      <c r="U18" s="320">
        <f t="shared" si="14"/>
        <v>51500</v>
      </c>
      <c r="V18" s="320">
        <f t="shared" si="15"/>
        <v>51501</v>
      </c>
      <c r="W18" s="320">
        <f t="shared" si="16"/>
        <v>51502</v>
      </c>
      <c r="X18" s="320">
        <f t="shared" si="17"/>
        <v>51503</v>
      </c>
      <c r="Y18" s="320">
        <f t="shared" si="18"/>
        <v>51504</v>
      </c>
      <c r="Z18" s="320">
        <f t="shared" si="19"/>
        <v>51515</v>
      </c>
      <c r="AA18" s="320">
        <f t="shared" si="20"/>
        <v>51543</v>
      </c>
      <c r="AB18" s="320">
        <f t="shared" si="21"/>
        <v>0</v>
      </c>
      <c r="AC18" s="320">
        <f t="shared" si="22"/>
        <v>51555</v>
      </c>
      <c r="AD18" s="320">
        <f t="shared" si="23"/>
        <v>0</v>
      </c>
      <c r="AE18" s="325"/>
      <c r="AF18" s="320">
        <f t="shared" si="24"/>
        <v>0</v>
      </c>
    </row>
    <row r="19" spans="1:33">
      <c r="A19" s="319">
        <v>23</v>
      </c>
      <c r="B19" s="319">
        <v>2041</v>
      </c>
      <c r="C19" s="320">
        <f t="shared" si="0"/>
        <v>51620</v>
      </c>
      <c r="D19" s="320">
        <f t="shared" si="1"/>
        <v>0</v>
      </c>
      <c r="E19" s="320">
        <f t="shared" si="2"/>
        <v>51624</v>
      </c>
      <c r="F19" s="320">
        <f t="shared" si="3"/>
        <v>51625</v>
      </c>
      <c r="G19" s="320">
        <f t="shared" si="4"/>
        <v>51626</v>
      </c>
      <c r="H19" s="320">
        <f t="shared" si="25"/>
        <v>51627</v>
      </c>
      <c r="I19" s="324">
        <f t="shared" si="5"/>
        <v>51697</v>
      </c>
      <c r="J19" s="320">
        <f t="shared" si="6"/>
        <v>51724</v>
      </c>
      <c r="K19" s="320">
        <f t="shared" si="7"/>
        <v>51725</v>
      </c>
      <c r="L19" s="324">
        <f t="shared" si="26"/>
        <v>51760</v>
      </c>
      <c r="M19" s="325"/>
      <c r="N19" s="324">
        <f t="shared" si="8"/>
        <v>0</v>
      </c>
      <c r="O19" s="324">
        <f t="shared" si="27"/>
        <v>51788</v>
      </c>
      <c r="P19" s="320">
        <f t="shared" si="9"/>
        <v>51808</v>
      </c>
      <c r="Q19" s="320">
        <f t="shared" si="10"/>
        <v>51809</v>
      </c>
      <c r="R19" s="320">
        <f t="shared" si="11"/>
        <v>51828</v>
      </c>
      <c r="S19" s="320">
        <f t="shared" si="12"/>
        <v>0</v>
      </c>
      <c r="T19" s="320">
        <f t="shared" si="13"/>
        <v>51864</v>
      </c>
      <c r="U19" s="320">
        <f t="shared" si="14"/>
        <v>51865</v>
      </c>
      <c r="V19" s="320">
        <f t="shared" si="15"/>
        <v>51866</v>
      </c>
      <c r="W19" s="320">
        <f t="shared" si="16"/>
        <v>51867</v>
      </c>
      <c r="X19" s="320">
        <f t="shared" si="17"/>
        <v>51868</v>
      </c>
      <c r="Y19" s="320">
        <f t="shared" si="18"/>
        <v>51869</v>
      </c>
      <c r="Z19" s="320">
        <f t="shared" si="19"/>
        <v>51879</v>
      </c>
      <c r="AA19" s="320">
        <f t="shared" si="20"/>
        <v>51908</v>
      </c>
      <c r="AB19" s="320">
        <f t="shared" si="21"/>
        <v>0</v>
      </c>
      <c r="AC19" s="320">
        <f t="shared" si="22"/>
        <v>51920</v>
      </c>
      <c r="AD19" s="320">
        <f t="shared" si="23"/>
        <v>51921</v>
      </c>
      <c r="AE19" s="325"/>
      <c r="AF19" s="320">
        <f t="shared" si="24"/>
        <v>0</v>
      </c>
    </row>
    <row r="20" spans="1:33">
      <c r="A20" s="319">
        <v>24</v>
      </c>
      <c r="B20" s="319">
        <v>2042</v>
      </c>
      <c r="C20" s="320">
        <f t="shared" si="0"/>
        <v>51985</v>
      </c>
      <c r="D20" s="320">
        <f t="shared" si="1"/>
        <v>0</v>
      </c>
      <c r="E20" s="320">
        <f t="shared" si="2"/>
        <v>51989</v>
      </c>
      <c r="F20" s="320">
        <f t="shared" si="3"/>
        <v>51990</v>
      </c>
      <c r="G20" s="320">
        <f t="shared" si="4"/>
        <v>51991</v>
      </c>
      <c r="H20" s="320">
        <f t="shared" si="25"/>
        <v>0</v>
      </c>
      <c r="I20" s="324">
        <f t="shared" si="5"/>
        <v>52068</v>
      </c>
      <c r="J20" s="320">
        <f t="shared" si="6"/>
        <v>52089</v>
      </c>
      <c r="K20" s="320">
        <f t="shared" si="7"/>
        <v>0</v>
      </c>
      <c r="L20" s="324">
        <f t="shared" si="26"/>
        <v>52124</v>
      </c>
      <c r="M20" s="325"/>
      <c r="N20" s="324">
        <f t="shared" si="8"/>
        <v>0</v>
      </c>
      <c r="O20" s="324">
        <f t="shared" si="27"/>
        <v>52152</v>
      </c>
      <c r="P20" s="320">
        <f t="shared" si="9"/>
        <v>52173</v>
      </c>
      <c r="Q20" s="320">
        <f t="shared" si="10"/>
        <v>0</v>
      </c>
      <c r="R20" s="320">
        <f t="shared" si="11"/>
        <v>52193</v>
      </c>
      <c r="S20" s="320">
        <f t="shared" si="12"/>
        <v>52194</v>
      </c>
      <c r="T20" s="320">
        <f t="shared" si="13"/>
        <v>52229</v>
      </c>
      <c r="U20" s="320">
        <f t="shared" si="14"/>
        <v>52230</v>
      </c>
      <c r="V20" s="320">
        <f t="shared" si="15"/>
        <v>52231</v>
      </c>
      <c r="W20" s="320">
        <f t="shared" si="16"/>
        <v>52232</v>
      </c>
      <c r="X20" s="320">
        <f t="shared" si="17"/>
        <v>52233</v>
      </c>
      <c r="Y20" s="320">
        <f t="shared" si="18"/>
        <v>52234</v>
      </c>
      <c r="Z20" s="320">
        <f t="shared" si="19"/>
        <v>52243</v>
      </c>
      <c r="AA20" s="320">
        <f t="shared" si="20"/>
        <v>52273</v>
      </c>
      <c r="AB20" s="320">
        <f t="shared" si="21"/>
        <v>0</v>
      </c>
      <c r="AC20" s="320">
        <f t="shared" si="22"/>
        <v>52285</v>
      </c>
      <c r="AD20" s="320">
        <f t="shared" si="23"/>
        <v>0</v>
      </c>
      <c r="AE20" s="325"/>
      <c r="AF20" s="320">
        <f t="shared" si="24"/>
        <v>0</v>
      </c>
    </row>
    <row r="21" spans="1:33">
      <c r="A21" s="319">
        <v>25</v>
      </c>
      <c r="B21" s="319">
        <v>2043</v>
      </c>
      <c r="C21" s="320">
        <f t="shared" si="0"/>
        <v>52350</v>
      </c>
      <c r="D21" s="320">
        <f t="shared" si="1"/>
        <v>0</v>
      </c>
      <c r="E21" s="320">
        <f t="shared" si="2"/>
        <v>52354</v>
      </c>
      <c r="F21" s="320">
        <f t="shared" si="3"/>
        <v>52355</v>
      </c>
      <c r="G21" s="320">
        <f t="shared" si="4"/>
        <v>52356</v>
      </c>
      <c r="H21" s="320">
        <f t="shared" si="25"/>
        <v>0</v>
      </c>
      <c r="I21" s="324">
        <f t="shared" si="5"/>
        <v>52432</v>
      </c>
      <c r="J21" s="320">
        <f t="shared" si="6"/>
        <v>52454</v>
      </c>
      <c r="K21" s="320">
        <f t="shared" si="7"/>
        <v>0</v>
      </c>
      <c r="L21" s="324">
        <f t="shared" si="26"/>
        <v>52495</v>
      </c>
      <c r="M21" s="325"/>
      <c r="N21" s="324">
        <f t="shared" si="8"/>
        <v>0</v>
      </c>
      <c r="O21" s="324">
        <f t="shared" si="27"/>
        <v>52516</v>
      </c>
      <c r="P21" s="320">
        <f t="shared" si="9"/>
        <v>52538</v>
      </c>
      <c r="Q21" s="320">
        <f t="shared" si="10"/>
        <v>0</v>
      </c>
      <c r="R21" s="320">
        <f t="shared" si="11"/>
        <v>52558</v>
      </c>
      <c r="S21" s="320">
        <f t="shared" si="12"/>
        <v>0</v>
      </c>
      <c r="T21" s="320">
        <f t="shared" si="13"/>
        <v>52594</v>
      </c>
      <c r="U21" s="320">
        <f t="shared" si="14"/>
        <v>52595</v>
      </c>
      <c r="V21" s="320">
        <f t="shared" si="15"/>
        <v>52596</v>
      </c>
      <c r="W21" s="320">
        <f t="shared" si="16"/>
        <v>52597</v>
      </c>
      <c r="X21" s="320">
        <f t="shared" si="17"/>
        <v>52598</v>
      </c>
      <c r="Y21" s="320">
        <f t="shared" si="18"/>
        <v>52599</v>
      </c>
      <c r="Z21" s="320">
        <f t="shared" si="19"/>
        <v>52607</v>
      </c>
      <c r="AA21" s="320">
        <f t="shared" si="20"/>
        <v>52638</v>
      </c>
      <c r="AB21" s="320">
        <f t="shared" si="21"/>
        <v>0</v>
      </c>
      <c r="AC21" s="320">
        <f t="shared" si="22"/>
        <v>52650</v>
      </c>
      <c r="AD21" s="320">
        <f t="shared" si="23"/>
        <v>0</v>
      </c>
      <c r="AE21" s="325"/>
      <c r="AF21" s="320">
        <f t="shared" si="24"/>
        <v>0</v>
      </c>
    </row>
    <row r="22" spans="1:33">
      <c r="A22" s="319">
        <v>26</v>
      </c>
      <c r="B22" s="319">
        <v>2044</v>
      </c>
      <c r="C22" s="320">
        <f t="shared" si="0"/>
        <v>52716</v>
      </c>
      <c r="D22" s="320">
        <f t="shared" si="1"/>
        <v>0</v>
      </c>
      <c r="E22" s="320">
        <f t="shared" si="2"/>
        <v>52720</v>
      </c>
      <c r="F22" s="320">
        <f t="shared" si="3"/>
        <v>52721</v>
      </c>
      <c r="G22" s="320">
        <f t="shared" si="4"/>
        <v>52722</v>
      </c>
      <c r="H22" s="320">
        <f t="shared" si="25"/>
        <v>0</v>
      </c>
      <c r="I22" s="324">
        <f t="shared" si="5"/>
        <v>52796</v>
      </c>
      <c r="J22" s="320">
        <f t="shared" si="6"/>
        <v>52820</v>
      </c>
      <c r="K22" s="320">
        <f t="shared" si="7"/>
        <v>0</v>
      </c>
      <c r="L22" s="324">
        <f>DATE(B22,9,21-WEEKDAY(DATE(B22,9,0),3))</f>
        <v>52859</v>
      </c>
      <c r="M22" s="325"/>
      <c r="N22" s="324">
        <f t="shared" si="8"/>
        <v>0</v>
      </c>
      <c r="O22" s="324">
        <f t="shared" si="27"/>
        <v>52880</v>
      </c>
      <c r="P22" s="320">
        <f t="shared" si="9"/>
        <v>52904</v>
      </c>
      <c r="Q22" s="320">
        <f t="shared" si="10"/>
        <v>0</v>
      </c>
      <c r="R22" s="320">
        <f t="shared" si="11"/>
        <v>52924</v>
      </c>
      <c r="S22" s="320">
        <f t="shared" si="12"/>
        <v>0</v>
      </c>
      <c r="T22" s="320">
        <f t="shared" si="13"/>
        <v>52960</v>
      </c>
      <c r="U22" s="320">
        <f t="shared" si="14"/>
        <v>52961</v>
      </c>
      <c r="V22" s="320">
        <f t="shared" si="15"/>
        <v>52962</v>
      </c>
      <c r="W22" s="320">
        <f t="shared" si="16"/>
        <v>52963</v>
      </c>
      <c r="X22" s="320">
        <f t="shared" si="17"/>
        <v>52964</v>
      </c>
      <c r="Y22" s="320">
        <f t="shared" si="18"/>
        <v>52965</v>
      </c>
      <c r="Z22" s="320">
        <f t="shared" si="19"/>
        <v>52971</v>
      </c>
      <c r="AA22" s="320">
        <f t="shared" si="20"/>
        <v>53004</v>
      </c>
      <c r="AB22" s="320">
        <f t="shared" si="21"/>
        <v>0</v>
      </c>
      <c r="AC22" s="320">
        <f t="shared" si="22"/>
        <v>53016</v>
      </c>
      <c r="AD22" s="320">
        <f t="shared" si="23"/>
        <v>0</v>
      </c>
      <c r="AE22" s="325"/>
      <c r="AF22" s="320">
        <f t="shared" si="24"/>
        <v>0</v>
      </c>
    </row>
    <row r="23" spans="1:33">
      <c r="A23" s="319">
        <v>27</v>
      </c>
      <c r="B23" s="319">
        <v>2045</v>
      </c>
      <c r="C23" s="320">
        <f t="shared" si="0"/>
        <v>53081</v>
      </c>
      <c r="D23" s="320">
        <f t="shared" si="1"/>
        <v>0</v>
      </c>
      <c r="E23" s="320">
        <f t="shared" si="2"/>
        <v>53085</v>
      </c>
      <c r="F23" s="320">
        <f t="shared" si="3"/>
        <v>53086</v>
      </c>
      <c r="G23" s="320">
        <f t="shared" si="4"/>
        <v>53087</v>
      </c>
      <c r="H23" s="320">
        <f t="shared" si="25"/>
        <v>0</v>
      </c>
      <c r="I23" s="324">
        <f t="shared" si="5"/>
        <v>53160</v>
      </c>
      <c r="J23" s="320">
        <f t="shared" si="6"/>
        <v>53185</v>
      </c>
      <c r="K23" s="320">
        <f t="shared" si="7"/>
        <v>0</v>
      </c>
      <c r="L23" s="324">
        <f>DATE(B23,9,21-WEEKDAY(DATE(B23,9,0),3))</f>
        <v>53223</v>
      </c>
      <c r="M23" s="325"/>
      <c r="N23" s="324">
        <f t="shared" si="8"/>
        <v>0</v>
      </c>
      <c r="O23" s="324">
        <f t="shared" si="27"/>
        <v>53244</v>
      </c>
      <c r="P23" s="320">
        <f t="shared" si="9"/>
        <v>53269</v>
      </c>
      <c r="Q23" s="320">
        <f t="shared" si="10"/>
        <v>0</v>
      </c>
      <c r="R23" s="320">
        <f t="shared" si="11"/>
        <v>53289</v>
      </c>
      <c r="S23" s="320">
        <f t="shared" si="12"/>
        <v>0</v>
      </c>
      <c r="T23" s="320">
        <f t="shared" si="13"/>
        <v>53325</v>
      </c>
      <c r="U23" s="320">
        <f t="shared" si="14"/>
        <v>53326</v>
      </c>
      <c r="V23" s="320">
        <f t="shared" si="15"/>
        <v>53327</v>
      </c>
      <c r="W23" s="320">
        <f t="shared" si="16"/>
        <v>53328</v>
      </c>
      <c r="X23" s="320">
        <f t="shared" si="17"/>
        <v>53329</v>
      </c>
      <c r="Y23" s="320">
        <f t="shared" si="18"/>
        <v>53330</v>
      </c>
      <c r="Z23" s="320">
        <f t="shared" si="19"/>
        <v>53335</v>
      </c>
      <c r="AA23" s="320">
        <f t="shared" si="20"/>
        <v>53369</v>
      </c>
      <c r="AB23" s="320">
        <f t="shared" si="21"/>
        <v>53370</v>
      </c>
      <c r="AC23" s="320">
        <f t="shared" si="22"/>
        <v>53381</v>
      </c>
      <c r="AD23" s="320">
        <f t="shared" si="23"/>
        <v>0</v>
      </c>
      <c r="AE23" s="325"/>
      <c r="AF23" s="320">
        <f t="shared" si="24"/>
        <v>0</v>
      </c>
    </row>
    <row r="24" spans="1:33">
      <c r="A24" s="319">
        <v>28</v>
      </c>
      <c r="B24" s="319">
        <v>2046</v>
      </c>
      <c r="C24" s="320">
        <f t="shared" si="0"/>
        <v>53446</v>
      </c>
      <c r="D24" s="320">
        <f t="shared" si="1"/>
        <v>53447</v>
      </c>
      <c r="E24" s="320">
        <f t="shared" si="2"/>
        <v>53450</v>
      </c>
      <c r="F24" s="320">
        <f t="shared" si="3"/>
        <v>53451</v>
      </c>
      <c r="G24" s="320">
        <f t="shared" si="4"/>
        <v>53452</v>
      </c>
      <c r="H24" s="320">
        <f t="shared" si="25"/>
        <v>0</v>
      </c>
      <c r="I24" s="324">
        <f t="shared" si="5"/>
        <v>53524</v>
      </c>
      <c r="J24" s="320">
        <f t="shared" si="6"/>
        <v>53550</v>
      </c>
      <c r="K24" s="320">
        <f t="shared" si="7"/>
        <v>0</v>
      </c>
      <c r="L24" s="324">
        <f t="shared" ref="L24:L26" si="28">DATE(B24,9,21-WEEKDAY(DATE(B24,9,0),3))</f>
        <v>53587</v>
      </c>
      <c r="M24" s="325"/>
      <c r="N24" s="324">
        <f t="shared" si="8"/>
        <v>0</v>
      </c>
      <c r="O24" s="324">
        <f t="shared" si="27"/>
        <v>53608</v>
      </c>
      <c r="P24" s="320">
        <f t="shared" si="9"/>
        <v>53634</v>
      </c>
      <c r="Q24" s="320">
        <f t="shared" si="10"/>
        <v>0</v>
      </c>
      <c r="R24" s="320">
        <f t="shared" si="11"/>
        <v>53654</v>
      </c>
      <c r="S24" s="320">
        <f t="shared" si="12"/>
        <v>0</v>
      </c>
      <c r="T24" s="320">
        <f t="shared" si="13"/>
        <v>53690</v>
      </c>
      <c r="U24" s="320">
        <f t="shared" si="14"/>
        <v>53691</v>
      </c>
      <c r="V24" s="320">
        <f t="shared" si="15"/>
        <v>53692</v>
      </c>
      <c r="W24" s="320">
        <f t="shared" si="16"/>
        <v>53693</v>
      </c>
      <c r="X24" s="320">
        <f t="shared" si="17"/>
        <v>53694</v>
      </c>
      <c r="Y24" s="320">
        <f t="shared" si="18"/>
        <v>53695</v>
      </c>
      <c r="Z24" s="320">
        <f t="shared" si="19"/>
        <v>53706</v>
      </c>
      <c r="AA24" s="320">
        <f t="shared" si="20"/>
        <v>53734</v>
      </c>
      <c r="AB24" s="320">
        <f t="shared" si="21"/>
        <v>0</v>
      </c>
      <c r="AC24" s="320">
        <f t="shared" si="22"/>
        <v>53746</v>
      </c>
      <c r="AD24" s="320">
        <f t="shared" si="23"/>
        <v>0</v>
      </c>
      <c r="AE24" s="325"/>
      <c r="AF24" s="320">
        <f t="shared" si="24"/>
        <v>0</v>
      </c>
    </row>
    <row r="25" spans="1:33">
      <c r="A25" s="319">
        <v>29</v>
      </c>
      <c r="B25" s="319">
        <v>2047</v>
      </c>
      <c r="C25" s="320">
        <f t="shared" si="0"/>
        <v>53811</v>
      </c>
      <c r="D25" s="320">
        <f t="shared" si="1"/>
        <v>0</v>
      </c>
      <c r="E25" s="320">
        <f t="shared" si="2"/>
        <v>53815</v>
      </c>
      <c r="F25" s="320">
        <f t="shared" si="3"/>
        <v>53816</v>
      </c>
      <c r="G25" s="320">
        <f t="shared" si="4"/>
        <v>53817</v>
      </c>
      <c r="H25" s="320">
        <f t="shared" si="25"/>
        <v>53818</v>
      </c>
      <c r="I25" s="324">
        <f t="shared" si="5"/>
        <v>53888</v>
      </c>
      <c r="J25" s="320">
        <f t="shared" si="6"/>
        <v>53915</v>
      </c>
      <c r="K25" s="320">
        <f t="shared" si="7"/>
        <v>53916</v>
      </c>
      <c r="L25" s="324">
        <f t="shared" si="28"/>
        <v>53951</v>
      </c>
      <c r="M25" s="325"/>
      <c r="N25" s="324">
        <f t="shared" si="8"/>
        <v>0</v>
      </c>
      <c r="O25" s="324">
        <f t="shared" si="27"/>
        <v>53979</v>
      </c>
      <c r="P25" s="320">
        <f t="shared" si="9"/>
        <v>53999</v>
      </c>
      <c r="Q25" s="320">
        <f t="shared" si="10"/>
        <v>54000</v>
      </c>
      <c r="R25" s="320">
        <f t="shared" si="11"/>
        <v>54019</v>
      </c>
      <c r="S25" s="320">
        <f t="shared" si="12"/>
        <v>0</v>
      </c>
      <c r="T25" s="320">
        <f t="shared" si="13"/>
        <v>54055</v>
      </c>
      <c r="U25" s="320">
        <f t="shared" si="14"/>
        <v>54056</v>
      </c>
      <c r="V25" s="320">
        <f t="shared" si="15"/>
        <v>54057</v>
      </c>
      <c r="W25" s="320">
        <f t="shared" si="16"/>
        <v>54058</v>
      </c>
      <c r="X25" s="320">
        <f t="shared" si="17"/>
        <v>54059</v>
      </c>
      <c r="Y25" s="320">
        <f t="shared" si="18"/>
        <v>54060</v>
      </c>
      <c r="Z25" s="320">
        <f t="shared" si="19"/>
        <v>54070</v>
      </c>
      <c r="AA25" s="320">
        <f t="shared" si="20"/>
        <v>54099</v>
      </c>
      <c r="AB25" s="320">
        <f t="shared" si="21"/>
        <v>0</v>
      </c>
      <c r="AC25" s="320">
        <f t="shared" si="22"/>
        <v>54111</v>
      </c>
      <c r="AD25" s="320">
        <f t="shared" si="23"/>
        <v>54112</v>
      </c>
      <c r="AE25" s="325"/>
      <c r="AF25" s="320">
        <f t="shared" si="24"/>
        <v>0</v>
      </c>
    </row>
    <row r="26" spans="1:33" s="322" customFormat="1">
      <c r="A26" s="323">
        <v>30</v>
      </c>
      <c r="B26" s="323">
        <v>2048</v>
      </c>
      <c r="C26" s="320">
        <f t="shared" si="0"/>
        <v>54177</v>
      </c>
      <c r="D26" s="320">
        <f t="shared" si="1"/>
        <v>0</v>
      </c>
      <c r="E26" s="320">
        <f t="shared" si="2"/>
        <v>54181</v>
      </c>
      <c r="F26" s="320">
        <f t="shared" si="3"/>
        <v>54182</v>
      </c>
      <c r="G26" s="320">
        <f t="shared" si="4"/>
        <v>54183</v>
      </c>
      <c r="H26" s="320">
        <f t="shared" si="25"/>
        <v>0</v>
      </c>
      <c r="I26" s="324">
        <f t="shared" si="5"/>
        <v>54259</v>
      </c>
      <c r="J26" s="320">
        <f t="shared" si="6"/>
        <v>54281</v>
      </c>
      <c r="K26" s="320">
        <f t="shared" si="7"/>
        <v>0</v>
      </c>
      <c r="L26" s="324">
        <f t="shared" si="28"/>
        <v>54322</v>
      </c>
      <c r="M26" s="325"/>
      <c r="N26" s="324">
        <f t="shared" si="8"/>
        <v>0</v>
      </c>
      <c r="O26" s="324">
        <f t="shared" si="27"/>
        <v>54343</v>
      </c>
      <c r="P26" s="320">
        <f t="shared" si="9"/>
        <v>54365</v>
      </c>
      <c r="Q26" s="320">
        <f t="shared" si="10"/>
        <v>0</v>
      </c>
      <c r="R26" s="320">
        <f t="shared" si="11"/>
        <v>54385</v>
      </c>
      <c r="S26" s="320">
        <f t="shared" si="12"/>
        <v>0</v>
      </c>
      <c r="T26" s="320">
        <f t="shared" si="13"/>
        <v>54421</v>
      </c>
      <c r="U26" s="320">
        <f t="shared" si="14"/>
        <v>54422</v>
      </c>
      <c r="V26" s="320">
        <f t="shared" si="15"/>
        <v>54423</v>
      </c>
      <c r="W26" s="320">
        <f t="shared" si="16"/>
        <v>54424</v>
      </c>
      <c r="X26" s="320">
        <f t="shared" si="17"/>
        <v>54425</v>
      </c>
      <c r="Y26" s="320">
        <f t="shared" si="18"/>
        <v>54426</v>
      </c>
      <c r="Z26" s="320">
        <f t="shared" si="19"/>
        <v>54434</v>
      </c>
      <c r="AA26" s="320">
        <f t="shared" si="20"/>
        <v>54465</v>
      </c>
      <c r="AB26" s="320">
        <f t="shared" si="21"/>
        <v>0</v>
      </c>
      <c r="AC26" s="320">
        <f t="shared" si="22"/>
        <v>54477</v>
      </c>
      <c r="AD26" s="320">
        <f t="shared" si="23"/>
        <v>0</v>
      </c>
      <c r="AE26" s="325"/>
      <c r="AF26" s="320">
        <f t="shared" si="24"/>
        <v>0</v>
      </c>
      <c r="AG26" s="324"/>
    </row>
  </sheetData>
  <phoneticPr fontId="14"/>
  <conditionalFormatting sqref="D1:D1048576">
    <cfRule type="duplicateValues" dxfId="27" priority="11"/>
  </conditionalFormatting>
  <conditionalFormatting sqref="H1:H1048576">
    <cfRule type="duplicateValues" dxfId="26" priority="10"/>
  </conditionalFormatting>
  <conditionalFormatting sqref="K1:K1048576">
    <cfRule type="duplicateValues" dxfId="25" priority="2"/>
  </conditionalFormatting>
  <conditionalFormatting sqref="N1:N1048576">
    <cfRule type="duplicateValues" dxfId="24" priority="9"/>
  </conditionalFormatting>
  <conditionalFormatting sqref="Q1:Q1048576">
    <cfRule type="duplicateValues" dxfId="23" priority="8"/>
  </conditionalFormatting>
  <conditionalFormatting sqref="S1:S1048576">
    <cfRule type="duplicateValues" dxfId="22" priority="7"/>
  </conditionalFormatting>
  <conditionalFormatting sqref="AB1:AB1048576">
    <cfRule type="duplicateValues" dxfId="21" priority="6"/>
  </conditionalFormatting>
  <conditionalFormatting sqref="AD1:AD1048576">
    <cfRule type="duplicateValues" dxfId="20" priority="3"/>
  </conditionalFormatting>
  <conditionalFormatting sqref="AF1:AF1048576">
    <cfRule type="duplicateValues" dxfId="19" priority="4"/>
  </conditionalFormatting>
  <pageMargins left="0.70866141732283472" right="0.70866141732283472" top="0.74803149606299213" bottom="0.74803149606299213" header="0.31496062992125984" footer="0.31496062992125984"/>
  <pageSetup paperSize="9" orientation="portrait" r:id="rId1"/>
  <headerFooter>
    <oddHeader>&amp;A</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BY153"/>
  <sheetViews>
    <sheetView workbookViewId="0">
      <selection sqref="A1:F1"/>
    </sheetView>
  </sheetViews>
  <sheetFormatPr defaultRowHeight="14.25"/>
  <cols>
    <col min="1" max="66" width="1.25" style="3" customWidth="1"/>
    <col min="67" max="67" width="1.5" style="3" customWidth="1"/>
    <col min="68" max="68" width="1.25" style="3" customWidth="1"/>
    <col min="69" max="69" width="9" style="3"/>
    <col min="70" max="121" width="2.625" style="3" customWidth="1"/>
    <col min="122" max="16384" width="9" style="3"/>
  </cols>
  <sheetData>
    <row r="1" spans="1:68" ht="18.75" customHeight="1">
      <c r="A1" s="390">
        <v>46113</v>
      </c>
      <c r="B1" s="390"/>
      <c r="C1" s="390"/>
      <c r="D1" s="390"/>
      <c r="E1" s="390"/>
      <c r="F1" s="390"/>
      <c r="G1" s="2" t="s">
        <v>206</v>
      </c>
      <c r="I1" s="2"/>
      <c r="J1" s="2"/>
      <c r="K1" s="2"/>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row>
    <row r="2" spans="1:68" ht="18.75" customHeight="1">
      <c r="W2" s="8"/>
      <c r="X2" s="8"/>
      <c r="Y2" s="8"/>
      <c r="Z2" s="8"/>
      <c r="AA2" s="8"/>
      <c r="AB2" s="8"/>
      <c r="AC2" s="8"/>
      <c r="AD2" s="8"/>
      <c r="AE2" s="8"/>
      <c r="AF2" s="8"/>
      <c r="AG2" s="8"/>
      <c r="AH2" s="8"/>
      <c r="AI2" s="8"/>
      <c r="AJ2" s="8"/>
      <c r="AK2" s="8"/>
      <c r="AL2" s="8"/>
      <c r="AM2" s="8"/>
      <c r="AN2" s="8"/>
      <c r="AO2" s="8"/>
      <c r="AP2" s="8"/>
      <c r="AQ2" s="8"/>
      <c r="AR2" s="8"/>
      <c r="AS2" s="8"/>
      <c r="AT2" s="10"/>
      <c r="AU2" s="10"/>
      <c r="AV2" s="10"/>
      <c r="AW2" s="10"/>
      <c r="AX2" s="387" t="s">
        <v>14</v>
      </c>
      <c r="AY2" s="387"/>
      <c r="AZ2" s="387"/>
      <c r="BA2" s="387"/>
      <c r="BB2" s="388">
        <f>AE8</f>
        <v>8</v>
      </c>
      <c r="BC2" s="388"/>
      <c r="BD2" s="388"/>
      <c r="BE2" s="382" t="s">
        <v>13</v>
      </c>
      <c r="BF2" s="382"/>
      <c r="BG2" s="389">
        <f>AM8</f>
        <v>4</v>
      </c>
      <c r="BH2" s="389"/>
      <c r="BI2" s="389"/>
      <c r="BJ2" s="382" t="s">
        <v>12</v>
      </c>
      <c r="BK2" s="382"/>
      <c r="BL2" s="389">
        <v>10</v>
      </c>
      <c r="BM2" s="389"/>
      <c r="BN2" s="389"/>
      <c r="BO2" s="382" t="s">
        <v>11</v>
      </c>
      <c r="BP2" s="382"/>
    </row>
    <row r="3" spans="1:68" ht="18.75" customHeight="1">
      <c r="B3" s="4" t="s">
        <v>95</v>
      </c>
    </row>
    <row r="4" spans="1:68" ht="18.75" customHeight="1">
      <c r="A4" s="383" t="s">
        <v>99</v>
      </c>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3"/>
      <c r="BA4" s="383"/>
      <c r="BB4" s="383"/>
      <c r="BC4" s="383"/>
      <c r="BD4" s="383"/>
      <c r="BE4" s="383"/>
      <c r="BF4" s="383"/>
      <c r="BG4" s="383"/>
      <c r="BH4" s="383"/>
      <c r="BI4" s="383"/>
      <c r="BJ4" s="383"/>
      <c r="BK4" s="383"/>
      <c r="BL4" s="383"/>
      <c r="BM4" s="383"/>
      <c r="BN4" s="383"/>
      <c r="BO4" s="383"/>
      <c r="BP4" s="383"/>
    </row>
    <row r="5" spans="1:68" ht="7.5" customHeight="1">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row>
    <row r="6" spans="1:68" ht="18.75" customHeight="1">
      <c r="A6" s="384" t="s">
        <v>19</v>
      </c>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c r="BE6" s="384"/>
      <c r="BF6" s="384"/>
      <c r="BG6" s="384"/>
      <c r="BH6" s="384"/>
      <c r="BI6" s="384"/>
      <c r="BJ6" s="384"/>
      <c r="BK6" s="384"/>
      <c r="BL6" s="384"/>
      <c r="BM6" s="384"/>
      <c r="BN6" s="384"/>
      <c r="BO6" s="384"/>
      <c r="BP6" s="384"/>
    </row>
    <row r="7" spans="1:68" ht="7.5" customHeight="1">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row>
    <row r="8" spans="1:68" s="4" customFormat="1" ht="18.75" customHeight="1">
      <c r="A8" s="20"/>
      <c r="B8" s="20"/>
      <c r="C8" s="20"/>
      <c r="D8" s="20"/>
      <c r="E8" s="20"/>
      <c r="F8" s="20"/>
      <c r="G8" s="20"/>
      <c r="H8" s="20"/>
      <c r="I8" s="20"/>
      <c r="J8" s="20"/>
      <c r="K8" s="20"/>
      <c r="L8" s="20"/>
      <c r="M8" s="20"/>
      <c r="N8" s="20"/>
      <c r="O8" s="20"/>
      <c r="P8" s="20"/>
      <c r="Q8" s="20"/>
      <c r="R8" s="20"/>
      <c r="S8" s="20"/>
      <c r="T8" s="20"/>
      <c r="U8" s="20"/>
      <c r="V8" s="385" t="s">
        <v>18</v>
      </c>
      <c r="W8" s="385"/>
      <c r="X8" s="385"/>
      <c r="Y8" s="513" t="s">
        <v>17</v>
      </c>
      <c r="Z8" s="513"/>
      <c r="AA8" s="513"/>
      <c r="AB8" s="513"/>
      <c r="AC8" s="513"/>
      <c r="AD8" s="513"/>
      <c r="AE8" s="514">
        <v>8</v>
      </c>
      <c r="AF8" s="514"/>
      <c r="AG8" s="514"/>
      <c r="AH8" s="514"/>
      <c r="AI8" s="513" t="s">
        <v>13</v>
      </c>
      <c r="AJ8" s="513"/>
      <c r="AK8" s="513"/>
      <c r="AL8" s="513"/>
      <c r="AM8" s="514">
        <v>4</v>
      </c>
      <c r="AN8" s="514"/>
      <c r="AO8" s="514"/>
      <c r="AP8" s="514"/>
      <c r="AQ8" s="513" t="s">
        <v>15</v>
      </c>
      <c r="AR8" s="513"/>
      <c r="AS8" s="513"/>
      <c r="AT8" s="513"/>
      <c r="AU8" s="513"/>
      <c r="AV8" s="513"/>
      <c r="AW8" s="513" t="s">
        <v>16</v>
      </c>
      <c r="AX8" s="513"/>
      <c r="AY8" s="513"/>
      <c r="AZ8" s="20"/>
      <c r="BA8" s="20"/>
      <c r="BB8" s="20"/>
      <c r="BC8" s="20"/>
      <c r="BD8" s="20"/>
      <c r="BE8" s="20"/>
      <c r="BF8" s="20"/>
      <c r="BG8" s="20"/>
      <c r="BH8" s="20"/>
      <c r="BI8" s="20"/>
      <c r="BJ8" s="20"/>
      <c r="BK8" s="20"/>
      <c r="BL8" s="20"/>
      <c r="BM8" s="20"/>
      <c r="BN8" s="20"/>
      <c r="BO8" s="20"/>
      <c r="BP8" s="20"/>
    </row>
    <row r="9" spans="1:68" s="15" customFormat="1" ht="18.75" customHeight="1">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row>
    <row r="10" spans="1:68" ht="37.5" customHeight="1">
      <c r="B10" s="15"/>
      <c r="AM10" s="15"/>
      <c r="AN10" s="13" t="s">
        <v>92</v>
      </c>
      <c r="AP10" s="354" t="s">
        <v>273</v>
      </c>
      <c r="AQ10" s="354"/>
      <c r="AR10" s="354"/>
      <c r="AS10" s="354"/>
      <c r="AT10" s="354"/>
      <c r="AU10" s="354"/>
      <c r="AV10" s="354"/>
      <c r="AW10" s="354"/>
      <c r="AX10" s="354"/>
      <c r="AY10" s="354"/>
      <c r="AZ10" s="354"/>
      <c r="BA10" s="354"/>
      <c r="BB10" s="354"/>
      <c r="BC10" s="354"/>
      <c r="BD10" s="354"/>
      <c r="BE10" s="354"/>
      <c r="BF10" s="354"/>
      <c r="BG10" s="354"/>
      <c r="BH10" s="354"/>
      <c r="BI10" s="354"/>
      <c r="BJ10" s="354"/>
      <c r="BK10" s="354"/>
      <c r="BL10" s="354"/>
      <c r="BM10" s="354"/>
      <c r="BN10" s="354"/>
      <c r="BO10" s="354"/>
    </row>
    <row r="11" spans="1:68" ht="30" customHeight="1">
      <c r="B11" s="15"/>
      <c r="AM11" s="15"/>
      <c r="AN11" s="13" t="s">
        <v>2</v>
      </c>
      <c r="AP11" s="356" t="s">
        <v>96</v>
      </c>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356"/>
      <c r="BM11" s="356"/>
      <c r="BN11" s="356"/>
      <c r="BO11" s="356"/>
    </row>
    <row r="12" spans="1:68" ht="30" customHeight="1">
      <c r="B12" s="15"/>
      <c r="AM12" s="15"/>
      <c r="AN12" s="13" t="s">
        <v>3</v>
      </c>
      <c r="AP12" s="356" t="s">
        <v>97</v>
      </c>
      <c r="AQ12" s="356"/>
      <c r="AR12" s="356"/>
      <c r="AS12" s="356"/>
      <c r="AT12" s="356"/>
      <c r="AU12" s="356"/>
      <c r="AV12" s="356"/>
      <c r="AW12" s="356"/>
      <c r="AX12" s="356"/>
      <c r="AY12" s="356"/>
      <c r="AZ12" s="356"/>
      <c r="BA12" s="356"/>
      <c r="BB12" s="356"/>
      <c r="BC12" s="356"/>
      <c r="BD12" s="356"/>
      <c r="BE12" s="356"/>
      <c r="BF12" s="356"/>
      <c r="BG12" s="356"/>
      <c r="BH12" s="356"/>
      <c r="BI12" s="356"/>
      <c r="BJ12" s="356"/>
      <c r="BK12" s="356"/>
      <c r="BL12" s="356"/>
      <c r="BM12" s="356"/>
      <c r="BN12" s="356"/>
      <c r="BO12" s="356"/>
    </row>
    <row r="13" spans="1:68" ht="30" customHeight="1">
      <c r="B13" s="15"/>
      <c r="AM13" s="15"/>
      <c r="AN13" s="13" t="s">
        <v>94</v>
      </c>
      <c r="AP13" s="356" t="s">
        <v>98</v>
      </c>
      <c r="AQ13" s="356"/>
      <c r="AR13" s="356"/>
      <c r="AS13" s="356"/>
      <c r="AT13" s="356"/>
      <c r="AU13" s="356"/>
      <c r="AV13" s="356"/>
      <c r="AW13" s="356"/>
      <c r="AX13" s="356"/>
      <c r="AY13" s="356"/>
      <c r="AZ13" s="356"/>
      <c r="BA13" s="356"/>
      <c r="BB13" s="356"/>
      <c r="BC13" s="356"/>
      <c r="BD13" s="356"/>
      <c r="BE13" s="356"/>
      <c r="BF13" s="356"/>
      <c r="BG13" s="356"/>
      <c r="BH13" s="356"/>
      <c r="BI13" s="356"/>
      <c r="BJ13" s="356"/>
      <c r="BK13" s="356"/>
      <c r="BL13" s="512"/>
      <c r="BM13" s="512"/>
      <c r="BN13" s="512"/>
      <c r="BO13" s="512"/>
    </row>
    <row r="14" spans="1:68" ht="18.75" customHeight="1">
      <c r="B14" s="15"/>
      <c r="AN14" s="12"/>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row>
    <row r="15" spans="1:68" ht="18.75" customHeight="1">
      <c r="B15" s="22"/>
      <c r="AN15" s="12"/>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row>
    <row r="16" spans="1:68" s="4" customFormat="1" ht="18.75" customHeight="1" thickBot="1">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row>
    <row r="17" spans="1:77" s="4" customFormat="1" ht="45" customHeight="1">
      <c r="B17" s="391" t="s">
        <v>1</v>
      </c>
      <c r="C17" s="392"/>
      <c r="D17" s="392"/>
      <c r="E17" s="392"/>
      <c r="F17" s="392"/>
      <c r="G17" s="392"/>
      <c r="H17" s="392"/>
      <c r="I17" s="392"/>
      <c r="J17" s="392"/>
      <c r="K17" s="392"/>
      <c r="L17" s="392"/>
      <c r="M17" s="392"/>
      <c r="N17" s="392"/>
      <c r="O17" s="392"/>
      <c r="P17" s="392"/>
      <c r="Q17" s="392"/>
      <c r="R17" s="392"/>
      <c r="S17" s="392"/>
      <c r="T17" s="392"/>
      <c r="U17" s="392"/>
      <c r="V17" s="393"/>
      <c r="W17" s="394">
        <f>IF(W18="","",W18+W19)</f>
        <v>114236</v>
      </c>
      <c r="X17" s="395"/>
      <c r="Y17" s="395"/>
      <c r="Z17" s="395"/>
      <c r="AA17" s="395"/>
      <c r="AB17" s="395"/>
      <c r="AC17" s="395"/>
      <c r="AD17" s="395"/>
      <c r="AE17" s="395"/>
      <c r="AF17" s="395"/>
      <c r="AG17" s="395"/>
      <c r="AH17" s="395"/>
      <c r="AI17" s="395"/>
      <c r="AJ17" s="395"/>
      <c r="AK17" s="396" t="s">
        <v>0</v>
      </c>
      <c r="AL17" s="396"/>
      <c r="AM17" s="397"/>
      <c r="AN17" s="515" t="s">
        <v>59</v>
      </c>
      <c r="AO17" s="515"/>
      <c r="AP17" s="515"/>
      <c r="AQ17" s="515"/>
      <c r="AR17" s="515"/>
      <c r="AS17" s="515"/>
      <c r="AT17" s="515"/>
      <c r="AU17" s="515"/>
      <c r="AV17" s="10"/>
      <c r="AW17" s="10"/>
      <c r="AX17" s="10"/>
      <c r="AY17" s="10"/>
      <c r="AZ17" s="10"/>
      <c r="BA17" s="10"/>
      <c r="BB17" s="10"/>
      <c r="BC17" s="10"/>
      <c r="BD17" s="10"/>
      <c r="BE17" s="10"/>
      <c r="BF17" s="10"/>
      <c r="BG17" s="10"/>
      <c r="BH17" s="10"/>
      <c r="BI17" s="10"/>
      <c r="BJ17" s="10"/>
      <c r="BK17" s="10"/>
    </row>
    <row r="18" spans="1:77" s="15" customFormat="1" ht="22.5" customHeight="1">
      <c r="B18" s="361"/>
      <c r="C18" s="362"/>
      <c r="D18" s="362"/>
      <c r="E18" s="362"/>
      <c r="F18" s="362"/>
      <c r="G18" s="363"/>
      <c r="H18" s="24"/>
      <c r="I18" s="25"/>
      <c r="J18" s="25"/>
      <c r="K18" s="25"/>
      <c r="L18" s="367" t="s">
        <v>153</v>
      </c>
      <c r="M18" s="367"/>
      <c r="N18" s="367"/>
      <c r="O18" s="367"/>
      <c r="P18" s="25"/>
      <c r="Q18" s="368" t="s">
        <v>150</v>
      </c>
      <c r="R18" s="368"/>
      <c r="S18" s="368"/>
      <c r="T18" s="368"/>
      <c r="U18" s="368"/>
      <c r="V18" s="369"/>
      <c r="W18" s="370">
        <f>IF(【記入例】提供証明【様式１】!W9=0,0,【記入例】提供証明【様式１】!W9)</f>
        <v>117100</v>
      </c>
      <c r="X18" s="371"/>
      <c r="Y18" s="371"/>
      <c r="Z18" s="371"/>
      <c r="AA18" s="371"/>
      <c r="AB18" s="371"/>
      <c r="AC18" s="371"/>
      <c r="AD18" s="371"/>
      <c r="AE18" s="371"/>
      <c r="AF18" s="371"/>
      <c r="AG18" s="371"/>
      <c r="AH18" s="371"/>
      <c r="AI18" s="371"/>
      <c r="AJ18" s="371"/>
      <c r="AK18" s="372" t="s">
        <v>0</v>
      </c>
      <c r="AL18" s="372"/>
      <c r="AM18" s="373"/>
      <c r="AN18" s="515" t="s">
        <v>60</v>
      </c>
      <c r="AO18" s="515"/>
      <c r="AP18" s="515"/>
      <c r="AQ18" s="515"/>
      <c r="AR18" s="515"/>
      <c r="AS18" s="515"/>
      <c r="AT18" s="515"/>
      <c r="AU18" s="515"/>
      <c r="AV18" s="10"/>
      <c r="AW18" s="10"/>
      <c r="AX18" s="10"/>
      <c r="AY18" s="10"/>
      <c r="AZ18" s="10"/>
      <c r="BA18" s="10"/>
      <c r="BB18" s="10"/>
      <c r="BC18" s="10"/>
      <c r="BD18" s="10"/>
      <c r="BE18" s="10"/>
      <c r="BF18" s="10"/>
      <c r="BG18" s="10"/>
      <c r="BH18" s="10"/>
      <c r="BI18" s="10"/>
      <c r="BJ18" s="10"/>
      <c r="BK18" s="10"/>
    </row>
    <row r="19" spans="1:77" s="9" customFormat="1" ht="22.5" customHeight="1" thickBot="1">
      <c r="B19" s="364"/>
      <c r="C19" s="365"/>
      <c r="D19" s="365"/>
      <c r="E19" s="365"/>
      <c r="F19" s="365"/>
      <c r="G19" s="366"/>
      <c r="H19" s="26"/>
      <c r="I19" s="26"/>
      <c r="J19" s="26"/>
      <c r="K19" s="26"/>
      <c r="L19" s="374" t="s">
        <v>154</v>
      </c>
      <c r="M19" s="374"/>
      <c r="N19" s="374"/>
      <c r="O19" s="374"/>
      <c r="P19" s="26"/>
      <c r="Q19" s="375" t="s">
        <v>151</v>
      </c>
      <c r="R19" s="375"/>
      <c r="S19" s="375"/>
      <c r="T19" s="375"/>
      <c r="U19" s="375"/>
      <c r="V19" s="376"/>
      <c r="W19" s="377">
        <f>IF('【記入例】提供証明（精算用)【様式２】'!AH15=0,0,'【記入例】提供証明（精算用)【様式２】'!AH15)</f>
        <v>-2864</v>
      </c>
      <c r="X19" s="378"/>
      <c r="Y19" s="378"/>
      <c r="Z19" s="378"/>
      <c r="AA19" s="378"/>
      <c r="AB19" s="378"/>
      <c r="AC19" s="378"/>
      <c r="AD19" s="378"/>
      <c r="AE19" s="378"/>
      <c r="AF19" s="378"/>
      <c r="AG19" s="378"/>
      <c r="AH19" s="378"/>
      <c r="AI19" s="378"/>
      <c r="AJ19" s="378"/>
      <c r="AK19" s="379" t="s">
        <v>0</v>
      </c>
      <c r="AL19" s="379"/>
      <c r="AM19" s="380"/>
      <c r="AN19" s="515" t="s">
        <v>61</v>
      </c>
      <c r="AO19" s="515"/>
      <c r="AP19" s="515"/>
      <c r="AQ19" s="515"/>
      <c r="AR19" s="515"/>
      <c r="AS19" s="515"/>
      <c r="AT19" s="515"/>
      <c r="AU19" s="515"/>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row>
    <row r="20" spans="1:77" s="7" customFormat="1" ht="45" customHeight="1">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row>
    <row r="21" spans="1:77" ht="18.75" customHeight="1">
      <c r="B21" s="5"/>
      <c r="C21" s="360" t="s">
        <v>158</v>
      </c>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0"/>
      <c r="AM21" s="360"/>
      <c r="AN21" s="360"/>
      <c r="AO21" s="360"/>
      <c r="AP21" s="360"/>
      <c r="AQ21" s="360"/>
      <c r="AR21" s="360"/>
      <c r="AS21" s="360"/>
      <c r="AT21" s="360"/>
      <c r="AU21" s="360"/>
      <c r="AV21" s="360"/>
      <c r="AW21" s="360"/>
      <c r="AX21" s="360"/>
      <c r="AY21" s="360"/>
      <c r="AZ21" s="360"/>
      <c r="BA21" s="360"/>
      <c r="BB21" s="360"/>
      <c r="BC21" s="360"/>
      <c r="BD21" s="360"/>
      <c r="BE21" s="360"/>
      <c r="BF21" s="360"/>
      <c r="BG21" s="360"/>
      <c r="BH21" s="360"/>
      <c r="BI21" s="360"/>
      <c r="BJ21" s="360"/>
      <c r="BK21" s="360"/>
      <c r="BL21" s="360"/>
      <c r="BM21" s="360"/>
      <c r="BN21" s="360"/>
      <c r="BO21" s="360"/>
      <c r="BR21" s="27"/>
    </row>
    <row r="22" spans="1:77" ht="18.75" customHeight="1">
      <c r="B22" s="5"/>
      <c r="C22" s="360" t="s">
        <v>159</v>
      </c>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0"/>
      <c r="AP22" s="360"/>
      <c r="AQ22" s="360"/>
      <c r="AR22" s="360"/>
      <c r="AS22" s="360"/>
      <c r="AT22" s="360"/>
      <c r="AU22" s="360"/>
      <c r="AV22" s="360"/>
      <c r="AW22" s="360"/>
      <c r="AX22" s="360"/>
      <c r="AY22" s="360"/>
      <c r="AZ22" s="360"/>
      <c r="BA22" s="360"/>
      <c r="BB22" s="360"/>
      <c r="BC22" s="360"/>
      <c r="BD22" s="360"/>
      <c r="BE22" s="360"/>
      <c r="BF22" s="360"/>
      <c r="BG22" s="360"/>
      <c r="BH22" s="360"/>
      <c r="BI22" s="360"/>
      <c r="BJ22" s="360"/>
      <c r="BK22" s="360"/>
      <c r="BL22" s="360"/>
      <c r="BM22" s="360"/>
      <c r="BN22" s="360"/>
      <c r="BO22" s="360"/>
      <c r="BR22" s="27"/>
    </row>
    <row r="23" spans="1:77" ht="18.75" customHeight="1">
      <c r="B23" s="5"/>
      <c r="C23" s="360" t="s">
        <v>160</v>
      </c>
      <c r="D23" s="360"/>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0"/>
      <c r="AM23" s="360"/>
      <c r="AN23" s="360"/>
      <c r="AO23" s="360"/>
      <c r="AP23" s="360"/>
      <c r="AQ23" s="360"/>
      <c r="AR23" s="360"/>
      <c r="AS23" s="360"/>
      <c r="AT23" s="360"/>
      <c r="AU23" s="360"/>
      <c r="AV23" s="360"/>
      <c r="AW23" s="360"/>
      <c r="AX23" s="360"/>
      <c r="AY23" s="360"/>
      <c r="AZ23" s="360"/>
      <c r="BA23" s="360"/>
      <c r="BB23" s="360"/>
      <c r="BC23" s="360"/>
      <c r="BD23" s="360"/>
      <c r="BE23" s="360"/>
      <c r="BF23" s="360"/>
      <c r="BG23" s="360"/>
      <c r="BH23" s="360"/>
      <c r="BI23" s="360"/>
      <c r="BJ23" s="360"/>
      <c r="BK23" s="360"/>
      <c r="BL23" s="360"/>
      <c r="BM23" s="360"/>
      <c r="BN23" s="360"/>
      <c r="BO23" s="360"/>
      <c r="BR23" s="27"/>
    </row>
    <row r="24" spans="1:77" ht="18.75" customHeight="1">
      <c r="A24" s="1"/>
      <c r="B24" s="1"/>
      <c r="C24" s="4"/>
      <c r="D24" s="358" t="s">
        <v>4</v>
      </c>
      <c r="E24" s="358"/>
      <c r="F24" s="358"/>
      <c r="G24" s="4" t="s">
        <v>155</v>
      </c>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6"/>
    </row>
    <row r="25" spans="1:77" ht="18.75" customHeight="1">
      <c r="A25" s="1"/>
      <c r="B25" s="1"/>
      <c r="C25" s="4"/>
      <c r="D25" s="358" t="s">
        <v>5</v>
      </c>
      <c r="E25" s="358"/>
      <c r="F25" s="358"/>
      <c r="G25" s="4" t="s">
        <v>156</v>
      </c>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6"/>
    </row>
    <row r="26" spans="1:77" ht="18.75" customHeight="1">
      <c r="A26" s="1"/>
      <c r="B26" s="1"/>
      <c r="C26" s="4"/>
      <c r="D26" s="358" t="s">
        <v>6</v>
      </c>
      <c r="E26" s="358"/>
      <c r="F26" s="358"/>
      <c r="G26" s="4" t="s">
        <v>157</v>
      </c>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6"/>
    </row>
    <row r="27" spans="1:77" ht="18.75" customHeight="1"/>
    <row r="28" spans="1:77" ht="18.75" customHeight="1"/>
    <row r="29" spans="1:77" ht="18.75" customHeight="1"/>
    <row r="30" spans="1:77" ht="30" customHeight="1">
      <c r="AN30" s="13" t="s">
        <v>269</v>
      </c>
      <c r="AP30" s="354" t="s">
        <v>271</v>
      </c>
      <c r="AQ30" s="354"/>
      <c r="AR30" s="354"/>
      <c r="AS30" s="354"/>
      <c r="AT30" s="354"/>
      <c r="AU30" s="354"/>
      <c r="AV30" s="354"/>
      <c r="AW30" s="354"/>
      <c r="AX30" s="354"/>
      <c r="AY30" s="354"/>
      <c r="AZ30" s="354"/>
      <c r="BA30" s="354"/>
      <c r="BB30" s="354"/>
      <c r="BC30" s="354"/>
      <c r="BD30" s="354"/>
      <c r="BE30" s="354"/>
      <c r="BF30" s="354"/>
      <c r="BG30" s="354"/>
      <c r="BH30" s="354"/>
      <c r="BI30" s="354"/>
      <c r="BJ30" s="354"/>
      <c r="BK30" s="354"/>
      <c r="BL30" s="355"/>
      <c r="BM30" s="355"/>
      <c r="BN30" s="355"/>
      <c r="BO30" s="355"/>
    </row>
    <row r="31" spans="1:77" ht="30" customHeight="1">
      <c r="AN31" s="13" t="s">
        <v>270</v>
      </c>
      <c r="AP31" s="356" t="s">
        <v>272</v>
      </c>
      <c r="AQ31" s="356"/>
      <c r="AR31" s="356"/>
      <c r="AS31" s="356"/>
      <c r="AT31" s="356"/>
      <c r="AU31" s="356"/>
      <c r="AV31" s="356"/>
      <c r="AW31" s="356"/>
      <c r="AX31" s="356"/>
      <c r="AY31" s="356"/>
      <c r="AZ31" s="356"/>
      <c r="BA31" s="356"/>
      <c r="BB31" s="356"/>
      <c r="BC31" s="356"/>
      <c r="BD31" s="356"/>
      <c r="BE31" s="356"/>
      <c r="BF31" s="356"/>
      <c r="BG31" s="356"/>
      <c r="BH31" s="356"/>
      <c r="BI31" s="356"/>
      <c r="BJ31" s="356"/>
      <c r="BK31" s="356"/>
      <c r="BL31" s="357"/>
      <c r="BM31" s="357"/>
      <c r="BN31" s="357"/>
      <c r="BO31" s="357"/>
    </row>
    <row r="32" spans="1:77"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sheetData>
  <sheetProtection algorithmName="SHA-512" hashValue="scUm9BuVsC3MOcviGzDRmdZAxsTbbH/Y/9Tok7vgC7QJD6fvW3cBfKFTGrtItMryJ5C7aQjvyrtSbhg2QtUIwQ==" saltValue="nqXCwZlkzVJ7XG5o6V3bPQ==" spinCount="100000" sheet="1" objects="1" scenarios="1"/>
  <mergeCells count="44">
    <mergeCell ref="L19:O19"/>
    <mergeCell ref="C22:BO22"/>
    <mergeCell ref="C21:BO21"/>
    <mergeCell ref="AN19:AU19"/>
    <mergeCell ref="AP10:BO10"/>
    <mergeCell ref="AP11:BO11"/>
    <mergeCell ref="AP12:BO12"/>
    <mergeCell ref="W17:AJ17"/>
    <mergeCell ref="AK17:AM17"/>
    <mergeCell ref="AN17:AU17"/>
    <mergeCell ref="B17:V17"/>
    <mergeCell ref="AN18:AU18"/>
    <mergeCell ref="A6:BP6"/>
    <mergeCell ref="AE8:AH8"/>
    <mergeCell ref="Y8:AD8"/>
    <mergeCell ref="V8:X8"/>
    <mergeCell ref="D26:F26"/>
    <mergeCell ref="W18:AJ18"/>
    <mergeCell ref="AK18:AM18"/>
    <mergeCell ref="W19:AJ19"/>
    <mergeCell ref="AK19:AM19"/>
    <mergeCell ref="D24:F24"/>
    <mergeCell ref="D25:F25"/>
    <mergeCell ref="B18:G19"/>
    <mergeCell ref="Q18:V18"/>
    <mergeCell ref="Q19:V19"/>
    <mergeCell ref="L18:O18"/>
    <mergeCell ref="C23:BO23"/>
    <mergeCell ref="AP30:BO30"/>
    <mergeCell ref="AP31:BO31"/>
    <mergeCell ref="AP13:BO13"/>
    <mergeCell ref="A1:F1"/>
    <mergeCell ref="AX2:BA2"/>
    <mergeCell ref="AI8:AL8"/>
    <mergeCell ref="AM8:AP8"/>
    <mergeCell ref="AQ8:AV8"/>
    <mergeCell ref="AW8:AY8"/>
    <mergeCell ref="A4:BP4"/>
    <mergeCell ref="BB2:BD2"/>
    <mergeCell ref="BO2:BP2"/>
    <mergeCell ref="BL2:BN2"/>
    <mergeCell ref="BJ2:BK2"/>
    <mergeCell ref="BG2:BI2"/>
    <mergeCell ref="BE2:BF2"/>
  </mergeCells>
  <phoneticPr fontId="1"/>
  <dataValidations count="2">
    <dataValidation type="list" allowBlank="1" showInputMessage="1" showErrorMessage="1" sqref="AM8:AP8" xr:uid="{00000000-0002-0000-0500-000000000000}">
      <formula1>"4,5,6,7,8,9,10,11,12,1,2,3"</formula1>
    </dataValidation>
    <dataValidation type="list" allowBlank="1" showInputMessage="1" showErrorMessage="1" sqref="A1:F1" xr:uid="{00000000-0002-0000-0500-000001000000}">
      <formula1>年度</formula1>
    </dataValidation>
  </dataValidations>
  <pageMargins left="0.51181102362204722" right="0.31496062992125984" top="0.55118110236220474" bottom="0.15748031496062992" header="0.31496062992125984" footer="0.31496062992125984"/>
  <pageSetup paperSize="9" scale="78" firstPageNumber="4" orientation="landscape" blackAndWhite="1" cellComments="asDisplayed" useFirstPageNumber="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AA823"/>
  <sheetViews>
    <sheetView zoomScale="80" zoomScaleNormal="80" workbookViewId="0"/>
  </sheetViews>
  <sheetFormatPr defaultRowHeight="12"/>
  <cols>
    <col min="1" max="1" width="6.375" style="309" bestFit="1" customWidth="1"/>
    <col min="2" max="2" width="11" style="60" customWidth="1"/>
    <col min="3" max="3" width="13.375" style="58" customWidth="1"/>
    <col min="4" max="4" width="13.375" style="54" customWidth="1"/>
    <col min="5" max="5" width="10.375" style="61" bestFit="1" customWidth="1"/>
    <col min="6" max="6" width="6.25" style="58" customWidth="1"/>
    <col min="7" max="7" width="7.375" style="57" customWidth="1"/>
    <col min="8" max="8" width="7.375" style="54" customWidth="1"/>
    <col min="9" max="11" width="5.125" style="240" customWidth="1"/>
    <col min="12" max="14" width="5.125" style="54" customWidth="1"/>
    <col min="15" max="15" width="12.75" style="54" bestFit="1" customWidth="1"/>
    <col min="16" max="16" width="8.25" style="234" customWidth="1"/>
    <col min="17" max="17" width="7.375" style="54" customWidth="1"/>
    <col min="18" max="18" width="11" style="54" customWidth="1"/>
    <col min="19" max="19" width="9.75" style="54" customWidth="1"/>
    <col min="20" max="20" width="11" style="54" customWidth="1"/>
    <col min="21" max="21" width="12.625" style="54" customWidth="1"/>
    <col min="22" max="23" width="12.125" style="54" customWidth="1"/>
    <col min="24" max="24" width="13.625" style="54" customWidth="1"/>
    <col min="25" max="25" width="12.625" style="54" customWidth="1"/>
    <col min="26" max="26" width="3.25" style="54" bestFit="1" customWidth="1"/>
    <col min="27" max="27" width="9" style="54" hidden="1" customWidth="1"/>
    <col min="28" max="16384" width="9" style="54"/>
  </cols>
  <sheetData>
    <row r="1" spans="1:27" ht="18.75">
      <c r="A1" s="52" t="s">
        <v>83</v>
      </c>
      <c r="B1" s="53"/>
      <c r="C1" s="53"/>
      <c r="D1" s="53"/>
      <c r="E1" s="53"/>
      <c r="F1" s="53"/>
      <c r="G1" s="53"/>
      <c r="H1" s="53"/>
      <c r="I1" s="53"/>
      <c r="J1" s="53"/>
      <c r="K1" s="53"/>
      <c r="L1" s="53"/>
      <c r="M1" s="53"/>
      <c r="N1" s="53"/>
      <c r="P1" s="54"/>
      <c r="V1" s="55" t="s">
        <v>121</v>
      </c>
      <c r="W1" s="56"/>
      <c r="X1" s="56"/>
    </row>
    <row r="2" spans="1:27" ht="20.25" customHeight="1">
      <c r="A2" s="52"/>
      <c r="B2" s="53"/>
      <c r="C2" s="53"/>
      <c r="D2" s="53"/>
      <c r="E2" s="53"/>
      <c r="F2" s="53"/>
      <c r="I2" s="54"/>
      <c r="J2" s="54"/>
      <c r="K2" s="54"/>
      <c r="P2" s="58"/>
      <c r="V2" s="59"/>
      <c r="W2" s="59" t="s">
        <v>119</v>
      </c>
      <c r="X2" s="59" t="s">
        <v>120</v>
      </c>
    </row>
    <row r="3" spans="1:27" ht="20.25" customHeight="1">
      <c r="A3" s="54"/>
      <c r="I3" s="54"/>
      <c r="J3" s="54"/>
      <c r="K3" s="54"/>
      <c r="P3" s="58"/>
      <c r="V3" s="59" t="s">
        <v>115</v>
      </c>
      <c r="W3" s="62">
        <f>COUNTIFS($W$14:$W$823,"&gt;0",$F$14:$F$823,5)</f>
        <v>2</v>
      </c>
      <c r="X3" s="62">
        <f>SUMIFS($W$14:$W$823,$W$14:$W$823,"&gt;0",$F$14:$F$823,5)</f>
        <v>40000</v>
      </c>
    </row>
    <row r="4" spans="1:27" ht="20.25" customHeight="1">
      <c r="A4" s="54"/>
      <c r="H4" s="63" t="s">
        <v>31</v>
      </c>
      <c r="I4" s="64">
        <f>'【記入例】請求書（幼稚園保育料・代理）'!AE8</f>
        <v>8</v>
      </c>
      <c r="J4" s="65" t="s">
        <v>33</v>
      </c>
      <c r="K4" s="64">
        <f>'【記入例】請求書（幼稚園保育料・代理）'!AM8</f>
        <v>4</v>
      </c>
      <c r="L4" s="66" t="s">
        <v>36</v>
      </c>
      <c r="M4" s="67"/>
      <c r="N4" s="516" t="s">
        <v>30</v>
      </c>
      <c r="O4" s="516"/>
      <c r="P4" s="417" t="str">
        <f>IF('【記入例】請求書（幼稚園保育料・代理）'!AP12="","",'【記入例】請求書（幼稚園保育料・代理）'!AP12)</f>
        <v>○○○○○○幼稚園</v>
      </c>
      <c r="Q4" s="417"/>
      <c r="R4" s="417"/>
      <c r="S4" s="417"/>
      <c r="T4" s="417"/>
      <c r="V4" s="59" t="s">
        <v>116</v>
      </c>
      <c r="W4" s="62">
        <f>COUNTIFS($W$14:$W$823,"&gt;0",$F$14:$F$823,4)</f>
        <v>1</v>
      </c>
      <c r="X4" s="62">
        <f>SUMIFS($W$14:$W$823,$W$14:$W$823,"&gt;0",$F$14:$F$823,4)</f>
        <v>25700</v>
      </c>
      <c r="Z4" s="68"/>
    </row>
    <row r="5" spans="1:27" ht="20.25" customHeight="1" thickBot="1">
      <c r="A5" s="54"/>
      <c r="I5" s="54"/>
      <c r="J5" s="54"/>
      <c r="K5" s="54"/>
      <c r="P5" s="58"/>
      <c r="V5" s="59" t="s">
        <v>217</v>
      </c>
      <c r="W5" s="62">
        <f>COUNTIFS($W$14:$W$823,"&gt;0",$F$14:$F$823,3)</f>
        <v>1</v>
      </c>
      <c r="X5" s="62">
        <f>SUMIFS($W$14:$W$823,$W$14:$W$823,"&gt;0",$F$14:$F$823,3)</f>
        <v>25700</v>
      </c>
      <c r="Y5" s="69"/>
      <c r="Z5" s="68"/>
      <c r="AA5" s="69"/>
    </row>
    <row r="6" spans="1:27" ht="20.25" customHeight="1" thickBot="1">
      <c r="A6" s="53"/>
      <c r="B6" s="517" t="s">
        <v>93</v>
      </c>
      <c r="C6" s="518"/>
      <c r="D6" s="518"/>
      <c r="E6" s="519"/>
      <c r="F6" s="53"/>
      <c r="G6" s="53"/>
      <c r="H6" s="53"/>
      <c r="I6" s="53"/>
      <c r="J6" s="53"/>
      <c r="K6" s="53"/>
      <c r="L6" s="53"/>
      <c r="M6" s="53"/>
      <c r="N6" s="53"/>
      <c r="O6" s="70"/>
      <c r="P6" s="70"/>
      <c r="Q6" s="71"/>
      <c r="R6" s="72"/>
      <c r="S6" s="71"/>
      <c r="T6" s="73"/>
      <c r="U6" s="74"/>
      <c r="V6" s="269" t="s">
        <v>117</v>
      </c>
      <c r="W6" s="268">
        <f>COUNTIFS($W$14:$W$823,"&gt;0",$F$14:$F$823,2)</f>
        <v>1</v>
      </c>
      <c r="X6" s="268">
        <f>SUMIFS($W$14:$W$823,$W$14:$W$823,"&gt;0",$F$14:$F$823,2)</f>
        <v>25700</v>
      </c>
      <c r="Y6" s="69"/>
      <c r="Z6" s="68"/>
    </row>
    <row r="7" spans="1:27" ht="20.25" customHeight="1">
      <c r="A7" s="53"/>
      <c r="B7" s="75"/>
      <c r="C7" s="75"/>
      <c r="D7" s="75"/>
      <c r="E7" s="75"/>
      <c r="F7" s="53"/>
      <c r="I7" s="54"/>
      <c r="J7" s="54"/>
      <c r="K7" s="54"/>
      <c r="L7" s="53"/>
      <c r="M7" s="53"/>
      <c r="N7" s="53"/>
      <c r="O7" s="70"/>
      <c r="P7" s="70"/>
      <c r="Q7" s="71"/>
      <c r="R7" s="72"/>
      <c r="S7" s="71"/>
      <c r="T7" s="73"/>
      <c r="U7" s="74"/>
      <c r="V7" s="76" t="s">
        <v>118</v>
      </c>
      <c r="W7" s="77">
        <f>SUM(W3:W6)</f>
        <v>5</v>
      </c>
      <c r="X7" s="77">
        <f>SUM(X3:X6)</f>
        <v>117100</v>
      </c>
      <c r="Y7" s="69"/>
      <c r="Z7" s="68"/>
    </row>
    <row r="8" spans="1:27" s="69" customFormat="1" ht="19.5" customHeight="1">
      <c r="B8" s="78"/>
      <c r="C8" s="79"/>
      <c r="D8" s="53"/>
      <c r="E8" s="53"/>
      <c r="F8" s="79"/>
      <c r="G8" s="79"/>
      <c r="H8" s="53"/>
      <c r="I8" s="53"/>
      <c r="J8" s="53"/>
      <c r="K8" s="53"/>
      <c r="L8" s="53"/>
      <c r="M8" s="53"/>
      <c r="N8" s="53"/>
      <c r="P8" s="60"/>
      <c r="S8" s="80"/>
      <c r="U8" s="81"/>
      <c r="V8" s="81"/>
      <c r="W8" s="81"/>
      <c r="X8" s="82"/>
      <c r="Y8" s="82"/>
    </row>
    <row r="9" spans="1:27" ht="18.75" customHeight="1">
      <c r="A9" s="54"/>
      <c r="B9" s="83" t="s">
        <v>84</v>
      </c>
      <c r="C9" s="84"/>
      <c r="D9" s="85"/>
      <c r="E9" s="85"/>
      <c r="F9" s="84"/>
      <c r="G9" s="84"/>
      <c r="I9" s="54"/>
      <c r="J9" s="54"/>
      <c r="K9" s="54"/>
      <c r="P9" s="58"/>
      <c r="W9" s="86">
        <f>SUM(W$14:W823)</f>
        <v>117100</v>
      </c>
      <c r="X9" s="87"/>
      <c r="Y9" s="88"/>
      <c r="AA9" s="89">
        <v>44287</v>
      </c>
    </row>
    <row r="10" spans="1:27" s="58" customFormat="1" ht="36" customHeight="1">
      <c r="A10" s="525" t="s">
        <v>38</v>
      </c>
      <c r="B10" s="538" t="s">
        <v>82</v>
      </c>
      <c r="C10" s="541" t="s">
        <v>85</v>
      </c>
      <c r="D10" s="541" t="s">
        <v>62</v>
      </c>
      <c r="E10" s="541" t="s">
        <v>27</v>
      </c>
      <c r="F10" s="526" t="s">
        <v>73</v>
      </c>
      <c r="G10" s="544" t="s">
        <v>74</v>
      </c>
      <c r="H10" s="526" t="s">
        <v>86</v>
      </c>
      <c r="I10" s="547" t="s">
        <v>87</v>
      </c>
      <c r="J10" s="548"/>
      <c r="K10" s="549"/>
      <c r="L10" s="556" t="s">
        <v>88</v>
      </c>
      <c r="M10" s="557"/>
      <c r="N10" s="558"/>
      <c r="O10" s="526" t="s">
        <v>75</v>
      </c>
      <c r="P10" s="530" t="s">
        <v>77</v>
      </c>
      <c r="Q10" s="528" t="s">
        <v>79</v>
      </c>
      <c r="R10" s="529"/>
      <c r="S10" s="526" t="s">
        <v>20</v>
      </c>
      <c r="T10" s="526" t="s">
        <v>23</v>
      </c>
      <c r="U10" s="526" t="s">
        <v>34</v>
      </c>
      <c r="V10" s="536" t="s">
        <v>44</v>
      </c>
      <c r="W10" s="534" t="s">
        <v>8</v>
      </c>
      <c r="X10" s="524" t="s">
        <v>189</v>
      </c>
      <c r="Y10" s="520" t="s">
        <v>190</v>
      </c>
    </row>
    <row r="11" spans="1:27" s="58" customFormat="1" ht="36" customHeight="1">
      <c r="A11" s="533"/>
      <c r="B11" s="539"/>
      <c r="C11" s="542"/>
      <c r="D11" s="542"/>
      <c r="E11" s="542"/>
      <c r="F11" s="533"/>
      <c r="G11" s="545"/>
      <c r="H11" s="527"/>
      <c r="I11" s="550"/>
      <c r="J11" s="551"/>
      <c r="K11" s="552"/>
      <c r="L11" s="559"/>
      <c r="M11" s="560"/>
      <c r="N11" s="561"/>
      <c r="O11" s="527"/>
      <c r="P11" s="531"/>
      <c r="Q11" s="522" t="s">
        <v>7</v>
      </c>
      <c r="R11" s="90" t="s">
        <v>21</v>
      </c>
      <c r="S11" s="527"/>
      <c r="T11" s="533"/>
      <c r="U11" s="527"/>
      <c r="V11" s="537"/>
      <c r="W11" s="535"/>
      <c r="X11" s="525"/>
      <c r="Y11" s="521"/>
    </row>
    <row r="12" spans="1:27" s="58" customFormat="1" ht="18.75" customHeight="1">
      <c r="A12" s="533"/>
      <c r="B12" s="540"/>
      <c r="C12" s="543"/>
      <c r="D12" s="543"/>
      <c r="E12" s="543"/>
      <c r="F12" s="533"/>
      <c r="G12" s="546"/>
      <c r="H12" s="523"/>
      <c r="I12" s="553"/>
      <c r="J12" s="554"/>
      <c r="K12" s="555"/>
      <c r="L12" s="562"/>
      <c r="M12" s="563"/>
      <c r="N12" s="564"/>
      <c r="O12" s="91" t="s">
        <v>24</v>
      </c>
      <c r="P12" s="532"/>
      <c r="Q12" s="523"/>
      <c r="R12" s="92" t="s">
        <v>24</v>
      </c>
      <c r="S12" s="91" t="s">
        <v>25</v>
      </c>
      <c r="T12" s="93" t="s">
        <v>24</v>
      </c>
      <c r="U12" s="91" t="s">
        <v>24</v>
      </c>
      <c r="V12" s="91" t="s">
        <v>24</v>
      </c>
      <c r="W12" s="94" t="s">
        <v>24</v>
      </c>
      <c r="X12" s="91" t="s">
        <v>24</v>
      </c>
      <c r="Y12" s="91" t="s">
        <v>24</v>
      </c>
    </row>
    <row r="13" spans="1:27" s="57" customFormat="1">
      <c r="A13" s="95" t="s">
        <v>268</v>
      </c>
      <c r="B13" s="96" t="s">
        <v>65</v>
      </c>
      <c r="C13" s="97" t="s">
        <v>47</v>
      </c>
      <c r="D13" s="97" t="s">
        <v>47</v>
      </c>
      <c r="E13" s="97" t="s">
        <v>47</v>
      </c>
      <c r="F13" s="95" t="s">
        <v>72</v>
      </c>
      <c r="G13" s="97" t="s">
        <v>89</v>
      </c>
      <c r="H13" s="98" t="s">
        <v>10</v>
      </c>
      <c r="I13" s="402" t="s">
        <v>72</v>
      </c>
      <c r="J13" s="403"/>
      <c r="K13" s="404"/>
      <c r="L13" s="303" t="s">
        <v>90</v>
      </c>
      <c r="M13" s="304"/>
      <c r="N13" s="305"/>
      <c r="O13" s="99" t="s">
        <v>76</v>
      </c>
      <c r="P13" s="99" t="s">
        <v>78</v>
      </c>
      <c r="Q13" s="100" t="s">
        <v>10</v>
      </c>
      <c r="R13" s="101" t="s">
        <v>49</v>
      </c>
      <c r="S13" s="99" t="s">
        <v>50</v>
      </c>
      <c r="T13" s="99" t="s">
        <v>9</v>
      </c>
      <c r="U13" s="99" t="s">
        <v>26</v>
      </c>
      <c r="V13" s="102">
        <v>25700</v>
      </c>
      <c r="W13" s="103" t="s">
        <v>28</v>
      </c>
      <c r="X13" s="100" t="s">
        <v>29</v>
      </c>
      <c r="Y13" s="100" t="s">
        <v>114</v>
      </c>
    </row>
    <row r="14" spans="1:27" ht="21" customHeight="1">
      <c r="A14" s="308">
        <f>IF(C14="","",SUBTOTAL(103,$C$13:C14)-1)</f>
        <v>1</v>
      </c>
      <c r="B14" s="104">
        <v>10000001</v>
      </c>
      <c r="C14" s="105" t="s">
        <v>177</v>
      </c>
      <c r="D14" s="105" t="s">
        <v>175</v>
      </c>
      <c r="E14" s="106">
        <f>'【記入例】請求書（幼稚園保育料・代理）'!$A$1-2100</f>
        <v>44013</v>
      </c>
      <c r="F14" s="107">
        <f>IF(E14="","",IFERROR(DATEDIF(E14,'請求書（幼稚園保育料・代理）'!$A$1,"Y"),""))</f>
        <v>5</v>
      </c>
      <c r="G14" s="108" t="s">
        <v>187</v>
      </c>
      <c r="H14" s="105" t="s">
        <v>218</v>
      </c>
      <c r="I14" s="333" t="str">
        <f>IF(C14&lt;&gt;"","1日","")</f>
        <v>1日</v>
      </c>
      <c r="J14" s="110" t="s">
        <v>32</v>
      </c>
      <c r="K14" s="334" t="str">
        <f>IF(C14&lt;&gt;"","末日","")</f>
        <v>末日</v>
      </c>
      <c r="L14" s="112">
        <v>0.375</v>
      </c>
      <c r="M14" s="258" t="s">
        <v>32</v>
      </c>
      <c r="N14" s="113">
        <v>0.625</v>
      </c>
      <c r="O14" s="114">
        <v>20000</v>
      </c>
      <c r="P14" s="306"/>
      <c r="Q14" s="105" t="s">
        <v>176</v>
      </c>
      <c r="R14" s="114"/>
      <c r="S14" s="115">
        <v>12</v>
      </c>
      <c r="T14" s="116">
        <f>IF(Q14="有",ROUNDDOWN(R14/S14,0),0)</f>
        <v>0</v>
      </c>
      <c r="U14" s="117">
        <f>O14+T14</f>
        <v>20000</v>
      </c>
      <c r="V14" s="117">
        <f t="shared" ref="V14:V77" si="0">IF(C14&lt;&gt;0,$V$13,0)</f>
        <v>25700</v>
      </c>
      <c r="W14" s="118">
        <f>MIN(U14,V14)</f>
        <v>20000</v>
      </c>
      <c r="X14" s="119">
        <f>IF(O14-W14&lt;0,0,O14-W14)</f>
        <v>0</v>
      </c>
      <c r="Y14" s="119">
        <f>IF(W14-O14&gt;0,W14-O14,0)</f>
        <v>0</v>
      </c>
      <c r="AA14" s="120" t="str">
        <f>2018+$I$4&amp;0&amp;$K$4</f>
        <v>202604</v>
      </c>
    </row>
    <row r="15" spans="1:27" ht="21" customHeight="1">
      <c r="A15" s="308">
        <f>IF(C15="","",SUBTOTAL(103,$C$13:C15)-1)</f>
        <v>2</v>
      </c>
      <c r="B15" s="104">
        <v>10000002</v>
      </c>
      <c r="C15" s="105" t="s">
        <v>175</v>
      </c>
      <c r="D15" s="105" t="s">
        <v>175</v>
      </c>
      <c r="E15" s="106">
        <f>'【記入例】請求書（幼稚園保育料・代理）'!$A$1-1900</f>
        <v>44213</v>
      </c>
      <c r="F15" s="107">
        <f>IF(E15="","",IFERROR(DATEDIF(E15,'請求書（幼稚園保育料・代理）'!$A$1,"Y"),""))</f>
        <v>5</v>
      </c>
      <c r="G15" s="108" t="s">
        <v>80</v>
      </c>
      <c r="H15" s="105" t="s">
        <v>218</v>
      </c>
      <c r="I15" s="333" t="str">
        <f t="shared" ref="I15:I18" si="1">IF(C15&lt;&gt;"","1日","")</f>
        <v>1日</v>
      </c>
      <c r="J15" s="110" t="s">
        <v>32</v>
      </c>
      <c r="K15" s="334" t="str">
        <f t="shared" ref="K15:K18" si="2">IF(C15&lt;&gt;"","末日","")</f>
        <v>末日</v>
      </c>
      <c r="L15" s="112">
        <v>0.375</v>
      </c>
      <c r="M15" s="258" t="s">
        <v>91</v>
      </c>
      <c r="N15" s="113">
        <v>0.625</v>
      </c>
      <c r="O15" s="114">
        <v>20000</v>
      </c>
      <c r="P15" s="306"/>
      <c r="Q15" s="105" t="s">
        <v>176</v>
      </c>
      <c r="R15" s="114"/>
      <c r="S15" s="115">
        <v>12</v>
      </c>
      <c r="T15" s="116">
        <f t="shared" ref="T15:T78" si="3">IF(Q15="有",ROUNDDOWN(R15/S15,0),0)</f>
        <v>0</v>
      </c>
      <c r="U15" s="117">
        <f t="shared" ref="U15:U78" si="4">O15+T15</f>
        <v>20000</v>
      </c>
      <c r="V15" s="117">
        <f t="shared" si="0"/>
        <v>25700</v>
      </c>
      <c r="W15" s="118">
        <f t="shared" ref="W15:W78" si="5">MIN(U15,V15)</f>
        <v>20000</v>
      </c>
      <c r="X15" s="119">
        <f t="shared" ref="X15:X78" si="6">IF(O15-W15&lt;0,0,O15-W15)</f>
        <v>0</v>
      </c>
      <c r="Y15" s="119">
        <f t="shared" ref="Y15:Y78" si="7">IF(W15-O15&gt;0,W15-O15,0)</f>
        <v>0</v>
      </c>
      <c r="AA15" s="120" t="str">
        <f>2018+$I$4&amp;0&amp;$K$4</f>
        <v>202604</v>
      </c>
    </row>
    <row r="16" spans="1:27" ht="21" customHeight="1">
      <c r="A16" s="308">
        <f>IF(C16="","",SUBTOTAL(103,$C$13:C16)-1)</f>
        <v>3</v>
      </c>
      <c r="B16" s="104">
        <v>10000003</v>
      </c>
      <c r="C16" s="105" t="s">
        <v>175</v>
      </c>
      <c r="D16" s="105" t="s">
        <v>188</v>
      </c>
      <c r="E16" s="106">
        <f>'【記入例】請求書（幼稚園保育料・代理）'!$A$1-1700</f>
        <v>44413</v>
      </c>
      <c r="F16" s="107">
        <f>IF(E16="","",IFERROR(DATEDIF(E16,'請求書（幼稚園保育料・代理）'!$A$1,"Y"),""))</f>
        <v>4</v>
      </c>
      <c r="G16" s="108" t="s">
        <v>179</v>
      </c>
      <c r="H16" s="105" t="s">
        <v>218</v>
      </c>
      <c r="I16" s="333" t="str">
        <f t="shared" si="1"/>
        <v>1日</v>
      </c>
      <c r="J16" s="110" t="s">
        <v>32</v>
      </c>
      <c r="K16" s="334" t="str">
        <f t="shared" si="2"/>
        <v>末日</v>
      </c>
      <c r="L16" s="112">
        <v>0.375</v>
      </c>
      <c r="M16" s="258" t="s">
        <v>91</v>
      </c>
      <c r="N16" s="113">
        <v>0.625</v>
      </c>
      <c r="O16" s="114">
        <v>24000</v>
      </c>
      <c r="P16" s="306"/>
      <c r="Q16" s="105" t="s">
        <v>81</v>
      </c>
      <c r="R16" s="114">
        <v>80000</v>
      </c>
      <c r="S16" s="115">
        <v>12</v>
      </c>
      <c r="T16" s="116">
        <f t="shared" si="3"/>
        <v>6666</v>
      </c>
      <c r="U16" s="117">
        <f t="shared" si="4"/>
        <v>30666</v>
      </c>
      <c r="V16" s="117">
        <f t="shared" si="0"/>
        <v>25700</v>
      </c>
      <c r="W16" s="118">
        <f t="shared" si="5"/>
        <v>25700</v>
      </c>
      <c r="X16" s="119">
        <f t="shared" si="6"/>
        <v>0</v>
      </c>
      <c r="Y16" s="119">
        <f t="shared" si="7"/>
        <v>1700</v>
      </c>
      <c r="AA16" s="120" t="str">
        <f t="shared" ref="AA16:AA77" si="8">2018+$I$4&amp;0&amp;$K$4</f>
        <v>202604</v>
      </c>
    </row>
    <row r="17" spans="1:27" ht="21" customHeight="1">
      <c r="A17" s="308">
        <f>IF(C17="","",SUBTOTAL(103,$C$13:C17)-1)</f>
        <v>4</v>
      </c>
      <c r="B17" s="104">
        <v>10000004</v>
      </c>
      <c r="C17" s="105" t="s">
        <v>175</v>
      </c>
      <c r="D17" s="105" t="s">
        <v>175</v>
      </c>
      <c r="E17" s="106">
        <f>'【記入例】請求書（幼稚園保育料・代理）'!$A$1-1200</f>
        <v>44913</v>
      </c>
      <c r="F17" s="107">
        <f>IF(E17="","",IFERROR(DATEDIF(E17,'請求書（幼稚園保育料・代理）'!$A$1,"Y"),""))</f>
        <v>3</v>
      </c>
      <c r="G17" s="108" t="s">
        <v>180</v>
      </c>
      <c r="H17" s="105" t="s">
        <v>219</v>
      </c>
      <c r="I17" s="333" t="str">
        <f t="shared" si="1"/>
        <v>1日</v>
      </c>
      <c r="J17" s="110" t="s">
        <v>32</v>
      </c>
      <c r="K17" s="334" t="str">
        <f t="shared" si="2"/>
        <v>末日</v>
      </c>
      <c r="L17" s="112">
        <v>0.375</v>
      </c>
      <c r="M17" s="258" t="s">
        <v>91</v>
      </c>
      <c r="N17" s="113">
        <v>0.625</v>
      </c>
      <c r="O17" s="114">
        <v>30000</v>
      </c>
      <c r="P17" s="306"/>
      <c r="Q17" s="105" t="s">
        <v>81</v>
      </c>
      <c r="R17" s="114"/>
      <c r="S17" s="115">
        <v>12</v>
      </c>
      <c r="T17" s="116">
        <f t="shared" si="3"/>
        <v>0</v>
      </c>
      <c r="U17" s="117">
        <f t="shared" si="4"/>
        <v>30000</v>
      </c>
      <c r="V17" s="117">
        <f t="shared" si="0"/>
        <v>25700</v>
      </c>
      <c r="W17" s="118">
        <f t="shared" si="5"/>
        <v>25700</v>
      </c>
      <c r="X17" s="119">
        <f t="shared" si="6"/>
        <v>4300</v>
      </c>
      <c r="Y17" s="119">
        <f t="shared" si="7"/>
        <v>0</v>
      </c>
      <c r="AA17" s="120" t="str">
        <f t="shared" si="8"/>
        <v>202604</v>
      </c>
    </row>
    <row r="18" spans="1:27" ht="21" customHeight="1">
      <c r="A18" s="308">
        <f>IF(C18="","",SUBTOTAL(103,$C$13:C18)-1)</f>
        <v>5</v>
      </c>
      <c r="B18" s="104"/>
      <c r="C18" s="105" t="s">
        <v>175</v>
      </c>
      <c r="D18" s="105" t="s">
        <v>175</v>
      </c>
      <c r="E18" s="106">
        <f>'【記入例】請求書（幼稚園保育料・代理）'!$A$1-1000</f>
        <v>45113</v>
      </c>
      <c r="F18" s="107">
        <f>IF(E18="","",IFERROR(DATEDIF(E18,'請求書（幼稚園保育料・代理）'!$A$1,"Y"),""))</f>
        <v>2</v>
      </c>
      <c r="G18" s="108" t="s">
        <v>181</v>
      </c>
      <c r="H18" s="105" t="s">
        <v>219</v>
      </c>
      <c r="I18" s="333" t="str">
        <f t="shared" si="1"/>
        <v>1日</v>
      </c>
      <c r="J18" s="110" t="s">
        <v>32</v>
      </c>
      <c r="K18" s="334" t="str">
        <f t="shared" si="2"/>
        <v>末日</v>
      </c>
      <c r="L18" s="112">
        <v>0.375</v>
      </c>
      <c r="M18" s="258" t="s">
        <v>91</v>
      </c>
      <c r="N18" s="113">
        <v>0.625</v>
      </c>
      <c r="O18" s="114">
        <v>30000</v>
      </c>
      <c r="P18" s="306"/>
      <c r="Q18" s="105" t="s">
        <v>176</v>
      </c>
      <c r="R18" s="114">
        <v>100000</v>
      </c>
      <c r="S18" s="115">
        <v>12</v>
      </c>
      <c r="T18" s="116">
        <f t="shared" si="3"/>
        <v>0</v>
      </c>
      <c r="U18" s="117">
        <f t="shared" si="4"/>
        <v>30000</v>
      </c>
      <c r="V18" s="117">
        <f t="shared" si="0"/>
        <v>25700</v>
      </c>
      <c r="W18" s="118">
        <f t="shared" si="5"/>
        <v>25700</v>
      </c>
      <c r="X18" s="119">
        <f t="shared" si="6"/>
        <v>4300</v>
      </c>
      <c r="Y18" s="119">
        <f t="shared" si="7"/>
        <v>0</v>
      </c>
      <c r="AA18" s="120" t="str">
        <f t="shared" si="8"/>
        <v>202604</v>
      </c>
    </row>
    <row r="19" spans="1:27" ht="21" customHeight="1">
      <c r="A19" s="308" t="str">
        <f>IF(C19="","",SUBTOTAL(103,$C$13:C19)-1)</f>
        <v/>
      </c>
      <c r="B19" s="104"/>
      <c r="C19" s="105"/>
      <c r="D19" s="105"/>
      <c r="E19" s="106"/>
      <c r="F19" s="107" t="str">
        <f>IF(E19="","",IFERROR(DATEDIF(E19,'請求書（幼稚園保育料・代理）'!$A$1,"Y"),""))</f>
        <v/>
      </c>
      <c r="G19" s="108"/>
      <c r="H19" s="105"/>
      <c r="I19" s="333"/>
      <c r="J19" s="110" t="s">
        <v>32</v>
      </c>
      <c r="K19" s="334"/>
      <c r="L19" s="112"/>
      <c r="M19" s="258" t="s">
        <v>91</v>
      </c>
      <c r="N19" s="113"/>
      <c r="O19" s="114"/>
      <c r="P19" s="306"/>
      <c r="Q19" s="105"/>
      <c r="R19" s="114"/>
      <c r="S19" s="115"/>
      <c r="T19" s="116">
        <f t="shared" si="3"/>
        <v>0</v>
      </c>
      <c r="U19" s="117">
        <f t="shared" si="4"/>
        <v>0</v>
      </c>
      <c r="V19" s="117">
        <f t="shared" si="0"/>
        <v>0</v>
      </c>
      <c r="W19" s="118">
        <f t="shared" si="5"/>
        <v>0</v>
      </c>
      <c r="X19" s="119">
        <f t="shared" si="6"/>
        <v>0</v>
      </c>
      <c r="Y19" s="119">
        <f t="shared" si="7"/>
        <v>0</v>
      </c>
      <c r="AA19" s="120" t="str">
        <f t="shared" si="8"/>
        <v>202604</v>
      </c>
    </row>
    <row r="20" spans="1:27" ht="21" customHeight="1">
      <c r="A20" s="308" t="str">
        <f>IF(C20="","",SUBTOTAL(103,$C$13:C20)-1)</f>
        <v/>
      </c>
      <c r="B20" s="104"/>
      <c r="C20" s="105"/>
      <c r="D20" s="105"/>
      <c r="E20" s="106"/>
      <c r="F20" s="107" t="str">
        <f>IF(E20="","",IFERROR(DATEDIF(E20,'請求書（幼稚園保育料・代理）'!$A$1,"Y"),""))</f>
        <v/>
      </c>
      <c r="G20" s="108"/>
      <c r="H20" s="105"/>
      <c r="I20" s="333"/>
      <c r="J20" s="110" t="s">
        <v>32</v>
      </c>
      <c r="K20" s="334"/>
      <c r="L20" s="112"/>
      <c r="M20" s="258" t="s">
        <v>91</v>
      </c>
      <c r="N20" s="113"/>
      <c r="O20" s="114"/>
      <c r="P20" s="306"/>
      <c r="Q20" s="105"/>
      <c r="R20" s="114"/>
      <c r="S20" s="115"/>
      <c r="T20" s="116">
        <f t="shared" si="3"/>
        <v>0</v>
      </c>
      <c r="U20" s="117">
        <f t="shared" si="4"/>
        <v>0</v>
      </c>
      <c r="V20" s="117">
        <f t="shared" si="0"/>
        <v>0</v>
      </c>
      <c r="W20" s="118">
        <f t="shared" si="5"/>
        <v>0</v>
      </c>
      <c r="X20" s="119">
        <f t="shared" si="6"/>
        <v>0</v>
      </c>
      <c r="Y20" s="119">
        <f t="shared" si="7"/>
        <v>0</v>
      </c>
      <c r="AA20" s="120" t="str">
        <f t="shared" si="8"/>
        <v>202604</v>
      </c>
    </row>
    <row r="21" spans="1:27" ht="21" customHeight="1">
      <c r="A21" s="308" t="str">
        <f>IF(C21="","",SUBTOTAL(103,$C$13:C21)-1)</f>
        <v/>
      </c>
      <c r="B21" s="104"/>
      <c r="C21" s="105"/>
      <c r="D21" s="105"/>
      <c r="E21" s="106"/>
      <c r="F21" s="107" t="str">
        <f>IF(E21="","",IFERROR(DATEDIF(E21,'請求書（幼稚園保育料・代理）'!$A$1,"Y"),""))</f>
        <v/>
      </c>
      <c r="G21" s="108"/>
      <c r="H21" s="105"/>
      <c r="I21" s="333"/>
      <c r="J21" s="110" t="s">
        <v>32</v>
      </c>
      <c r="K21" s="334"/>
      <c r="L21" s="112"/>
      <c r="M21" s="258" t="s">
        <v>91</v>
      </c>
      <c r="N21" s="113"/>
      <c r="O21" s="114"/>
      <c r="P21" s="306"/>
      <c r="Q21" s="105"/>
      <c r="R21" s="114"/>
      <c r="S21" s="115"/>
      <c r="T21" s="116">
        <f t="shared" si="3"/>
        <v>0</v>
      </c>
      <c r="U21" s="117">
        <f t="shared" si="4"/>
        <v>0</v>
      </c>
      <c r="V21" s="117">
        <f t="shared" si="0"/>
        <v>0</v>
      </c>
      <c r="W21" s="118">
        <f t="shared" si="5"/>
        <v>0</v>
      </c>
      <c r="X21" s="119">
        <f t="shared" si="6"/>
        <v>0</v>
      </c>
      <c r="Y21" s="119">
        <f t="shared" si="7"/>
        <v>0</v>
      </c>
      <c r="AA21" s="120" t="str">
        <f t="shared" si="8"/>
        <v>202604</v>
      </c>
    </row>
    <row r="22" spans="1:27" ht="21" customHeight="1">
      <c r="A22" s="308" t="str">
        <f>IF(C22="","",SUBTOTAL(103,$C$13:C22)-1)</f>
        <v/>
      </c>
      <c r="B22" s="104"/>
      <c r="C22" s="105"/>
      <c r="D22" s="105"/>
      <c r="E22" s="106"/>
      <c r="F22" s="107" t="str">
        <f>IF(E22="","",IFERROR(DATEDIF(E22,'請求書（幼稚園保育料・代理）'!$A$1,"Y"),""))</f>
        <v/>
      </c>
      <c r="G22" s="108"/>
      <c r="H22" s="105"/>
      <c r="I22" s="333"/>
      <c r="J22" s="110" t="s">
        <v>32</v>
      </c>
      <c r="K22" s="334"/>
      <c r="L22" s="112"/>
      <c r="M22" s="258" t="s">
        <v>91</v>
      </c>
      <c r="N22" s="113"/>
      <c r="O22" s="114"/>
      <c r="P22" s="306"/>
      <c r="Q22" s="105"/>
      <c r="R22" s="114"/>
      <c r="S22" s="115"/>
      <c r="T22" s="116">
        <f t="shared" si="3"/>
        <v>0</v>
      </c>
      <c r="U22" s="117">
        <f t="shared" si="4"/>
        <v>0</v>
      </c>
      <c r="V22" s="117">
        <f t="shared" si="0"/>
        <v>0</v>
      </c>
      <c r="W22" s="118">
        <f t="shared" si="5"/>
        <v>0</v>
      </c>
      <c r="X22" s="119">
        <f t="shared" si="6"/>
        <v>0</v>
      </c>
      <c r="Y22" s="119">
        <f t="shared" si="7"/>
        <v>0</v>
      </c>
      <c r="AA22" s="120" t="str">
        <f t="shared" si="8"/>
        <v>202604</v>
      </c>
    </row>
    <row r="23" spans="1:27" ht="21" customHeight="1">
      <c r="A23" s="308" t="str">
        <f>IF(C23="","",SUBTOTAL(103,$C$13:C23)-1)</f>
        <v/>
      </c>
      <c r="B23" s="104"/>
      <c r="C23" s="105"/>
      <c r="D23" s="105"/>
      <c r="E23" s="106"/>
      <c r="F23" s="107" t="str">
        <f>IF(E23="","",IFERROR(DATEDIF(E23,'請求書（幼稚園保育料・代理）'!$A$1,"Y"),""))</f>
        <v/>
      </c>
      <c r="G23" s="108"/>
      <c r="H23" s="105"/>
      <c r="I23" s="333"/>
      <c r="J23" s="110" t="s">
        <v>32</v>
      </c>
      <c r="K23" s="334"/>
      <c r="L23" s="112"/>
      <c r="M23" s="258" t="s">
        <v>91</v>
      </c>
      <c r="N23" s="113"/>
      <c r="O23" s="114"/>
      <c r="P23" s="306"/>
      <c r="Q23" s="105"/>
      <c r="R23" s="114"/>
      <c r="S23" s="115"/>
      <c r="T23" s="116">
        <f t="shared" si="3"/>
        <v>0</v>
      </c>
      <c r="U23" s="117">
        <f t="shared" si="4"/>
        <v>0</v>
      </c>
      <c r="V23" s="117">
        <f t="shared" si="0"/>
        <v>0</v>
      </c>
      <c r="W23" s="118">
        <f t="shared" si="5"/>
        <v>0</v>
      </c>
      <c r="X23" s="119">
        <f t="shared" si="6"/>
        <v>0</v>
      </c>
      <c r="Y23" s="119">
        <f t="shared" si="7"/>
        <v>0</v>
      </c>
      <c r="AA23" s="120" t="str">
        <f t="shared" si="8"/>
        <v>202604</v>
      </c>
    </row>
    <row r="24" spans="1:27" ht="21" customHeight="1">
      <c r="A24" s="308" t="str">
        <f>IF(C24="","",SUBTOTAL(103,$C$13:C24)-1)</f>
        <v/>
      </c>
      <c r="B24" s="104"/>
      <c r="C24" s="105"/>
      <c r="D24" s="105"/>
      <c r="E24" s="106"/>
      <c r="F24" s="107" t="str">
        <f>IF(E24="","",IFERROR(DATEDIF(E24,'請求書（幼稚園保育料・代理）'!$A$1,"Y"),""))</f>
        <v/>
      </c>
      <c r="G24" s="108"/>
      <c r="H24" s="105"/>
      <c r="I24" s="333"/>
      <c r="J24" s="110" t="s">
        <v>32</v>
      </c>
      <c r="K24" s="334"/>
      <c r="L24" s="112"/>
      <c r="M24" s="258" t="s">
        <v>91</v>
      </c>
      <c r="N24" s="113"/>
      <c r="O24" s="114"/>
      <c r="P24" s="306"/>
      <c r="Q24" s="105"/>
      <c r="R24" s="114"/>
      <c r="S24" s="115"/>
      <c r="T24" s="116">
        <f t="shared" si="3"/>
        <v>0</v>
      </c>
      <c r="U24" s="117">
        <f t="shared" si="4"/>
        <v>0</v>
      </c>
      <c r="V24" s="117">
        <f t="shared" si="0"/>
        <v>0</v>
      </c>
      <c r="W24" s="118">
        <f t="shared" si="5"/>
        <v>0</v>
      </c>
      <c r="X24" s="119">
        <f t="shared" si="6"/>
        <v>0</v>
      </c>
      <c r="Y24" s="119">
        <f t="shared" si="7"/>
        <v>0</v>
      </c>
      <c r="AA24" s="120" t="str">
        <f t="shared" si="8"/>
        <v>202604</v>
      </c>
    </row>
    <row r="25" spans="1:27" ht="21" customHeight="1">
      <c r="A25" s="308" t="str">
        <f>IF(C25="","",SUBTOTAL(103,$C$13:C25)-1)</f>
        <v/>
      </c>
      <c r="B25" s="104"/>
      <c r="C25" s="105"/>
      <c r="D25" s="105"/>
      <c r="E25" s="106"/>
      <c r="F25" s="107" t="str">
        <f>IF(E25="","",IFERROR(DATEDIF(E25,'請求書（幼稚園保育料・代理）'!$A$1,"Y"),""))</f>
        <v/>
      </c>
      <c r="G25" s="108"/>
      <c r="H25" s="105"/>
      <c r="I25" s="333"/>
      <c r="J25" s="110" t="s">
        <v>32</v>
      </c>
      <c r="K25" s="334"/>
      <c r="L25" s="112"/>
      <c r="M25" s="258" t="s">
        <v>91</v>
      </c>
      <c r="N25" s="113"/>
      <c r="O25" s="114"/>
      <c r="P25" s="306"/>
      <c r="Q25" s="105"/>
      <c r="R25" s="114"/>
      <c r="S25" s="115"/>
      <c r="T25" s="116">
        <f t="shared" si="3"/>
        <v>0</v>
      </c>
      <c r="U25" s="117">
        <f t="shared" si="4"/>
        <v>0</v>
      </c>
      <c r="V25" s="117">
        <f t="shared" si="0"/>
        <v>0</v>
      </c>
      <c r="W25" s="118">
        <f t="shared" si="5"/>
        <v>0</v>
      </c>
      <c r="X25" s="119">
        <f t="shared" si="6"/>
        <v>0</v>
      </c>
      <c r="Y25" s="119">
        <f t="shared" si="7"/>
        <v>0</v>
      </c>
      <c r="AA25" s="120" t="str">
        <f t="shared" si="8"/>
        <v>202604</v>
      </c>
    </row>
    <row r="26" spans="1:27" ht="21" customHeight="1">
      <c r="A26" s="308" t="str">
        <f>IF(C26="","",SUBTOTAL(103,$C$13:C26)-1)</f>
        <v/>
      </c>
      <c r="B26" s="104"/>
      <c r="C26" s="105"/>
      <c r="D26" s="105"/>
      <c r="E26" s="106"/>
      <c r="F26" s="107" t="str">
        <f>IF(E26="","",IFERROR(DATEDIF(E26,'請求書（幼稚園保育料・代理）'!$A$1,"Y"),""))</f>
        <v/>
      </c>
      <c r="G26" s="108"/>
      <c r="H26" s="105"/>
      <c r="I26" s="333"/>
      <c r="J26" s="110" t="s">
        <v>32</v>
      </c>
      <c r="K26" s="334"/>
      <c r="L26" s="112"/>
      <c r="M26" s="258" t="s">
        <v>91</v>
      </c>
      <c r="N26" s="113"/>
      <c r="O26" s="114"/>
      <c r="P26" s="306"/>
      <c r="Q26" s="105"/>
      <c r="R26" s="114"/>
      <c r="S26" s="115"/>
      <c r="T26" s="116">
        <f t="shared" si="3"/>
        <v>0</v>
      </c>
      <c r="U26" s="117">
        <f t="shared" si="4"/>
        <v>0</v>
      </c>
      <c r="V26" s="117">
        <f t="shared" si="0"/>
        <v>0</v>
      </c>
      <c r="W26" s="118">
        <f t="shared" si="5"/>
        <v>0</v>
      </c>
      <c r="X26" s="119">
        <f t="shared" si="6"/>
        <v>0</v>
      </c>
      <c r="Y26" s="119">
        <f t="shared" si="7"/>
        <v>0</v>
      </c>
      <c r="AA26" s="120" t="str">
        <f t="shared" si="8"/>
        <v>202604</v>
      </c>
    </row>
    <row r="27" spans="1:27" ht="21" customHeight="1">
      <c r="A27" s="308" t="str">
        <f>IF(C27="","",SUBTOTAL(103,$C$13:C27)-1)</f>
        <v/>
      </c>
      <c r="B27" s="104"/>
      <c r="C27" s="105"/>
      <c r="D27" s="105"/>
      <c r="E27" s="106"/>
      <c r="F27" s="107" t="str">
        <f>IF(E27="","",IFERROR(DATEDIF(E27,'請求書（幼稚園保育料・代理）'!$A$1,"Y"),""))</f>
        <v/>
      </c>
      <c r="G27" s="108"/>
      <c r="H27" s="105"/>
      <c r="I27" s="333"/>
      <c r="J27" s="110" t="s">
        <v>32</v>
      </c>
      <c r="K27" s="334"/>
      <c r="L27" s="112"/>
      <c r="M27" s="258" t="s">
        <v>91</v>
      </c>
      <c r="N27" s="113"/>
      <c r="O27" s="114"/>
      <c r="P27" s="306"/>
      <c r="Q27" s="105"/>
      <c r="R27" s="114"/>
      <c r="S27" s="115"/>
      <c r="T27" s="116">
        <f t="shared" si="3"/>
        <v>0</v>
      </c>
      <c r="U27" s="117">
        <f t="shared" si="4"/>
        <v>0</v>
      </c>
      <c r="V27" s="117">
        <f t="shared" si="0"/>
        <v>0</v>
      </c>
      <c r="W27" s="118">
        <f t="shared" si="5"/>
        <v>0</v>
      </c>
      <c r="X27" s="119">
        <f t="shared" si="6"/>
        <v>0</v>
      </c>
      <c r="Y27" s="119">
        <f t="shared" si="7"/>
        <v>0</v>
      </c>
      <c r="AA27" s="120" t="str">
        <f t="shared" si="8"/>
        <v>202604</v>
      </c>
    </row>
    <row r="28" spans="1:27" ht="21" customHeight="1">
      <c r="A28" s="308" t="str">
        <f>IF(C28="","",SUBTOTAL(103,$C$13:C28)-1)</f>
        <v/>
      </c>
      <c r="B28" s="104"/>
      <c r="C28" s="105"/>
      <c r="D28" s="105"/>
      <c r="E28" s="106"/>
      <c r="F28" s="107" t="str">
        <f>IF(E28="","",IFERROR(DATEDIF(E28,'請求書（幼稚園保育料・代理）'!$A$1,"Y"),""))</f>
        <v/>
      </c>
      <c r="G28" s="108"/>
      <c r="H28" s="105"/>
      <c r="I28" s="333"/>
      <c r="J28" s="110" t="s">
        <v>32</v>
      </c>
      <c r="K28" s="334"/>
      <c r="L28" s="112"/>
      <c r="M28" s="258" t="s">
        <v>91</v>
      </c>
      <c r="N28" s="113"/>
      <c r="O28" s="114"/>
      <c r="P28" s="306"/>
      <c r="Q28" s="105"/>
      <c r="R28" s="114"/>
      <c r="S28" s="115"/>
      <c r="T28" s="116">
        <f t="shared" si="3"/>
        <v>0</v>
      </c>
      <c r="U28" s="117">
        <f t="shared" si="4"/>
        <v>0</v>
      </c>
      <c r="V28" s="117">
        <f t="shared" si="0"/>
        <v>0</v>
      </c>
      <c r="W28" s="118">
        <f t="shared" si="5"/>
        <v>0</v>
      </c>
      <c r="X28" s="119">
        <f t="shared" si="6"/>
        <v>0</v>
      </c>
      <c r="Y28" s="119">
        <f t="shared" si="7"/>
        <v>0</v>
      </c>
      <c r="AA28" s="120" t="str">
        <f t="shared" si="8"/>
        <v>202604</v>
      </c>
    </row>
    <row r="29" spans="1:27" ht="21" customHeight="1">
      <c r="A29" s="308" t="str">
        <f>IF(C29="","",SUBTOTAL(103,$C$13:C29)-1)</f>
        <v/>
      </c>
      <c r="B29" s="104"/>
      <c r="C29" s="105"/>
      <c r="D29" s="105"/>
      <c r="E29" s="106"/>
      <c r="F29" s="107" t="str">
        <f>IF(E29="","",IFERROR(DATEDIF(E29,'請求書（幼稚園保育料・代理）'!$A$1,"Y"),""))</f>
        <v/>
      </c>
      <c r="G29" s="108"/>
      <c r="H29" s="105"/>
      <c r="I29" s="333"/>
      <c r="J29" s="110" t="s">
        <v>32</v>
      </c>
      <c r="K29" s="334"/>
      <c r="L29" s="112"/>
      <c r="M29" s="258" t="s">
        <v>91</v>
      </c>
      <c r="N29" s="113"/>
      <c r="O29" s="114"/>
      <c r="P29" s="306"/>
      <c r="Q29" s="105"/>
      <c r="R29" s="114"/>
      <c r="S29" s="115"/>
      <c r="T29" s="116">
        <f t="shared" si="3"/>
        <v>0</v>
      </c>
      <c r="U29" s="117">
        <f t="shared" si="4"/>
        <v>0</v>
      </c>
      <c r="V29" s="117">
        <f t="shared" si="0"/>
        <v>0</v>
      </c>
      <c r="W29" s="118">
        <f t="shared" si="5"/>
        <v>0</v>
      </c>
      <c r="X29" s="119">
        <f t="shared" si="6"/>
        <v>0</v>
      </c>
      <c r="Y29" s="119">
        <f t="shared" si="7"/>
        <v>0</v>
      </c>
      <c r="AA29" s="120" t="str">
        <f t="shared" si="8"/>
        <v>202604</v>
      </c>
    </row>
    <row r="30" spans="1:27" ht="21" customHeight="1">
      <c r="A30" s="308" t="str">
        <f>IF(C30="","",SUBTOTAL(103,$C$13:C30)-1)</f>
        <v/>
      </c>
      <c r="B30" s="104"/>
      <c r="C30" s="105"/>
      <c r="D30" s="105"/>
      <c r="E30" s="106"/>
      <c r="F30" s="107" t="str">
        <f>IF(E30="","",IFERROR(DATEDIF(E30,'請求書（幼稚園保育料・代理）'!$A$1,"Y"),""))</f>
        <v/>
      </c>
      <c r="G30" s="108"/>
      <c r="H30" s="105"/>
      <c r="I30" s="333"/>
      <c r="J30" s="110" t="s">
        <v>32</v>
      </c>
      <c r="K30" s="334"/>
      <c r="L30" s="112"/>
      <c r="M30" s="258" t="s">
        <v>91</v>
      </c>
      <c r="N30" s="113"/>
      <c r="O30" s="114"/>
      <c r="P30" s="306"/>
      <c r="Q30" s="105"/>
      <c r="R30" s="114"/>
      <c r="S30" s="115"/>
      <c r="T30" s="116">
        <f t="shared" si="3"/>
        <v>0</v>
      </c>
      <c r="U30" s="117">
        <f t="shared" si="4"/>
        <v>0</v>
      </c>
      <c r="V30" s="117">
        <f t="shared" si="0"/>
        <v>0</v>
      </c>
      <c r="W30" s="118">
        <f t="shared" si="5"/>
        <v>0</v>
      </c>
      <c r="X30" s="119">
        <f t="shared" si="6"/>
        <v>0</v>
      </c>
      <c r="Y30" s="119">
        <f t="shared" si="7"/>
        <v>0</v>
      </c>
      <c r="AA30" s="120" t="str">
        <f t="shared" si="8"/>
        <v>202604</v>
      </c>
    </row>
    <row r="31" spans="1:27" ht="21" customHeight="1">
      <c r="A31" s="308" t="str">
        <f>IF(C31="","",SUBTOTAL(103,$C$13:C31)-1)</f>
        <v/>
      </c>
      <c r="B31" s="104"/>
      <c r="C31" s="105"/>
      <c r="D31" s="105"/>
      <c r="E31" s="106"/>
      <c r="F31" s="107" t="str">
        <f>IF(E31="","",IFERROR(DATEDIF(E31,'請求書（幼稚園保育料・代理）'!$A$1,"Y"),""))</f>
        <v/>
      </c>
      <c r="G31" s="108"/>
      <c r="H31" s="105"/>
      <c r="I31" s="333"/>
      <c r="J31" s="110" t="s">
        <v>32</v>
      </c>
      <c r="K31" s="334"/>
      <c r="L31" s="112"/>
      <c r="M31" s="258" t="s">
        <v>91</v>
      </c>
      <c r="N31" s="113"/>
      <c r="O31" s="114"/>
      <c r="P31" s="306"/>
      <c r="Q31" s="105"/>
      <c r="R31" s="114"/>
      <c r="S31" s="115"/>
      <c r="T31" s="116">
        <f t="shared" si="3"/>
        <v>0</v>
      </c>
      <c r="U31" s="117">
        <f t="shared" si="4"/>
        <v>0</v>
      </c>
      <c r="V31" s="117">
        <f t="shared" si="0"/>
        <v>0</v>
      </c>
      <c r="W31" s="118">
        <f t="shared" si="5"/>
        <v>0</v>
      </c>
      <c r="X31" s="119">
        <f t="shared" si="6"/>
        <v>0</v>
      </c>
      <c r="Y31" s="119">
        <f t="shared" si="7"/>
        <v>0</v>
      </c>
      <c r="AA31" s="120" t="str">
        <f t="shared" si="8"/>
        <v>202604</v>
      </c>
    </row>
    <row r="32" spans="1:27" ht="21" customHeight="1">
      <c r="A32" s="308" t="str">
        <f>IF(C32="","",SUBTOTAL(103,$C$13:C32)-1)</f>
        <v/>
      </c>
      <c r="B32" s="104"/>
      <c r="C32" s="105"/>
      <c r="D32" s="105"/>
      <c r="E32" s="106"/>
      <c r="F32" s="107" t="str">
        <f>IF(E32="","",IFERROR(DATEDIF(E32,'請求書（幼稚園保育料・代理）'!$A$1,"Y"),""))</f>
        <v/>
      </c>
      <c r="G32" s="108"/>
      <c r="H32" s="105"/>
      <c r="I32" s="333"/>
      <c r="J32" s="110" t="s">
        <v>32</v>
      </c>
      <c r="K32" s="334"/>
      <c r="L32" s="112"/>
      <c r="M32" s="258" t="s">
        <v>91</v>
      </c>
      <c r="N32" s="113"/>
      <c r="O32" s="114"/>
      <c r="P32" s="306"/>
      <c r="Q32" s="105"/>
      <c r="R32" s="114"/>
      <c r="S32" s="115"/>
      <c r="T32" s="116">
        <f t="shared" si="3"/>
        <v>0</v>
      </c>
      <c r="U32" s="117">
        <f t="shared" si="4"/>
        <v>0</v>
      </c>
      <c r="V32" s="117">
        <f t="shared" si="0"/>
        <v>0</v>
      </c>
      <c r="W32" s="118">
        <f t="shared" si="5"/>
        <v>0</v>
      </c>
      <c r="X32" s="119">
        <f t="shared" si="6"/>
        <v>0</v>
      </c>
      <c r="Y32" s="119">
        <f t="shared" si="7"/>
        <v>0</v>
      </c>
      <c r="AA32" s="120" t="str">
        <f t="shared" si="8"/>
        <v>202604</v>
      </c>
    </row>
    <row r="33" spans="1:27" ht="21" customHeight="1">
      <c r="A33" s="308" t="str">
        <f>IF(C33="","",SUBTOTAL(103,$C$13:C33)-1)</f>
        <v/>
      </c>
      <c r="B33" s="104"/>
      <c r="C33" s="105"/>
      <c r="D33" s="105"/>
      <c r="E33" s="106"/>
      <c r="F33" s="107" t="str">
        <f>IF(E33="","",IFERROR(DATEDIF(E33,'請求書（幼稚園保育料・代理）'!$A$1,"Y"),""))</f>
        <v/>
      </c>
      <c r="G33" s="108"/>
      <c r="H33" s="105"/>
      <c r="I33" s="333"/>
      <c r="J33" s="110" t="s">
        <v>32</v>
      </c>
      <c r="K33" s="334"/>
      <c r="L33" s="112"/>
      <c r="M33" s="258" t="s">
        <v>91</v>
      </c>
      <c r="N33" s="113"/>
      <c r="O33" s="114"/>
      <c r="P33" s="306"/>
      <c r="Q33" s="105"/>
      <c r="R33" s="114"/>
      <c r="S33" s="115"/>
      <c r="T33" s="116">
        <f t="shared" si="3"/>
        <v>0</v>
      </c>
      <c r="U33" s="117">
        <f t="shared" si="4"/>
        <v>0</v>
      </c>
      <c r="V33" s="117">
        <f t="shared" si="0"/>
        <v>0</v>
      </c>
      <c r="W33" s="118">
        <f t="shared" si="5"/>
        <v>0</v>
      </c>
      <c r="X33" s="119">
        <f t="shared" si="6"/>
        <v>0</v>
      </c>
      <c r="Y33" s="119">
        <f t="shared" si="7"/>
        <v>0</v>
      </c>
      <c r="AA33" s="120" t="str">
        <f t="shared" si="8"/>
        <v>202604</v>
      </c>
    </row>
    <row r="34" spans="1:27" ht="21" customHeight="1">
      <c r="A34" s="308" t="str">
        <f>IF(C34="","",SUBTOTAL(103,$C$13:C34)-1)</f>
        <v/>
      </c>
      <c r="B34" s="104"/>
      <c r="C34" s="105"/>
      <c r="D34" s="105"/>
      <c r="E34" s="106"/>
      <c r="F34" s="107" t="str">
        <f>IF(E34="","",IFERROR(DATEDIF(E34,'請求書（幼稚園保育料・代理）'!$A$1,"Y"),""))</f>
        <v/>
      </c>
      <c r="G34" s="108"/>
      <c r="H34" s="105"/>
      <c r="I34" s="333"/>
      <c r="J34" s="110" t="s">
        <v>32</v>
      </c>
      <c r="K34" s="334"/>
      <c r="L34" s="112"/>
      <c r="M34" s="258" t="s">
        <v>91</v>
      </c>
      <c r="N34" s="113"/>
      <c r="O34" s="114"/>
      <c r="P34" s="306"/>
      <c r="Q34" s="105"/>
      <c r="R34" s="114"/>
      <c r="S34" s="115"/>
      <c r="T34" s="116">
        <f t="shared" si="3"/>
        <v>0</v>
      </c>
      <c r="U34" s="117">
        <f t="shared" si="4"/>
        <v>0</v>
      </c>
      <c r="V34" s="117">
        <f t="shared" si="0"/>
        <v>0</v>
      </c>
      <c r="W34" s="118">
        <f t="shared" si="5"/>
        <v>0</v>
      </c>
      <c r="X34" s="119">
        <f t="shared" si="6"/>
        <v>0</v>
      </c>
      <c r="Y34" s="119">
        <f t="shared" si="7"/>
        <v>0</v>
      </c>
      <c r="AA34" s="120" t="str">
        <f t="shared" si="8"/>
        <v>202604</v>
      </c>
    </row>
    <row r="35" spans="1:27" ht="21" customHeight="1">
      <c r="A35" s="308" t="str">
        <f>IF(C35="","",SUBTOTAL(103,$C$13:C35)-1)</f>
        <v/>
      </c>
      <c r="B35" s="104"/>
      <c r="C35" s="105"/>
      <c r="D35" s="105"/>
      <c r="E35" s="106"/>
      <c r="F35" s="107" t="str">
        <f>IF(E35="","",IFERROR(DATEDIF(E35,'請求書（幼稚園保育料・代理）'!$A$1,"Y"),""))</f>
        <v/>
      </c>
      <c r="G35" s="108"/>
      <c r="H35" s="105"/>
      <c r="I35" s="333"/>
      <c r="J35" s="110" t="s">
        <v>32</v>
      </c>
      <c r="K35" s="334"/>
      <c r="L35" s="112"/>
      <c r="M35" s="258" t="s">
        <v>91</v>
      </c>
      <c r="N35" s="113"/>
      <c r="O35" s="114"/>
      <c r="P35" s="306"/>
      <c r="Q35" s="105"/>
      <c r="R35" s="114"/>
      <c r="S35" s="115"/>
      <c r="T35" s="116">
        <f t="shared" si="3"/>
        <v>0</v>
      </c>
      <c r="U35" s="117">
        <f t="shared" si="4"/>
        <v>0</v>
      </c>
      <c r="V35" s="117">
        <f t="shared" si="0"/>
        <v>0</v>
      </c>
      <c r="W35" s="118">
        <f t="shared" si="5"/>
        <v>0</v>
      </c>
      <c r="X35" s="119">
        <f t="shared" si="6"/>
        <v>0</v>
      </c>
      <c r="Y35" s="119">
        <f t="shared" si="7"/>
        <v>0</v>
      </c>
      <c r="AA35" s="120" t="str">
        <f t="shared" si="8"/>
        <v>202604</v>
      </c>
    </row>
    <row r="36" spans="1:27" ht="21" customHeight="1">
      <c r="A36" s="308" t="str">
        <f>IF(C36="","",SUBTOTAL(103,$C$13:C36)-1)</f>
        <v/>
      </c>
      <c r="B36" s="104"/>
      <c r="C36" s="105"/>
      <c r="D36" s="105"/>
      <c r="E36" s="106"/>
      <c r="F36" s="107" t="str">
        <f>IF(E36="","",IFERROR(DATEDIF(E36,'請求書（幼稚園保育料・代理）'!$A$1,"Y"),""))</f>
        <v/>
      </c>
      <c r="G36" s="108"/>
      <c r="H36" s="105"/>
      <c r="I36" s="333"/>
      <c r="J36" s="110" t="s">
        <v>32</v>
      </c>
      <c r="K36" s="334"/>
      <c r="L36" s="112"/>
      <c r="M36" s="258" t="s">
        <v>91</v>
      </c>
      <c r="N36" s="113"/>
      <c r="O36" s="114"/>
      <c r="P36" s="306"/>
      <c r="Q36" s="105"/>
      <c r="R36" s="114"/>
      <c r="S36" s="115"/>
      <c r="T36" s="116">
        <f t="shared" si="3"/>
        <v>0</v>
      </c>
      <c r="U36" s="117">
        <f t="shared" si="4"/>
        <v>0</v>
      </c>
      <c r="V36" s="117">
        <f t="shared" si="0"/>
        <v>0</v>
      </c>
      <c r="W36" s="118">
        <f t="shared" si="5"/>
        <v>0</v>
      </c>
      <c r="X36" s="119">
        <f t="shared" si="6"/>
        <v>0</v>
      </c>
      <c r="Y36" s="119">
        <f t="shared" si="7"/>
        <v>0</v>
      </c>
      <c r="AA36" s="120" t="str">
        <f t="shared" si="8"/>
        <v>202604</v>
      </c>
    </row>
    <row r="37" spans="1:27" ht="21" customHeight="1">
      <c r="A37" s="308" t="str">
        <f>IF(C37="","",SUBTOTAL(103,$C$13:C37)-1)</f>
        <v/>
      </c>
      <c r="B37" s="104"/>
      <c r="C37" s="105"/>
      <c r="D37" s="105"/>
      <c r="E37" s="106"/>
      <c r="F37" s="107" t="str">
        <f>IF(E37="","",IFERROR(DATEDIF(E37,'請求書（幼稚園保育料・代理）'!$A$1,"Y"),""))</f>
        <v/>
      </c>
      <c r="G37" s="108"/>
      <c r="H37" s="105"/>
      <c r="I37" s="333"/>
      <c r="J37" s="110" t="s">
        <v>32</v>
      </c>
      <c r="K37" s="334"/>
      <c r="L37" s="112"/>
      <c r="M37" s="258" t="s">
        <v>91</v>
      </c>
      <c r="N37" s="113"/>
      <c r="O37" s="114"/>
      <c r="P37" s="306"/>
      <c r="Q37" s="105"/>
      <c r="R37" s="114"/>
      <c r="S37" s="115"/>
      <c r="T37" s="116">
        <f t="shared" si="3"/>
        <v>0</v>
      </c>
      <c r="U37" s="117">
        <f t="shared" si="4"/>
        <v>0</v>
      </c>
      <c r="V37" s="117">
        <f t="shared" si="0"/>
        <v>0</v>
      </c>
      <c r="W37" s="118">
        <f t="shared" si="5"/>
        <v>0</v>
      </c>
      <c r="X37" s="119">
        <f t="shared" si="6"/>
        <v>0</v>
      </c>
      <c r="Y37" s="119">
        <f t="shared" si="7"/>
        <v>0</v>
      </c>
      <c r="AA37" s="120" t="str">
        <f t="shared" si="8"/>
        <v>202604</v>
      </c>
    </row>
    <row r="38" spans="1:27" ht="21" customHeight="1">
      <c r="A38" s="308" t="str">
        <f>IF(C38="","",SUBTOTAL(103,$C$13:C38)-1)</f>
        <v/>
      </c>
      <c r="B38" s="104"/>
      <c r="C38" s="105"/>
      <c r="D38" s="105"/>
      <c r="E38" s="106"/>
      <c r="F38" s="107" t="str">
        <f>IF(E38="","",IFERROR(DATEDIF(E38,'請求書（幼稚園保育料・代理）'!$A$1,"Y"),""))</f>
        <v/>
      </c>
      <c r="G38" s="108"/>
      <c r="H38" s="105"/>
      <c r="I38" s="333"/>
      <c r="J38" s="110" t="s">
        <v>32</v>
      </c>
      <c r="K38" s="334"/>
      <c r="L38" s="112"/>
      <c r="M38" s="258" t="s">
        <v>91</v>
      </c>
      <c r="N38" s="113"/>
      <c r="O38" s="114"/>
      <c r="P38" s="306"/>
      <c r="Q38" s="105"/>
      <c r="R38" s="114"/>
      <c r="S38" s="115"/>
      <c r="T38" s="116">
        <f t="shared" si="3"/>
        <v>0</v>
      </c>
      <c r="U38" s="117">
        <f t="shared" si="4"/>
        <v>0</v>
      </c>
      <c r="V38" s="117">
        <f t="shared" si="0"/>
        <v>0</v>
      </c>
      <c r="W38" s="118">
        <f t="shared" si="5"/>
        <v>0</v>
      </c>
      <c r="X38" s="119">
        <f t="shared" si="6"/>
        <v>0</v>
      </c>
      <c r="Y38" s="119">
        <f t="shared" si="7"/>
        <v>0</v>
      </c>
      <c r="AA38" s="120" t="str">
        <f t="shared" si="8"/>
        <v>202604</v>
      </c>
    </row>
    <row r="39" spans="1:27" ht="21" customHeight="1">
      <c r="A39" s="308" t="str">
        <f>IF(C39="","",SUBTOTAL(103,$C$13:C39)-1)</f>
        <v/>
      </c>
      <c r="B39" s="104"/>
      <c r="C39" s="105"/>
      <c r="D39" s="105"/>
      <c r="E39" s="106"/>
      <c r="F39" s="107" t="str">
        <f>IF(E39="","",IFERROR(DATEDIF(E39,'請求書（幼稚園保育料・代理）'!$A$1,"Y"),""))</f>
        <v/>
      </c>
      <c r="G39" s="108"/>
      <c r="H39" s="105"/>
      <c r="I39" s="333"/>
      <c r="J39" s="110" t="s">
        <v>32</v>
      </c>
      <c r="K39" s="334"/>
      <c r="L39" s="112"/>
      <c r="M39" s="258" t="s">
        <v>91</v>
      </c>
      <c r="N39" s="113"/>
      <c r="O39" s="114"/>
      <c r="P39" s="306"/>
      <c r="Q39" s="105"/>
      <c r="R39" s="114"/>
      <c r="S39" s="115"/>
      <c r="T39" s="116">
        <f t="shared" si="3"/>
        <v>0</v>
      </c>
      <c r="U39" s="117">
        <f t="shared" si="4"/>
        <v>0</v>
      </c>
      <c r="V39" s="117">
        <f t="shared" si="0"/>
        <v>0</v>
      </c>
      <c r="W39" s="118">
        <f t="shared" si="5"/>
        <v>0</v>
      </c>
      <c r="X39" s="119">
        <f t="shared" si="6"/>
        <v>0</v>
      </c>
      <c r="Y39" s="119">
        <f t="shared" si="7"/>
        <v>0</v>
      </c>
      <c r="AA39" s="120" t="str">
        <f t="shared" si="8"/>
        <v>202604</v>
      </c>
    </row>
    <row r="40" spans="1:27" ht="21" customHeight="1">
      <c r="A40" s="308" t="str">
        <f>IF(C40="","",SUBTOTAL(103,$C$13:C40)-1)</f>
        <v/>
      </c>
      <c r="B40" s="104"/>
      <c r="C40" s="105"/>
      <c r="D40" s="105"/>
      <c r="E40" s="106"/>
      <c r="F40" s="107" t="str">
        <f>IF(E40="","",IFERROR(DATEDIF(E40,'請求書（幼稚園保育料・代理）'!$A$1,"Y"),""))</f>
        <v/>
      </c>
      <c r="G40" s="108"/>
      <c r="H40" s="105"/>
      <c r="I40" s="333"/>
      <c r="J40" s="110" t="s">
        <v>32</v>
      </c>
      <c r="K40" s="334"/>
      <c r="L40" s="112"/>
      <c r="M40" s="258" t="s">
        <v>91</v>
      </c>
      <c r="N40" s="113"/>
      <c r="O40" s="114"/>
      <c r="P40" s="306"/>
      <c r="Q40" s="105"/>
      <c r="R40" s="114"/>
      <c r="S40" s="115"/>
      <c r="T40" s="116">
        <f t="shared" si="3"/>
        <v>0</v>
      </c>
      <c r="U40" s="117">
        <f t="shared" si="4"/>
        <v>0</v>
      </c>
      <c r="V40" s="117">
        <f t="shared" si="0"/>
        <v>0</v>
      </c>
      <c r="W40" s="118">
        <f t="shared" si="5"/>
        <v>0</v>
      </c>
      <c r="X40" s="119">
        <f t="shared" si="6"/>
        <v>0</v>
      </c>
      <c r="Y40" s="119">
        <f t="shared" si="7"/>
        <v>0</v>
      </c>
      <c r="AA40" s="120" t="str">
        <f t="shared" si="8"/>
        <v>202604</v>
      </c>
    </row>
    <row r="41" spans="1:27" ht="21" customHeight="1">
      <c r="A41" s="308" t="str">
        <f>IF(C41="","",SUBTOTAL(103,$C$13:C41)-1)</f>
        <v/>
      </c>
      <c r="B41" s="104"/>
      <c r="C41" s="105"/>
      <c r="D41" s="105"/>
      <c r="E41" s="106"/>
      <c r="F41" s="107" t="str">
        <f>IF(E41="","",IFERROR(DATEDIF(E41,'請求書（幼稚園保育料・代理）'!$A$1,"Y"),""))</f>
        <v/>
      </c>
      <c r="G41" s="108"/>
      <c r="H41" s="105"/>
      <c r="I41" s="333"/>
      <c r="J41" s="110" t="s">
        <v>32</v>
      </c>
      <c r="K41" s="334"/>
      <c r="L41" s="112"/>
      <c r="M41" s="258" t="s">
        <v>91</v>
      </c>
      <c r="N41" s="113"/>
      <c r="O41" s="114"/>
      <c r="P41" s="306"/>
      <c r="Q41" s="105"/>
      <c r="R41" s="114"/>
      <c r="S41" s="115"/>
      <c r="T41" s="116">
        <f t="shared" si="3"/>
        <v>0</v>
      </c>
      <c r="U41" s="117">
        <f t="shared" si="4"/>
        <v>0</v>
      </c>
      <c r="V41" s="117">
        <f t="shared" si="0"/>
        <v>0</v>
      </c>
      <c r="W41" s="118">
        <f t="shared" si="5"/>
        <v>0</v>
      </c>
      <c r="X41" s="119">
        <f t="shared" si="6"/>
        <v>0</v>
      </c>
      <c r="Y41" s="119">
        <f t="shared" si="7"/>
        <v>0</v>
      </c>
      <c r="AA41" s="120" t="str">
        <f t="shared" si="8"/>
        <v>202604</v>
      </c>
    </row>
    <row r="42" spans="1:27" ht="21" customHeight="1">
      <c r="A42" s="308" t="str">
        <f>IF(C42="","",SUBTOTAL(103,$C$13:C42)-1)</f>
        <v/>
      </c>
      <c r="B42" s="104"/>
      <c r="C42" s="105"/>
      <c r="D42" s="105"/>
      <c r="E42" s="106"/>
      <c r="F42" s="107" t="str">
        <f>IF(E42="","",IFERROR(DATEDIF(E42,'請求書（幼稚園保育料・代理）'!$A$1,"Y"),""))</f>
        <v/>
      </c>
      <c r="G42" s="108"/>
      <c r="H42" s="105"/>
      <c r="I42" s="333"/>
      <c r="J42" s="110" t="s">
        <v>32</v>
      </c>
      <c r="K42" s="334"/>
      <c r="L42" s="112"/>
      <c r="M42" s="258" t="s">
        <v>91</v>
      </c>
      <c r="N42" s="113"/>
      <c r="O42" s="114"/>
      <c r="P42" s="306"/>
      <c r="Q42" s="105"/>
      <c r="R42" s="114"/>
      <c r="S42" s="115"/>
      <c r="T42" s="116">
        <f t="shared" si="3"/>
        <v>0</v>
      </c>
      <c r="U42" s="117">
        <f t="shared" si="4"/>
        <v>0</v>
      </c>
      <c r="V42" s="117">
        <f t="shared" si="0"/>
        <v>0</v>
      </c>
      <c r="W42" s="118">
        <f t="shared" si="5"/>
        <v>0</v>
      </c>
      <c r="X42" s="119">
        <f t="shared" si="6"/>
        <v>0</v>
      </c>
      <c r="Y42" s="119">
        <f t="shared" si="7"/>
        <v>0</v>
      </c>
      <c r="AA42" s="120" t="str">
        <f t="shared" si="8"/>
        <v>202604</v>
      </c>
    </row>
    <row r="43" spans="1:27" ht="21" customHeight="1">
      <c r="A43" s="308" t="str">
        <f>IF(C43="","",SUBTOTAL(103,$C$13:C43)-1)</f>
        <v/>
      </c>
      <c r="B43" s="104"/>
      <c r="C43" s="105"/>
      <c r="D43" s="105"/>
      <c r="E43" s="106"/>
      <c r="F43" s="107" t="str">
        <f>IF(E43="","",IFERROR(DATEDIF(E43,'請求書（幼稚園保育料・代理）'!$A$1,"Y"),""))</f>
        <v/>
      </c>
      <c r="G43" s="108"/>
      <c r="H43" s="105"/>
      <c r="I43" s="333"/>
      <c r="J43" s="110" t="s">
        <v>32</v>
      </c>
      <c r="K43" s="334"/>
      <c r="L43" s="112"/>
      <c r="M43" s="258" t="s">
        <v>91</v>
      </c>
      <c r="N43" s="113"/>
      <c r="O43" s="114"/>
      <c r="P43" s="306"/>
      <c r="Q43" s="105"/>
      <c r="R43" s="114"/>
      <c r="S43" s="115"/>
      <c r="T43" s="116">
        <f t="shared" si="3"/>
        <v>0</v>
      </c>
      <c r="U43" s="117">
        <f t="shared" si="4"/>
        <v>0</v>
      </c>
      <c r="V43" s="117">
        <f t="shared" si="0"/>
        <v>0</v>
      </c>
      <c r="W43" s="118">
        <f t="shared" si="5"/>
        <v>0</v>
      </c>
      <c r="X43" s="119">
        <f t="shared" si="6"/>
        <v>0</v>
      </c>
      <c r="Y43" s="119">
        <f t="shared" si="7"/>
        <v>0</v>
      </c>
      <c r="AA43" s="120" t="str">
        <f t="shared" si="8"/>
        <v>202604</v>
      </c>
    </row>
    <row r="44" spans="1:27" ht="21" customHeight="1">
      <c r="A44" s="308" t="str">
        <f>IF(C44="","",SUBTOTAL(103,$C$13:C44)-1)</f>
        <v/>
      </c>
      <c r="B44" s="104"/>
      <c r="C44" s="105"/>
      <c r="D44" s="105"/>
      <c r="E44" s="106"/>
      <c r="F44" s="107" t="str">
        <f>IF(E44="","",IFERROR(DATEDIF(E44,'請求書（幼稚園保育料・代理）'!$A$1,"Y"),""))</f>
        <v/>
      </c>
      <c r="G44" s="108"/>
      <c r="H44" s="105"/>
      <c r="I44" s="333"/>
      <c r="J44" s="110" t="s">
        <v>32</v>
      </c>
      <c r="K44" s="334"/>
      <c r="L44" s="112"/>
      <c r="M44" s="258" t="s">
        <v>91</v>
      </c>
      <c r="N44" s="113"/>
      <c r="O44" s="114"/>
      <c r="P44" s="306"/>
      <c r="Q44" s="105"/>
      <c r="R44" s="114"/>
      <c r="S44" s="115"/>
      <c r="T44" s="116">
        <f t="shared" si="3"/>
        <v>0</v>
      </c>
      <c r="U44" s="117">
        <f t="shared" si="4"/>
        <v>0</v>
      </c>
      <c r="V44" s="117">
        <f t="shared" si="0"/>
        <v>0</v>
      </c>
      <c r="W44" s="118">
        <f t="shared" si="5"/>
        <v>0</v>
      </c>
      <c r="X44" s="119">
        <f t="shared" si="6"/>
        <v>0</v>
      </c>
      <c r="Y44" s="119">
        <f t="shared" si="7"/>
        <v>0</v>
      </c>
      <c r="AA44" s="120" t="str">
        <f t="shared" si="8"/>
        <v>202604</v>
      </c>
    </row>
    <row r="45" spans="1:27" ht="21" customHeight="1">
      <c r="A45" s="308" t="str">
        <f>IF(C45="","",SUBTOTAL(103,$C$13:C45)-1)</f>
        <v/>
      </c>
      <c r="B45" s="104"/>
      <c r="C45" s="105"/>
      <c r="D45" s="105"/>
      <c r="E45" s="106"/>
      <c r="F45" s="107" t="str">
        <f>IF(E45="","",IFERROR(DATEDIF(E45,'請求書（幼稚園保育料・代理）'!$A$1,"Y"),""))</f>
        <v/>
      </c>
      <c r="G45" s="108"/>
      <c r="H45" s="105"/>
      <c r="I45" s="333"/>
      <c r="J45" s="110" t="s">
        <v>32</v>
      </c>
      <c r="K45" s="334"/>
      <c r="L45" s="112"/>
      <c r="M45" s="258" t="s">
        <v>91</v>
      </c>
      <c r="N45" s="113"/>
      <c r="O45" s="114"/>
      <c r="P45" s="306"/>
      <c r="Q45" s="105"/>
      <c r="R45" s="114"/>
      <c r="S45" s="115"/>
      <c r="T45" s="116">
        <f t="shared" si="3"/>
        <v>0</v>
      </c>
      <c r="U45" s="117">
        <f t="shared" si="4"/>
        <v>0</v>
      </c>
      <c r="V45" s="117">
        <f t="shared" si="0"/>
        <v>0</v>
      </c>
      <c r="W45" s="118">
        <f t="shared" si="5"/>
        <v>0</v>
      </c>
      <c r="X45" s="119">
        <f t="shared" si="6"/>
        <v>0</v>
      </c>
      <c r="Y45" s="119">
        <f t="shared" si="7"/>
        <v>0</v>
      </c>
      <c r="AA45" s="120" t="str">
        <f t="shared" si="8"/>
        <v>202604</v>
      </c>
    </row>
    <row r="46" spans="1:27" ht="21" customHeight="1">
      <c r="A46" s="308" t="str">
        <f>IF(C46="","",SUBTOTAL(103,$C$13:C46)-1)</f>
        <v/>
      </c>
      <c r="B46" s="104"/>
      <c r="C46" s="105"/>
      <c r="D46" s="105"/>
      <c r="E46" s="106"/>
      <c r="F46" s="107" t="str">
        <f>IF(E46="","",IFERROR(DATEDIF(E46,'請求書（幼稚園保育料・代理）'!$A$1,"Y"),""))</f>
        <v/>
      </c>
      <c r="G46" s="108"/>
      <c r="H46" s="105"/>
      <c r="I46" s="333"/>
      <c r="J46" s="110" t="s">
        <v>32</v>
      </c>
      <c r="K46" s="334"/>
      <c r="L46" s="112"/>
      <c r="M46" s="258" t="s">
        <v>91</v>
      </c>
      <c r="N46" s="113"/>
      <c r="O46" s="114"/>
      <c r="P46" s="306"/>
      <c r="Q46" s="105"/>
      <c r="R46" s="114"/>
      <c r="S46" s="115"/>
      <c r="T46" s="116">
        <f t="shared" si="3"/>
        <v>0</v>
      </c>
      <c r="U46" s="117">
        <f t="shared" si="4"/>
        <v>0</v>
      </c>
      <c r="V46" s="117">
        <f t="shared" si="0"/>
        <v>0</v>
      </c>
      <c r="W46" s="118">
        <f t="shared" si="5"/>
        <v>0</v>
      </c>
      <c r="X46" s="119">
        <f t="shared" si="6"/>
        <v>0</v>
      </c>
      <c r="Y46" s="119">
        <f t="shared" si="7"/>
        <v>0</v>
      </c>
      <c r="AA46" s="120" t="str">
        <f t="shared" si="8"/>
        <v>202604</v>
      </c>
    </row>
    <row r="47" spans="1:27" ht="21" customHeight="1">
      <c r="A47" s="308" t="str">
        <f>IF(C47="","",SUBTOTAL(103,$C$13:C47)-1)</f>
        <v/>
      </c>
      <c r="B47" s="104"/>
      <c r="C47" s="105"/>
      <c r="D47" s="105"/>
      <c r="E47" s="106"/>
      <c r="F47" s="107" t="str">
        <f>IF(E47="","",IFERROR(DATEDIF(E47,'請求書（幼稚園保育料・代理）'!$A$1,"Y"),""))</f>
        <v/>
      </c>
      <c r="G47" s="108"/>
      <c r="H47" s="105"/>
      <c r="I47" s="333"/>
      <c r="J47" s="110" t="s">
        <v>32</v>
      </c>
      <c r="K47" s="334"/>
      <c r="L47" s="112"/>
      <c r="M47" s="258" t="s">
        <v>91</v>
      </c>
      <c r="N47" s="113"/>
      <c r="O47" s="114"/>
      <c r="P47" s="306"/>
      <c r="Q47" s="105"/>
      <c r="R47" s="114"/>
      <c r="S47" s="115"/>
      <c r="T47" s="116">
        <f t="shared" si="3"/>
        <v>0</v>
      </c>
      <c r="U47" s="117">
        <f t="shared" si="4"/>
        <v>0</v>
      </c>
      <c r="V47" s="117">
        <f t="shared" si="0"/>
        <v>0</v>
      </c>
      <c r="W47" s="118">
        <f t="shared" si="5"/>
        <v>0</v>
      </c>
      <c r="X47" s="119">
        <f t="shared" si="6"/>
        <v>0</v>
      </c>
      <c r="Y47" s="119">
        <f t="shared" si="7"/>
        <v>0</v>
      </c>
      <c r="AA47" s="120" t="str">
        <f t="shared" si="8"/>
        <v>202604</v>
      </c>
    </row>
    <row r="48" spans="1:27" ht="21" customHeight="1">
      <c r="A48" s="308" t="str">
        <f>IF(C48="","",SUBTOTAL(103,$C$13:C48)-1)</f>
        <v/>
      </c>
      <c r="B48" s="104"/>
      <c r="C48" s="105"/>
      <c r="D48" s="105"/>
      <c r="E48" s="106"/>
      <c r="F48" s="107" t="str">
        <f>IF(E48="","",IFERROR(DATEDIF(E48,'請求書（幼稚園保育料・代理）'!$A$1,"Y"),""))</f>
        <v/>
      </c>
      <c r="G48" s="108"/>
      <c r="H48" s="105"/>
      <c r="I48" s="333"/>
      <c r="J48" s="110" t="s">
        <v>32</v>
      </c>
      <c r="K48" s="334"/>
      <c r="L48" s="112"/>
      <c r="M48" s="258" t="s">
        <v>91</v>
      </c>
      <c r="N48" s="113"/>
      <c r="O48" s="114"/>
      <c r="P48" s="306"/>
      <c r="Q48" s="105"/>
      <c r="R48" s="114"/>
      <c r="S48" s="115"/>
      <c r="T48" s="116">
        <f t="shared" si="3"/>
        <v>0</v>
      </c>
      <c r="U48" s="117">
        <f t="shared" si="4"/>
        <v>0</v>
      </c>
      <c r="V48" s="117">
        <f t="shared" si="0"/>
        <v>0</v>
      </c>
      <c r="W48" s="118">
        <f t="shared" si="5"/>
        <v>0</v>
      </c>
      <c r="X48" s="119">
        <f t="shared" si="6"/>
        <v>0</v>
      </c>
      <c r="Y48" s="119">
        <f t="shared" si="7"/>
        <v>0</v>
      </c>
      <c r="AA48" s="120" t="str">
        <f t="shared" si="8"/>
        <v>202604</v>
      </c>
    </row>
    <row r="49" spans="1:27" ht="21" customHeight="1">
      <c r="A49" s="308" t="str">
        <f>IF(C49="","",SUBTOTAL(103,$C$13:C49)-1)</f>
        <v/>
      </c>
      <c r="B49" s="104"/>
      <c r="C49" s="105"/>
      <c r="D49" s="105"/>
      <c r="E49" s="106"/>
      <c r="F49" s="107" t="str">
        <f>IF(E49="","",IFERROR(DATEDIF(E49,'請求書（幼稚園保育料・代理）'!$A$1,"Y"),""))</f>
        <v/>
      </c>
      <c r="G49" s="108"/>
      <c r="H49" s="105"/>
      <c r="I49" s="333"/>
      <c r="J49" s="110" t="s">
        <v>32</v>
      </c>
      <c r="K49" s="334"/>
      <c r="L49" s="112"/>
      <c r="M49" s="258" t="s">
        <v>91</v>
      </c>
      <c r="N49" s="113"/>
      <c r="O49" s="114"/>
      <c r="P49" s="306"/>
      <c r="Q49" s="105"/>
      <c r="R49" s="114"/>
      <c r="S49" s="115"/>
      <c r="T49" s="116">
        <f t="shared" si="3"/>
        <v>0</v>
      </c>
      <c r="U49" s="117">
        <f t="shared" si="4"/>
        <v>0</v>
      </c>
      <c r="V49" s="117">
        <f t="shared" si="0"/>
        <v>0</v>
      </c>
      <c r="W49" s="118">
        <f t="shared" si="5"/>
        <v>0</v>
      </c>
      <c r="X49" s="119">
        <f t="shared" si="6"/>
        <v>0</v>
      </c>
      <c r="Y49" s="119">
        <f t="shared" si="7"/>
        <v>0</v>
      </c>
      <c r="AA49" s="120" t="str">
        <f t="shared" si="8"/>
        <v>202604</v>
      </c>
    </row>
    <row r="50" spans="1:27" ht="21" customHeight="1">
      <c r="A50" s="308" t="str">
        <f>IF(C50="","",SUBTOTAL(103,$C$13:C50)-1)</f>
        <v/>
      </c>
      <c r="B50" s="104"/>
      <c r="C50" s="105"/>
      <c r="D50" s="105"/>
      <c r="E50" s="106"/>
      <c r="F50" s="107" t="str">
        <f>IF(E50="","",IFERROR(DATEDIF(E50,'請求書（幼稚園保育料・代理）'!$A$1,"Y"),""))</f>
        <v/>
      </c>
      <c r="G50" s="108"/>
      <c r="H50" s="105"/>
      <c r="I50" s="333"/>
      <c r="J50" s="110" t="s">
        <v>32</v>
      </c>
      <c r="K50" s="334"/>
      <c r="L50" s="112"/>
      <c r="M50" s="258" t="s">
        <v>91</v>
      </c>
      <c r="N50" s="113"/>
      <c r="O50" s="114"/>
      <c r="P50" s="306"/>
      <c r="Q50" s="105"/>
      <c r="R50" s="114"/>
      <c r="S50" s="115"/>
      <c r="T50" s="116">
        <f t="shared" si="3"/>
        <v>0</v>
      </c>
      <c r="U50" s="117">
        <f t="shared" si="4"/>
        <v>0</v>
      </c>
      <c r="V50" s="117">
        <f t="shared" si="0"/>
        <v>0</v>
      </c>
      <c r="W50" s="118">
        <f t="shared" si="5"/>
        <v>0</v>
      </c>
      <c r="X50" s="119">
        <f t="shared" si="6"/>
        <v>0</v>
      </c>
      <c r="Y50" s="119">
        <f t="shared" si="7"/>
        <v>0</v>
      </c>
      <c r="AA50" s="120" t="str">
        <f t="shared" si="8"/>
        <v>202604</v>
      </c>
    </row>
    <row r="51" spans="1:27" ht="21" customHeight="1">
      <c r="A51" s="308" t="str">
        <f>IF(C51="","",SUBTOTAL(103,$C$13:C51)-1)</f>
        <v/>
      </c>
      <c r="B51" s="104"/>
      <c r="C51" s="105"/>
      <c r="D51" s="105"/>
      <c r="E51" s="106"/>
      <c r="F51" s="107" t="str">
        <f>IF(E51="","",IFERROR(DATEDIF(E51,'請求書（幼稚園保育料・代理）'!$A$1,"Y"),""))</f>
        <v/>
      </c>
      <c r="G51" s="108"/>
      <c r="H51" s="105"/>
      <c r="I51" s="333"/>
      <c r="J51" s="110" t="s">
        <v>32</v>
      </c>
      <c r="K51" s="334"/>
      <c r="L51" s="112"/>
      <c r="M51" s="258" t="s">
        <v>91</v>
      </c>
      <c r="N51" s="113"/>
      <c r="O51" s="114"/>
      <c r="P51" s="306"/>
      <c r="Q51" s="105"/>
      <c r="R51" s="114"/>
      <c r="S51" s="115"/>
      <c r="T51" s="116">
        <f t="shared" si="3"/>
        <v>0</v>
      </c>
      <c r="U51" s="117">
        <f t="shared" si="4"/>
        <v>0</v>
      </c>
      <c r="V51" s="117">
        <f t="shared" si="0"/>
        <v>0</v>
      </c>
      <c r="W51" s="118">
        <f t="shared" si="5"/>
        <v>0</v>
      </c>
      <c r="X51" s="119">
        <f t="shared" si="6"/>
        <v>0</v>
      </c>
      <c r="Y51" s="119">
        <f t="shared" si="7"/>
        <v>0</v>
      </c>
      <c r="AA51" s="120" t="str">
        <f t="shared" si="8"/>
        <v>202604</v>
      </c>
    </row>
    <row r="52" spans="1:27" ht="21" customHeight="1">
      <c r="A52" s="308" t="str">
        <f>IF(C52="","",SUBTOTAL(103,$C$13:C52)-1)</f>
        <v/>
      </c>
      <c r="B52" s="104"/>
      <c r="C52" s="105"/>
      <c r="D52" s="105"/>
      <c r="E52" s="106"/>
      <c r="F52" s="107" t="str">
        <f>IF(E52="","",IFERROR(DATEDIF(E52,'請求書（幼稚園保育料・代理）'!$A$1,"Y"),""))</f>
        <v/>
      </c>
      <c r="G52" s="108"/>
      <c r="H52" s="105"/>
      <c r="I52" s="333"/>
      <c r="J52" s="110" t="s">
        <v>32</v>
      </c>
      <c r="K52" s="334"/>
      <c r="L52" s="112"/>
      <c r="M52" s="258" t="s">
        <v>91</v>
      </c>
      <c r="N52" s="113"/>
      <c r="O52" s="114"/>
      <c r="P52" s="306"/>
      <c r="Q52" s="105"/>
      <c r="R52" s="114"/>
      <c r="S52" s="115"/>
      <c r="T52" s="116">
        <f t="shared" si="3"/>
        <v>0</v>
      </c>
      <c r="U52" s="117">
        <f t="shared" si="4"/>
        <v>0</v>
      </c>
      <c r="V52" s="117">
        <f t="shared" si="0"/>
        <v>0</v>
      </c>
      <c r="W52" s="118">
        <f t="shared" si="5"/>
        <v>0</v>
      </c>
      <c r="X52" s="119">
        <f t="shared" si="6"/>
        <v>0</v>
      </c>
      <c r="Y52" s="119">
        <f t="shared" si="7"/>
        <v>0</v>
      </c>
      <c r="AA52" s="120" t="str">
        <f t="shared" si="8"/>
        <v>202604</v>
      </c>
    </row>
    <row r="53" spans="1:27" ht="21" customHeight="1">
      <c r="A53" s="308" t="str">
        <f>IF(C53="","",SUBTOTAL(103,$C$13:C53)-1)</f>
        <v/>
      </c>
      <c r="B53" s="104"/>
      <c r="C53" s="105"/>
      <c r="D53" s="105"/>
      <c r="E53" s="106"/>
      <c r="F53" s="107" t="str">
        <f>IF(E53="","",IFERROR(DATEDIF(E53,'請求書（幼稚園保育料・代理）'!$A$1,"Y"),""))</f>
        <v/>
      </c>
      <c r="G53" s="108"/>
      <c r="H53" s="105"/>
      <c r="I53" s="333"/>
      <c r="J53" s="110" t="s">
        <v>32</v>
      </c>
      <c r="K53" s="334"/>
      <c r="L53" s="112"/>
      <c r="M53" s="258" t="s">
        <v>91</v>
      </c>
      <c r="N53" s="113"/>
      <c r="O53" s="114"/>
      <c r="P53" s="306"/>
      <c r="Q53" s="105"/>
      <c r="R53" s="114"/>
      <c r="S53" s="115"/>
      <c r="T53" s="116">
        <f t="shared" si="3"/>
        <v>0</v>
      </c>
      <c r="U53" s="117">
        <f t="shared" si="4"/>
        <v>0</v>
      </c>
      <c r="V53" s="117">
        <f t="shared" si="0"/>
        <v>0</v>
      </c>
      <c r="W53" s="118">
        <f t="shared" si="5"/>
        <v>0</v>
      </c>
      <c r="X53" s="119">
        <f t="shared" si="6"/>
        <v>0</v>
      </c>
      <c r="Y53" s="119">
        <f t="shared" si="7"/>
        <v>0</v>
      </c>
      <c r="AA53" s="120" t="str">
        <f t="shared" si="8"/>
        <v>202604</v>
      </c>
    </row>
    <row r="54" spans="1:27" ht="21" customHeight="1">
      <c r="A54" s="308" t="str">
        <f>IF(C54="","",SUBTOTAL(103,$C$13:C54)-1)</f>
        <v/>
      </c>
      <c r="B54" s="104"/>
      <c r="C54" s="105"/>
      <c r="D54" s="105"/>
      <c r="E54" s="106"/>
      <c r="F54" s="107" t="str">
        <f>IF(E54="","",IFERROR(DATEDIF(E54,'請求書（幼稚園保育料・代理）'!$A$1,"Y"),""))</f>
        <v/>
      </c>
      <c r="G54" s="108"/>
      <c r="H54" s="105"/>
      <c r="I54" s="333"/>
      <c r="J54" s="110" t="s">
        <v>32</v>
      </c>
      <c r="K54" s="334"/>
      <c r="L54" s="112"/>
      <c r="M54" s="258" t="s">
        <v>91</v>
      </c>
      <c r="N54" s="113"/>
      <c r="O54" s="114"/>
      <c r="P54" s="306"/>
      <c r="Q54" s="105"/>
      <c r="R54" s="114"/>
      <c r="S54" s="115"/>
      <c r="T54" s="116">
        <f t="shared" si="3"/>
        <v>0</v>
      </c>
      <c r="U54" s="117">
        <f t="shared" si="4"/>
        <v>0</v>
      </c>
      <c r="V54" s="117">
        <f t="shared" si="0"/>
        <v>0</v>
      </c>
      <c r="W54" s="118">
        <f t="shared" si="5"/>
        <v>0</v>
      </c>
      <c r="X54" s="119">
        <f t="shared" si="6"/>
        <v>0</v>
      </c>
      <c r="Y54" s="119">
        <f t="shared" si="7"/>
        <v>0</v>
      </c>
      <c r="AA54" s="120" t="str">
        <f t="shared" si="8"/>
        <v>202604</v>
      </c>
    </row>
    <row r="55" spans="1:27" ht="21" customHeight="1">
      <c r="A55" s="308" t="str">
        <f>IF(C55="","",SUBTOTAL(103,$C$13:C55)-1)</f>
        <v/>
      </c>
      <c r="B55" s="104"/>
      <c r="C55" s="105"/>
      <c r="D55" s="105"/>
      <c r="E55" s="106"/>
      <c r="F55" s="107" t="str">
        <f>IF(E55="","",IFERROR(DATEDIF(E55,'請求書（幼稚園保育料・代理）'!$A$1,"Y"),""))</f>
        <v/>
      </c>
      <c r="G55" s="108"/>
      <c r="H55" s="105"/>
      <c r="I55" s="333"/>
      <c r="J55" s="110" t="s">
        <v>32</v>
      </c>
      <c r="K55" s="334"/>
      <c r="L55" s="112"/>
      <c r="M55" s="258" t="s">
        <v>91</v>
      </c>
      <c r="N55" s="113"/>
      <c r="O55" s="114"/>
      <c r="P55" s="306"/>
      <c r="Q55" s="105"/>
      <c r="R55" s="114"/>
      <c r="S55" s="115"/>
      <c r="T55" s="116">
        <f t="shared" si="3"/>
        <v>0</v>
      </c>
      <c r="U55" s="117">
        <f t="shared" si="4"/>
        <v>0</v>
      </c>
      <c r="V55" s="117">
        <f t="shared" si="0"/>
        <v>0</v>
      </c>
      <c r="W55" s="118">
        <f t="shared" si="5"/>
        <v>0</v>
      </c>
      <c r="X55" s="119">
        <f t="shared" si="6"/>
        <v>0</v>
      </c>
      <c r="Y55" s="119">
        <f t="shared" si="7"/>
        <v>0</v>
      </c>
      <c r="AA55" s="120" t="str">
        <f t="shared" si="8"/>
        <v>202604</v>
      </c>
    </row>
    <row r="56" spans="1:27" ht="21" customHeight="1">
      <c r="A56" s="308" t="str">
        <f>IF(C56="","",SUBTOTAL(103,$C$13:C56)-1)</f>
        <v/>
      </c>
      <c r="B56" s="104"/>
      <c r="C56" s="105"/>
      <c r="D56" s="105"/>
      <c r="E56" s="106"/>
      <c r="F56" s="107" t="str">
        <f>IF(E56="","",IFERROR(DATEDIF(E56,'請求書（幼稚園保育料・代理）'!$A$1,"Y"),""))</f>
        <v/>
      </c>
      <c r="G56" s="108"/>
      <c r="H56" s="105"/>
      <c r="I56" s="333"/>
      <c r="J56" s="110" t="s">
        <v>32</v>
      </c>
      <c r="K56" s="334"/>
      <c r="L56" s="112"/>
      <c r="M56" s="258" t="s">
        <v>91</v>
      </c>
      <c r="N56" s="113"/>
      <c r="O56" s="114"/>
      <c r="P56" s="306"/>
      <c r="Q56" s="105"/>
      <c r="R56" s="114"/>
      <c r="S56" s="115"/>
      <c r="T56" s="116">
        <f t="shared" si="3"/>
        <v>0</v>
      </c>
      <c r="U56" s="117">
        <f t="shared" si="4"/>
        <v>0</v>
      </c>
      <c r="V56" s="117">
        <f t="shared" si="0"/>
        <v>0</v>
      </c>
      <c r="W56" s="118">
        <f t="shared" si="5"/>
        <v>0</v>
      </c>
      <c r="X56" s="119">
        <f t="shared" si="6"/>
        <v>0</v>
      </c>
      <c r="Y56" s="119">
        <f t="shared" si="7"/>
        <v>0</v>
      </c>
      <c r="AA56" s="120" t="str">
        <f t="shared" si="8"/>
        <v>202604</v>
      </c>
    </row>
    <row r="57" spans="1:27" ht="21" customHeight="1">
      <c r="A57" s="308" t="str">
        <f>IF(C57="","",SUBTOTAL(103,$C$13:C57)-1)</f>
        <v/>
      </c>
      <c r="B57" s="104"/>
      <c r="C57" s="105"/>
      <c r="D57" s="105"/>
      <c r="E57" s="106"/>
      <c r="F57" s="107" t="str">
        <f>IF(E57="","",IFERROR(DATEDIF(E57,'請求書（幼稚園保育料・代理）'!$A$1,"Y"),""))</f>
        <v/>
      </c>
      <c r="G57" s="108"/>
      <c r="H57" s="105"/>
      <c r="I57" s="333"/>
      <c r="J57" s="110" t="s">
        <v>32</v>
      </c>
      <c r="K57" s="334"/>
      <c r="L57" s="112"/>
      <c r="M57" s="258" t="s">
        <v>91</v>
      </c>
      <c r="N57" s="113"/>
      <c r="O57" s="114"/>
      <c r="P57" s="306"/>
      <c r="Q57" s="105"/>
      <c r="R57" s="114"/>
      <c r="S57" s="115"/>
      <c r="T57" s="116">
        <f t="shared" si="3"/>
        <v>0</v>
      </c>
      <c r="U57" s="117">
        <f t="shared" si="4"/>
        <v>0</v>
      </c>
      <c r="V57" s="117">
        <f t="shared" si="0"/>
        <v>0</v>
      </c>
      <c r="W57" s="118">
        <f t="shared" si="5"/>
        <v>0</v>
      </c>
      <c r="X57" s="119">
        <f t="shared" si="6"/>
        <v>0</v>
      </c>
      <c r="Y57" s="119">
        <f t="shared" si="7"/>
        <v>0</v>
      </c>
      <c r="AA57" s="120" t="str">
        <f t="shared" si="8"/>
        <v>202604</v>
      </c>
    </row>
    <row r="58" spans="1:27" ht="21" customHeight="1">
      <c r="A58" s="308" t="str">
        <f>IF(C58="","",SUBTOTAL(103,$C$13:C58)-1)</f>
        <v/>
      </c>
      <c r="B58" s="104"/>
      <c r="C58" s="105"/>
      <c r="D58" s="105"/>
      <c r="E58" s="106"/>
      <c r="F58" s="107" t="str">
        <f>IF(E58="","",IFERROR(DATEDIF(E58,'請求書（幼稚園保育料・代理）'!$A$1,"Y"),""))</f>
        <v/>
      </c>
      <c r="G58" s="108"/>
      <c r="H58" s="105"/>
      <c r="I58" s="333"/>
      <c r="J58" s="110" t="s">
        <v>32</v>
      </c>
      <c r="K58" s="334"/>
      <c r="L58" s="112"/>
      <c r="M58" s="258" t="s">
        <v>91</v>
      </c>
      <c r="N58" s="113"/>
      <c r="O58" s="114"/>
      <c r="P58" s="306"/>
      <c r="Q58" s="105"/>
      <c r="R58" s="114"/>
      <c r="S58" s="115"/>
      <c r="T58" s="116">
        <f t="shared" si="3"/>
        <v>0</v>
      </c>
      <c r="U58" s="117">
        <f t="shared" si="4"/>
        <v>0</v>
      </c>
      <c r="V58" s="117">
        <f t="shared" si="0"/>
        <v>0</v>
      </c>
      <c r="W58" s="118">
        <f t="shared" si="5"/>
        <v>0</v>
      </c>
      <c r="X58" s="119">
        <f t="shared" si="6"/>
        <v>0</v>
      </c>
      <c r="Y58" s="119">
        <f t="shared" si="7"/>
        <v>0</v>
      </c>
      <c r="AA58" s="120" t="str">
        <f t="shared" si="8"/>
        <v>202604</v>
      </c>
    </row>
    <row r="59" spans="1:27" ht="21" customHeight="1">
      <c r="A59" s="308" t="str">
        <f>IF(C59="","",SUBTOTAL(103,$C$13:C59)-1)</f>
        <v/>
      </c>
      <c r="B59" s="104"/>
      <c r="C59" s="105"/>
      <c r="D59" s="105"/>
      <c r="E59" s="106"/>
      <c r="F59" s="107" t="str">
        <f>IF(E59="","",IFERROR(DATEDIF(E59,'請求書（幼稚園保育料・代理）'!$A$1,"Y"),""))</f>
        <v/>
      </c>
      <c r="G59" s="108"/>
      <c r="H59" s="105"/>
      <c r="I59" s="333"/>
      <c r="J59" s="110" t="s">
        <v>32</v>
      </c>
      <c r="K59" s="334"/>
      <c r="L59" s="112"/>
      <c r="M59" s="258" t="s">
        <v>91</v>
      </c>
      <c r="N59" s="113"/>
      <c r="O59" s="114"/>
      <c r="P59" s="306"/>
      <c r="Q59" s="105"/>
      <c r="R59" s="114"/>
      <c r="S59" s="115"/>
      <c r="T59" s="116">
        <f t="shared" si="3"/>
        <v>0</v>
      </c>
      <c r="U59" s="117">
        <f t="shared" si="4"/>
        <v>0</v>
      </c>
      <c r="V59" s="117">
        <f t="shared" si="0"/>
        <v>0</v>
      </c>
      <c r="W59" s="118">
        <f t="shared" si="5"/>
        <v>0</v>
      </c>
      <c r="X59" s="119">
        <f t="shared" si="6"/>
        <v>0</v>
      </c>
      <c r="Y59" s="119">
        <f t="shared" si="7"/>
        <v>0</v>
      </c>
      <c r="AA59" s="120" t="str">
        <f t="shared" si="8"/>
        <v>202604</v>
      </c>
    </row>
    <row r="60" spans="1:27" ht="21" customHeight="1">
      <c r="A60" s="308" t="str">
        <f>IF(C60="","",SUBTOTAL(103,$C$13:C60)-1)</f>
        <v/>
      </c>
      <c r="B60" s="104"/>
      <c r="C60" s="105"/>
      <c r="D60" s="105"/>
      <c r="E60" s="106"/>
      <c r="F60" s="107" t="str">
        <f>IF(E60="","",IFERROR(DATEDIF(E60,'請求書（幼稚園保育料・代理）'!$A$1,"Y"),""))</f>
        <v/>
      </c>
      <c r="G60" s="108"/>
      <c r="H60" s="105"/>
      <c r="I60" s="333"/>
      <c r="J60" s="110" t="s">
        <v>32</v>
      </c>
      <c r="K60" s="334"/>
      <c r="L60" s="112"/>
      <c r="M60" s="258" t="s">
        <v>91</v>
      </c>
      <c r="N60" s="113"/>
      <c r="O60" s="114"/>
      <c r="P60" s="306"/>
      <c r="Q60" s="105"/>
      <c r="R60" s="114"/>
      <c r="S60" s="115"/>
      <c r="T60" s="116">
        <f t="shared" si="3"/>
        <v>0</v>
      </c>
      <c r="U60" s="117">
        <f t="shared" si="4"/>
        <v>0</v>
      </c>
      <c r="V60" s="117">
        <f t="shared" si="0"/>
        <v>0</v>
      </c>
      <c r="W60" s="118">
        <f t="shared" si="5"/>
        <v>0</v>
      </c>
      <c r="X60" s="119">
        <f t="shared" si="6"/>
        <v>0</v>
      </c>
      <c r="Y60" s="119">
        <f t="shared" si="7"/>
        <v>0</v>
      </c>
      <c r="AA60" s="120" t="str">
        <f t="shared" si="8"/>
        <v>202604</v>
      </c>
    </row>
    <row r="61" spans="1:27" ht="21" customHeight="1">
      <c r="A61" s="308" t="str">
        <f>IF(C61="","",SUBTOTAL(103,$C$13:C61)-1)</f>
        <v/>
      </c>
      <c r="B61" s="104"/>
      <c r="C61" s="105"/>
      <c r="D61" s="105"/>
      <c r="E61" s="106"/>
      <c r="F61" s="107" t="str">
        <f>IF(E61="","",IFERROR(DATEDIF(E61,'請求書（幼稚園保育料・代理）'!$A$1,"Y"),""))</f>
        <v/>
      </c>
      <c r="G61" s="108"/>
      <c r="H61" s="105"/>
      <c r="I61" s="333"/>
      <c r="J61" s="110" t="s">
        <v>32</v>
      </c>
      <c r="K61" s="334"/>
      <c r="L61" s="112"/>
      <c r="M61" s="258" t="s">
        <v>91</v>
      </c>
      <c r="N61" s="113"/>
      <c r="O61" s="114"/>
      <c r="P61" s="306"/>
      <c r="Q61" s="105"/>
      <c r="R61" s="114"/>
      <c r="S61" s="115"/>
      <c r="T61" s="116">
        <f t="shared" si="3"/>
        <v>0</v>
      </c>
      <c r="U61" s="117">
        <f t="shared" si="4"/>
        <v>0</v>
      </c>
      <c r="V61" s="117">
        <f t="shared" si="0"/>
        <v>0</v>
      </c>
      <c r="W61" s="118">
        <f t="shared" si="5"/>
        <v>0</v>
      </c>
      <c r="X61" s="119">
        <f t="shared" si="6"/>
        <v>0</v>
      </c>
      <c r="Y61" s="119">
        <f t="shared" si="7"/>
        <v>0</v>
      </c>
      <c r="AA61" s="120" t="str">
        <f t="shared" si="8"/>
        <v>202604</v>
      </c>
    </row>
    <row r="62" spans="1:27" ht="21" customHeight="1">
      <c r="A62" s="308" t="str">
        <f>IF(C62="","",SUBTOTAL(103,$C$13:C62)-1)</f>
        <v/>
      </c>
      <c r="B62" s="104"/>
      <c r="C62" s="105"/>
      <c r="D62" s="105"/>
      <c r="E62" s="106"/>
      <c r="F62" s="107" t="str">
        <f>IF(E62="","",IFERROR(DATEDIF(E62,'請求書（幼稚園保育料・代理）'!$A$1,"Y"),""))</f>
        <v/>
      </c>
      <c r="G62" s="108"/>
      <c r="H62" s="105"/>
      <c r="I62" s="333"/>
      <c r="J62" s="110" t="s">
        <v>32</v>
      </c>
      <c r="K62" s="334"/>
      <c r="L62" s="112"/>
      <c r="M62" s="258" t="s">
        <v>91</v>
      </c>
      <c r="N62" s="113"/>
      <c r="O62" s="114"/>
      <c r="P62" s="306"/>
      <c r="Q62" s="105"/>
      <c r="R62" s="114"/>
      <c r="S62" s="115"/>
      <c r="T62" s="116">
        <f t="shared" si="3"/>
        <v>0</v>
      </c>
      <c r="U62" s="117">
        <f t="shared" si="4"/>
        <v>0</v>
      </c>
      <c r="V62" s="117">
        <f t="shared" si="0"/>
        <v>0</v>
      </c>
      <c r="W62" s="118">
        <f t="shared" si="5"/>
        <v>0</v>
      </c>
      <c r="X62" s="119">
        <f t="shared" si="6"/>
        <v>0</v>
      </c>
      <c r="Y62" s="119">
        <f t="shared" si="7"/>
        <v>0</v>
      </c>
      <c r="AA62" s="120" t="str">
        <f t="shared" si="8"/>
        <v>202604</v>
      </c>
    </row>
    <row r="63" spans="1:27" ht="21" customHeight="1">
      <c r="A63" s="308" t="str">
        <f>IF(C63="","",SUBTOTAL(103,$C$13:C63)-1)</f>
        <v/>
      </c>
      <c r="B63" s="104"/>
      <c r="C63" s="105"/>
      <c r="D63" s="105"/>
      <c r="E63" s="106"/>
      <c r="F63" s="107" t="str">
        <f>IF(E63="","",IFERROR(DATEDIF(E63,'請求書（幼稚園保育料・代理）'!$A$1,"Y"),""))</f>
        <v/>
      </c>
      <c r="G63" s="108"/>
      <c r="H63" s="105"/>
      <c r="I63" s="333"/>
      <c r="J63" s="110" t="s">
        <v>32</v>
      </c>
      <c r="K63" s="334"/>
      <c r="L63" s="112"/>
      <c r="M63" s="258" t="s">
        <v>91</v>
      </c>
      <c r="N63" s="113"/>
      <c r="O63" s="114"/>
      <c r="P63" s="306"/>
      <c r="Q63" s="105"/>
      <c r="R63" s="114"/>
      <c r="S63" s="115"/>
      <c r="T63" s="116">
        <f t="shared" si="3"/>
        <v>0</v>
      </c>
      <c r="U63" s="117">
        <f t="shared" si="4"/>
        <v>0</v>
      </c>
      <c r="V63" s="117">
        <f t="shared" si="0"/>
        <v>0</v>
      </c>
      <c r="W63" s="118">
        <f t="shared" si="5"/>
        <v>0</v>
      </c>
      <c r="X63" s="119">
        <f t="shared" si="6"/>
        <v>0</v>
      </c>
      <c r="Y63" s="119">
        <f t="shared" si="7"/>
        <v>0</v>
      </c>
      <c r="AA63" s="120" t="str">
        <f t="shared" si="8"/>
        <v>202604</v>
      </c>
    </row>
    <row r="64" spans="1:27" ht="21" customHeight="1">
      <c r="A64" s="308" t="str">
        <f>IF(C64="","",SUBTOTAL(103,$C$13:C64)-1)</f>
        <v/>
      </c>
      <c r="B64" s="104"/>
      <c r="C64" s="105"/>
      <c r="D64" s="105"/>
      <c r="E64" s="106"/>
      <c r="F64" s="107" t="str">
        <f>IF(E64="","",IFERROR(DATEDIF(E64,'請求書（幼稚園保育料・代理）'!$A$1,"Y"),""))</f>
        <v/>
      </c>
      <c r="G64" s="108"/>
      <c r="H64" s="105"/>
      <c r="I64" s="333"/>
      <c r="J64" s="110" t="s">
        <v>32</v>
      </c>
      <c r="K64" s="334"/>
      <c r="L64" s="112"/>
      <c r="M64" s="258" t="s">
        <v>91</v>
      </c>
      <c r="N64" s="113"/>
      <c r="O64" s="114"/>
      <c r="P64" s="306"/>
      <c r="Q64" s="105"/>
      <c r="R64" s="114"/>
      <c r="S64" s="115"/>
      <c r="T64" s="116">
        <f t="shared" si="3"/>
        <v>0</v>
      </c>
      <c r="U64" s="117">
        <f t="shared" si="4"/>
        <v>0</v>
      </c>
      <c r="V64" s="117">
        <f t="shared" si="0"/>
        <v>0</v>
      </c>
      <c r="W64" s="118">
        <f t="shared" si="5"/>
        <v>0</v>
      </c>
      <c r="X64" s="119">
        <f t="shared" si="6"/>
        <v>0</v>
      </c>
      <c r="Y64" s="119">
        <f t="shared" si="7"/>
        <v>0</v>
      </c>
      <c r="AA64" s="120" t="str">
        <f t="shared" si="8"/>
        <v>202604</v>
      </c>
    </row>
    <row r="65" spans="1:27" ht="21" customHeight="1">
      <c r="A65" s="308" t="str">
        <f>IF(C65="","",SUBTOTAL(103,$C$13:C65)-1)</f>
        <v/>
      </c>
      <c r="B65" s="104"/>
      <c r="C65" s="105"/>
      <c r="D65" s="105"/>
      <c r="E65" s="106"/>
      <c r="F65" s="107" t="str">
        <f>IF(E65="","",IFERROR(DATEDIF(E65,'請求書（幼稚園保育料・代理）'!$A$1,"Y"),""))</f>
        <v/>
      </c>
      <c r="G65" s="108"/>
      <c r="H65" s="105"/>
      <c r="I65" s="333"/>
      <c r="J65" s="110" t="s">
        <v>32</v>
      </c>
      <c r="K65" s="334"/>
      <c r="L65" s="112"/>
      <c r="M65" s="258" t="s">
        <v>91</v>
      </c>
      <c r="N65" s="113"/>
      <c r="O65" s="114"/>
      <c r="P65" s="306"/>
      <c r="Q65" s="105"/>
      <c r="R65" s="114"/>
      <c r="S65" s="115"/>
      <c r="T65" s="116">
        <f t="shared" si="3"/>
        <v>0</v>
      </c>
      <c r="U65" s="117">
        <f t="shared" si="4"/>
        <v>0</v>
      </c>
      <c r="V65" s="117">
        <f t="shared" si="0"/>
        <v>0</v>
      </c>
      <c r="W65" s="118">
        <f t="shared" si="5"/>
        <v>0</v>
      </c>
      <c r="X65" s="119">
        <f t="shared" si="6"/>
        <v>0</v>
      </c>
      <c r="Y65" s="119">
        <f t="shared" si="7"/>
        <v>0</v>
      </c>
      <c r="AA65" s="120" t="str">
        <f t="shared" si="8"/>
        <v>202604</v>
      </c>
    </row>
    <row r="66" spans="1:27" ht="21" customHeight="1">
      <c r="A66" s="308" t="str">
        <f>IF(C66="","",SUBTOTAL(103,$C$13:C66)-1)</f>
        <v/>
      </c>
      <c r="B66" s="104"/>
      <c r="C66" s="105"/>
      <c r="D66" s="105"/>
      <c r="E66" s="106"/>
      <c r="F66" s="107" t="str">
        <f>IF(E66="","",IFERROR(DATEDIF(E66,'請求書（幼稚園保育料・代理）'!$A$1,"Y"),""))</f>
        <v/>
      </c>
      <c r="G66" s="108"/>
      <c r="H66" s="105"/>
      <c r="I66" s="333"/>
      <c r="J66" s="110" t="s">
        <v>32</v>
      </c>
      <c r="K66" s="334"/>
      <c r="L66" s="112"/>
      <c r="M66" s="258" t="s">
        <v>91</v>
      </c>
      <c r="N66" s="113"/>
      <c r="O66" s="114"/>
      <c r="P66" s="306"/>
      <c r="Q66" s="105"/>
      <c r="R66" s="114"/>
      <c r="S66" s="115"/>
      <c r="T66" s="116">
        <f t="shared" si="3"/>
        <v>0</v>
      </c>
      <c r="U66" s="117">
        <f t="shared" si="4"/>
        <v>0</v>
      </c>
      <c r="V66" s="117">
        <f t="shared" si="0"/>
        <v>0</v>
      </c>
      <c r="W66" s="118">
        <f t="shared" si="5"/>
        <v>0</v>
      </c>
      <c r="X66" s="119">
        <f t="shared" si="6"/>
        <v>0</v>
      </c>
      <c r="Y66" s="119">
        <f t="shared" si="7"/>
        <v>0</v>
      </c>
      <c r="AA66" s="120" t="str">
        <f t="shared" si="8"/>
        <v>202604</v>
      </c>
    </row>
    <row r="67" spans="1:27" ht="21" customHeight="1">
      <c r="A67" s="308" t="str">
        <f>IF(C67="","",SUBTOTAL(103,$C$13:C67)-1)</f>
        <v/>
      </c>
      <c r="B67" s="104"/>
      <c r="C67" s="105"/>
      <c r="D67" s="105"/>
      <c r="E67" s="106"/>
      <c r="F67" s="107" t="str">
        <f>IF(E67="","",IFERROR(DATEDIF(E67,'請求書（幼稚園保育料・代理）'!$A$1,"Y"),""))</f>
        <v/>
      </c>
      <c r="G67" s="108"/>
      <c r="H67" s="105"/>
      <c r="I67" s="333"/>
      <c r="J67" s="110" t="s">
        <v>32</v>
      </c>
      <c r="K67" s="334"/>
      <c r="L67" s="112"/>
      <c r="M67" s="258" t="s">
        <v>91</v>
      </c>
      <c r="N67" s="113"/>
      <c r="O67" s="114"/>
      <c r="P67" s="306"/>
      <c r="Q67" s="105"/>
      <c r="R67" s="114"/>
      <c r="S67" s="115"/>
      <c r="T67" s="116">
        <f t="shared" si="3"/>
        <v>0</v>
      </c>
      <c r="U67" s="117">
        <f t="shared" si="4"/>
        <v>0</v>
      </c>
      <c r="V67" s="117">
        <f t="shared" si="0"/>
        <v>0</v>
      </c>
      <c r="W67" s="118">
        <f t="shared" si="5"/>
        <v>0</v>
      </c>
      <c r="X67" s="119">
        <f t="shared" si="6"/>
        <v>0</v>
      </c>
      <c r="Y67" s="119">
        <f t="shared" si="7"/>
        <v>0</v>
      </c>
      <c r="AA67" s="120" t="str">
        <f t="shared" si="8"/>
        <v>202604</v>
      </c>
    </row>
    <row r="68" spans="1:27" ht="21" customHeight="1">
      <c r="A68" s="308" t="str">
        <f>IF(C68="","",SUBTOTAL(103,$C$13:C68)-1)</f>
        <v/>
      </c>
      <c r="B68" s="104"/>
      <c r="C68" s="105"/>
      <c r="D68" s="105"/>
      <c r="E68" s="106"/>
      <c r="F68" s="107" t="str">
        <f>IF(E68="","",IFERROR(DATEDIF(E68,'請求書（幼稚園保育料・代理）'!$A$1,"Y"),""))</f>
        <v/>
      </c>
      <c r="G68" s="108"/>
      <c r="H68" s="105"/>
      <c r="I68" s="333"/>
      <c r="J68" s="110" t="s">
        <v>32</v>
      </c>
      <c r="K68" s="334"/>
      <c r="L68" s="112"/>
      <c r="M68" s="258" t="s">
        <v>91</v>
      </c>
      <c r="N68" s="113"/>
      <c r="O68" s="114"/>
      <c r="P68" s="306"/>
      <c r="Q68" s="105"/>
      <c r="R68" s="114"/>
      <c r="S68" s="115"/>
      <c r="T68" s="116">
        <f t="shared" si="3"/>
        <v>0</v>
      </c>
      <c r="U68" s="117">
        <f t="shared" si="4"/>
        <v>0</v>
      </c>
      <c r="V68" s="117">
        <f t="shared" si="0"/>
        <v>0</v>
      </c>
      <c r="W68" s="118">
        <f t="shared" si="5"/>
        <v>0</v>
      </c>
      <c r="X68" s="119">
        <f t="shared" si="6"/>
        <v>0</v>
      </c>
      <c r="Y68" s="119">
        <f t="shared" si="7"/>
        <v>0</v>
      </c>
      <c r="AA68" s="120" t="str">
        <f t="shared" si="8"/>
        <v>202604</v>
      </c>
    </row>
    <row r="69" spans="1:27" ht="21" customHeight="1">
      <c r="A69" s="308" t="str">
        <f>IF(C69="","",SUBTOTAL(103,$C$13:C69)-1)</f>
        <v/>
      </c>
      <c r="B69" s="104"/>
      <c r="C69" s="105"/>
      <c r="D69" s="105"/>
      <c r="E69" s="106"/>
      <c r="F69" s="107" t="str">
        <f>IF(E69="","",IFERROR(DATEDIF(E69,'請求書（幼稚園保育料・代理）'!$A$1,"Y"),""))</f>
        <v/>
      </c>
      <c r="G69" s="108"/>
      <c r="H69" s="105"/>
      <c r="I69" s="333"/>
      <c r="J69" s="110" t="s">
        <v>32</v>
      </c>
      <c r="K69" s="334"/>
      <c r="L69" s="112"/>
      <c r="M69" s="258" t="s">
        <v>91</v>
      </c>
      <c r="N69" s="113"/>
      <c r="O69" s="114"/>
      <c r="P69" s="306"/>
      <c r="Q69" s="105"/>
      <c r="R69" s="114"/>
      <c r="S69" s="115"/>
      <c r="T69" s="116">
        <f t="shared" si="3"/>
        <v>0</v>
      </c>
      <c r="U69" s="117">
        <f t="shared" si="4"/>
        <v>0</v>
      </c>
      <c r="V69" s="117">
        <f t="shared" si="0"/>
        <v>0</v>
      </c>
      <c r="W69" s="118">
        <f t="shared" si="5"/>
        <v>0</v>
      </c>
      <c r="X69" s="119">
        <f t="shared" si="6"/>
        <v>0</v>
      </c>
      <c r="Y69" s="119">
        <f t="shared" si="7"/>
        <v>0</v>
      </c>
      <c r="AA69" s="120" t="str">
        <f t="shared" si="8"/>
        <v>202604</v>
      </c>
    </row>
    <row r="70" spans="1:27" ht="21" customHeight="1">
      <c r="A70" s="308" t="str">
        <f>IF(C70="","",SUBTOTAL(103,$C$13:C70)-1)</f>
        <v/>
      </c>
      <c r="B70" s="104"/>
      <c r="C70" s="105"/>
      <c r="D70" s="105"/>
      <c r="E70" s="106"/>
      <c r="F70" s="107" t="str">
        <f>IF(E70="","",IFERROR(DATEDIF(E70,'請求書（幼稚園保育料・代理）'!$A$1,"Y"),""))</f>
        <v/>
      </c>
      <c r="G70" s="108"/>
      <c r="H70" s="105"/>
      <c r="I70" s="333"/>
      <c r="J70" s="110" t="s">
        <v>32</v>
      </c>
      <c r="K70" s="334"/>
      <c r="L70" s="112"/>
      <c r="M70" s="258" t="s">
        <v>91</v>
      </c>
      <c r="N70" s="113"/>
      <c r="O70" s="114"/>
      <c r="P70" s="306"/>
      <c r="Q70" s="105"/>
      <c r="R70" s="114"/>
      <c r="S70" s="115"/>
      <c r="T70" s="116">
        <f t="shared" si="3"/>
        <v>0</v>
      </c>
      <c r="U70" s="117">
        <f t="shared" si="4"/>
        <v>0</v>
      </c>
      <c r="V70" s="117">
        <f t="shared" si="0"/>
        <v>0</v>
      </c>
      <c r="W70" s="118">
        <f t="shared" si="5"/>
        <v>0</v>
      </c>
      <c r="X70" s="119">
        <f t="shared" si="6"/>
        <v>0</v>
      </c>
      <c r="Y70" s="119">
        <f t="shared" si="7"/>
        <v>0</v>
      </c>
      <c r="AA70" s="120" t="str">
        <f t="shared" si="8"/>
        <v>202604</v>
      </c>
    </row>
    <row r="71" spans="1:27" ht="21" customHeight="1">
      <c r="A71" s="308" t="str">
        <f>IF(C71="","",SUBTOTAL(103,$C$13:C71)-1)</f>
        <v/>
      </c>
      <c r="B71" s="104"/>
      <c r="C71" s="105"/>
      <c r="D71" s="105"/>
      <c r="E71" s="106"/>
      <c r="F71" s="107" t="str">
        <f>IF(E71="","",IFERROR(DATEDIF(E71,'請求書（幼稚園保育料・代理）'!$A$1,"Y"),""))</f>
        <v/>
      </c>
      <c r="G71" s="108"/>
      <c r="H71" s="105"/>
      <c r="I71" s="333"/>
      <c r="J71" s="110" t="s">
        <v>32</v>
      </c>
      <c r="K71" s="334"/>
      <c r="L71" s="112"/>
      <c r="M71" s="258" t="s">
        <v>91</v>
      </c>
      <c r="N71" s="113"/>
      <c r="O71" s="114"/>
      <c r="P71" s="306"/>
      <c r="Q71" s="105"/>
      <c r="R71" s="114"/>
      <c r="S71" s="115"/>
      <c r="T71" s="116">
        <f t="shared" si="3"/>
        <v>0</v>
      </c>
      <c r="U71" s="117">
        <f t="shared" si="4"/>
        <v>0</v>
      </c>
      <c r="V71" s="117">
        <f t="shared" si="0"/>
        <v>0</v>
      </c>
      <c r="W71" s="118">
        <f t="shared" si="5"/>
        <v>0</v>
      </c>
      <c r="X71" s="119">
        <f t="shared" si="6"/>
        <v>0</v>
      </c>
      <c r="Y71" s="119">
        <f t="shared" si="7"/>
        <v>0</v>
      </c>
      <c r="AA71" s="120" t="str">
        <f t="shared" si="8"/>
        <v>202604</v>
      </c>
    </row>
    <row r="72" spans="1:27" ht="21" customHeight="1">
      <c r="A72" s="308" t="str">
        <f>IF(C72="","",SUBTOTAL(103,$C$13:C72)-1)</f>
        <v/>
      </c>
      <c r="B72" s="104"/>
      <c r="C72" s="105"/>
      <c r="D72" s="105"/>
      <c r="E72" s="106"/>
      <c r="F72" s="107" t="str">
        <f>IF(E72="","",IFERROR(DATEDIF(E72,'請求書（幼稚園保育料・代理）'!$A$1,"Y"),""))</f>
        <v/>
      </c>
      <c r="G72" s="108"/>
      <c r="H72" s="105"/>
      <c r="I72" s="333"/>
      <c r="J72" s="110" t="s">
        <v>32</v>
      </c>
      <c r="K72" s="334"/>
      <c r="L72" s="112"/>
      <c r="M72" s="258" t="s">
        <v>91</v>
      </c>
      <c r="N72" s="113"/>
      <c r="O72" s="114"/>
      <c r="P72" s="306"/>
      <c r="Q72" s="105"/>
      <c r="R72" s="114"/>
      <c r="S72" s="115"/>
      <c r="T72" s="116">
        <f t="shared" si="3"/>
        <v>0</v>
      </c>
      <c r="U72" s="117">
        <f t="shared" si="4"/>
        <v>0</v>
      </c>
      <c r="V72" s="117">
        <f t="shared" si="0"/>
        <v>0</v>
      </c>
      <c r="W72" s="118">
        <f t="shared" si="5"/>
        <v>0</v>
      </c>
      <c r="X72" s="119">
        <f t="shared" si="6"/>
        <v>0</v>
      </c>
      <c r="Y72" s="119">
        <f t="shared" si="7"/>
        <v>0</v>
      </c>
      <c r="AA72" s="120" t="str">
        <f t="shared" si="8"/>
        <v>202604</v>
      </c>
    </row>
    <row r="73" spans="1:27" ht="21" customHeight="1">
      <c r="A73" s="308" t="str">
        <f>IF(C73="","",SUBTOTAL(103,$C$13:C73)-1)</f>
        <v/>
      </c>
      <c r="B73" s="104"/>
      <c r="C73" s="105"/>
      <c r="D73" s="105"/>
      <c r="E73" s="106"/>
      <c r="F73" s="107" t="str">
        <f>IF(E73="","",IFERROR(DATEDIF(E73,'請求書（幼稚園保育料・代理）'!$A$1,"Y"),""))</f>
        <v/>
      </c>
      <c r="G73" s="108"/>
      <c r="H73" s="105"/>
      <c r="I73" s="333"/>
      <c r="J73" s="110" t="s">
        <v>32</v>
      </c>
      <c r="K73" s="334"/>
      <c r="L73" s="112"/>
      <c r="M73" s="258" t="s">
        <v>91</v>
      </c>
      <c r="N73" s="113"/>
      <c r="O73" s="114"/>
      <c r="P73" s="306"/>
      <c r="Q73" s="105"/>
      <c r="R73" s="114"/>
      <c r="S73" s="115"/>
      <c r="T73" s="116">
        <f t="shared" si="3"/>
        <v>0</v>
      </c>
      <c r="U73" s="117">
        <f t="shared" si="4"/>
        <v>0</v>
      </c>
      <c r="V73" s="117">
        <f t="shared" si="0"/>
        <v>0</v>
      </c>
      <c r="W73" s="118">
        <f t="shared" si="5"/>
        <v>0</v>
      </c>
      <c r="X73" s="119">
        <f t="shared" si="6"/>
        <v>0</v>
      </c>
      <c r="Y73" s="119">
        <f t="shared" si="7"/>
        <v>0</v>
      </c>
      <c r="AA73" s="120" t="str">
        <f t="shared" si="8"/>
        <v>202604</v>
      </c>
    </row>
    <row r="74" spans="1:27" ht="21" customHeight="1">
      <c r="A74" s="308" t="str">
        <f>IF(C74="","",SUBTOTAL(103,$C$13:C74)-1)</f>
        <v/>
      </c>
      <c r="B74" s="104"/>
      <c r="C74" s="105"/>
      <c r="D74" s="105"/>
      <c r="E74" s="106"/>
      <c r="F74" s="107" t="str">
        <f>IF(E74="","",IFERROR(DATEDIF(E74,'請求書（幼稚園保育料・代理）'!$A$1,"Y"),""))</f>
        <v/>
      </c>
      <c r="G74" s="108"/>
      <c r="H74" s="105"/>
      <c r="I74" s="333"/>
      <c r="J74" s="110" t="s">
        <v>32</v>
      </c>
      <c r="K74" s="334"/>
      <c r="L74" s="112"/>
      <c r="M74" s="258" t="s">
        <v>91</v>
      </c>
      <c r="N74" s="113"/>
      <c r="O74" s="114"/>
      <c r="P74" s="306"/>
      <c r="Q74" s="105"/>
      <c r="R74" s="114"/>
      <c r="S74" s="115"/>
      <c r="T74" s="116">
        <f t="shared" si="3"/>
        <v>0</v>
      </c>
      <c r="U74" s="117">
        <f t="shared" si="4"/>
        <v>0</v>
      </c>
      <c r="V74" s="117">
        <f t="shared" si="0"/>
        <v>0</v>
      </c>
      <c r="W74" s="118">
        <f t="shared" si="5"/>
        <v>0</v>
      </c>
      <c r="X74" s="119">
        <f t="shared" si="6"/>
        <v>0</v>
      </c>
      <c r="Y74" s="119">
        <f t="shared" si="7"/>
        <v>0</v>
      </c>
      <c r="AA74" s="120" t="str">
        <f t="shared" si="8"/>
        <v>202604</v>
      </c>
    </row>
    <row r="75" spans="1:27" ht="21" customHeight="1">
      <c r="A75" s="308" t="str">
        <f>IF(C75="","",SUBTOTAL(103,$C$13:C75)-1)</f>
        <v/>
      </c>
      <c r="B75" s="104"/>
      <c r="C75" s="105"/>
      <c r="D75" s="105"/>
      <c r="E75" s="106"/>
      <c r="F75" s="107" t="str">
        <f>IF(E75="","",IFERROR(DATEDIF(E75,'請求書（幼稚園保育料・代理）'!$A$1,"Y"),""))</f>
        <v/>
      </c>
      <c r="G75" s="108"/>
      <c r="H75" s="105"/>
      <c r="I75" s="333"/>
      <c r="J75" s="110" t="s">
        <v>32</v>
      </c>
      <c r="K75" s="334"/>
      <c r="L75" s="112"/>
      <c r="M75" s="258" t="s">
        <v>91</v>
      </c>
      <c r="N75" s="113"/>
      <c r="O75" s="114"/>
      <c r="P75" s="306"/>
      <c r="Q75" s="105"/>
      <c r="R75" s="114"/>
      <c r="S75" s="115"/>
      <c r="T75" s="116">
        <f t="shared" si="3"/>
        <v>0</v>
      </c>
      <c r="U75" s="117">
        <f t="shared" si="4"/>
        <v>0</v>
      </c>
      <c r="V75" s="117">
        <f t="shared" si="0"/>
        <v>0</v>
      </c>
      <c r="W75" s="118">
        <f t="shared" si="5"/>
        <v>0</v>
      </c>
      <c r="X75" s="119">
        <f t="shared" si="6"/>
        <v>0</v>
      </c>
      <c r="Y75" s="119">
        <f t="shared" si="7"/>
        <v>0</v>
      </c>
      <c r="AA75" s="120" t="str">
        <f t="shared" si="8"/>
        <v>202604</v>
      </c>
    </row>
    <row r="76" spans="1:27" ht="21" customHeight="1">
      <c r="A76" s="308" t="str">
        <f>IF(C76="","",SUBTOTAL(103,$C$13:C76)-1)</f>
        <v/>
      </c>
      <c r="B76" s="104"/>
      <c r="C76" s="105"/>
      <c r="D76" s="105"/>
      <c r="E76" s="106"/>
      <c r="F76" s="107" t="str">
        <f>IF(E76="","",IFERROR(DATEDIF(E76,'請求書（幼稚園保育料・代理）'!$A$1,"Y"),""))</f>
        <v/>
      </c>
      <c r="G76" s="108"/>
      <c r="H76" s="105"/>
      <c r="I76" s="333"/>
      <c r="J76" s="110" t="s">
        <v>32</v>
      </c>
      <c r="K76" s="334"/>
      <c r="L76" s="112"/>
      <c r="M76" s="258" t="s">
        <v>91</v>
      </c>
      <c r="N76" s="113"/>
      <c r="O76" s="114"/>
      <c r="P76" s="306"/>
      <c r="Q76" s="105"/>
      <c r="R76" s="114"/>
      <c r="S76" s="115"/>
      <c r="T76" s="116">
        <f t="shared" si="3"/>
        <v>0</v>
      </c>
      <c r="U76" s="117">
        <f t="shared" si="4"/>
        <v>0</v>
      </c>
      <c r="V76" s="117">
        <f t="shared" si="0"/>
        <v>0</v>
      </c>
      <c r="W76" s="118">
        <f t="shared" si="5"/>
        <v>0</v>
      </c>
      <c r="X76" s="119">
        <f t="shared" si="6"/>
        <v>0</v>
      </c>
      <c r="Y76" s="119">
        <f t="shared" si="7"/>
        <v>0</v>
      </c>
      <c r="AA76" s="120" t="str">
        <f t="shared" si="8"/>
        <v>202604</v>
      </c>
    </row>
    <row r="77" spans="1:27" ht="21" customHeight="1">
      <c r="A77" s="308" t="str">
        <f>IF(C77="","",SUBTOTAL(103,$C$13:C77)-1)</f>
        <v/>
      </c>
      <c r="B77" s="104"/>
      <c r="C77" s="105"/>
      <c r="D77" s="105"/>
      <c r="E77" s="106"/>
      <c r="F77" s="107" t="str">
        <f>IF(E77="","",IFERROR(DATEDIF(E77,'請求書（幼稚園保育料・代理）'!$A$1,"Y"),""))</f>
        <v/>
      </c>
      <c r="G77" s="108"/>
      <c r="H77" s="105"/>
      <c r="I77" s="333"/>
      <c r="J77" s="110" t="s">
        <v>32</v>
      </c>
      <c r="K77" s="334"/>
      <c r="L77" s="112"/>
      <c r="M77" s="258" t="s">
        <v>91</v>
      </c>
      <c r="N77" s="113"/>
      <c r="O77" s="114"/>
      <c r="P77" s="306"/>
      <c r="Q77" s="105"/>
      <c r="R77" s="114"/>
      <c r="S77" s="115"/>
      <c r="T77" s="116">
        <f t="shared" si="3"/>
        <v>0</v>
      </c>
      <c r="U77" s="117">
        <f t="shared" si="4"/>
        <v>0</v>
      </c>
      <c r="V77" s="117">
        <f t="shared" si="0"/>
        <v>0</v>
      </c>
      <c r="W77" s="118">
        <f t="shared" si="5"/>
        <v>0</v>
      </c>
      <c r="X77" s="119">
        <f t="shared" si="6"/>
        <v>0</v>
      </c>
      <c r="Y77" s="119">
        <f t="shared" si="7"/>
        <v>0</v>
      </c>
      <c r="AA77" s="120" t="str">
        <f t="shared" si="8"/>
        <v>202604</v>
      </c>
    </row>
    <row r="78" spans="1:27" ht="21" customHeight="1">
      <c r="A78" s="308" t="str">
        <f>IF(C78="","",SUBTOTAL(103,$C$13:C78)-1)</f>
        <v/>
      </c>
      <c r="B78" s="104"/>
      <c r="C78" s="105"/>
      <c r="D78" s="105"/>
      <c r="E78" s="106"/>
      <c r="F78" s="107" t="str">
        <f>IF(E78="","",IFERROR(DATEDIF(E78,'請求書（幼稚園保育料・代理）'!$A$1,"Y"),""))</f>
        <v/>
      </c>
      <c r="G78" s="108"/>
      <c r="H78" s="105"/>
      <c r="I78" s="333"/>
      <c r="J78" s="110" t="s">
        <v>32</v>
      </c>
      <c r="K78" s="334"/>
      <c r="L78" s="112"/>
      <c r="M78" s="258" t="s">
        <v>91</v>
      </c>
      <c r="N78" s="113"/>
      <c r="O78" s="114"/>
      <c r="P78" s="306"/>
      <c r="Q78" s="105"/>
      <c r="R78" s="114"/>
      <c r="S78" s="115"/>
      <c r="T78" s="116">
        <f t="shared" si="3"/>
        <v>0</v>
      </c>
      <c r="U78" s="117">
        <f t="shared" si="4"/>
        <v>0</v>
      </c>
      <c r="V78" s="117">
        <f t="shared" ref="V78:V141" si="9">IF(C78&lt;&gt;0,$V$13,0)</f>
        <v>0</v>
      </c>
      <c r="W78" s="118">
        <f t="shared" si="5"/>
        <v>0</v>
      </c>
      <c r="X78" s="119">
        <f t="shared" si="6"/>
        <v>0</v>
      </c>
      <c r="Y78" s="119">
        <f t="shared" si="7"/>
        <v>0</v>
      </c>
      <c r="AA78" s="120" t="str">
        <f t="shared" ref="AA78:AA141" si="10">2018+$I$4&amp;0&amp;$K$4</f>
        <v>202604</v>
      </c>
    </row>
    <row r="79" spans="1:27" ht="21" customHeight="1">
      <c r="A79" s="308" t="str">
        <f>IF(C79="","",SUBTOTAL(103,$C$13:C79)-1)</f>
        <v/>
      </c>
      <c r="B79" s="104"/>
      <c r="C79" s="105"/>
      <c r="D79" s="105"/>
      <c r="E79" s="106"/>
      <c r="F79" s="107" t="str">
        <f>IF(E79="","",IFERROR(DATEDIF(E79,'請求書（幼稚園保育料・代理）'!$A$1,"Y"),""))</f>
        <v/>
      </c>
      <c r="G79" s="108"/>
      <c r="H79" s="105"/>
      <c r="I79" s="333"/>
      <c r="J79" s="110" t="s">
        <v>32</v>
      </c>
      <c r="K79" s="334"/>
      <c r="L79" s="112"/>
      <c r="M79" s="258" t="s">
        <v>91</v>
      </c>
      <c r="N79" s="113"/>
      <c r="O79" s="114"/>
      <c r="P79" s="306"/>
      <c r="Q79" s="105"/>
      <c r="R79" s="114"/>
      <c r="S79" s="115"/>
      <c r="T79" s="116">
        <f t="shared" ref="T79:T142" si="11">IF(Q79="有",ROUNDDOWN(R79/S79,0),0)</f>
        <v>0</v>
      </c>
      <c r="U79" s="117">
        <f t="shared" ref="U79:U142" si="12">O79+T79</f>
        <v>0</v>
      </c>
      <c r="V79" s="117">
        <f t="shared" si="9"/>
        <v>0</v>
      </c>
      <c r="W79" s="118">
        <f t="shared" ref="W79:W142" si="13">MIN(U79,V79)</f>
        <v>0</v>
      </c>
      <c r="X79" s="119">
        <f t="shared" ref="X79:X142" si="14">IF(O79-W79&lt;0,0,O79-W79)</f>
        <v>0</v>
      </c>
      <c r="Y79" s="119">
        <f t="shared" ref="Y79:Y142" si="15">IF(W79-O79&gt;0,W79-O79,0)</f>
        <v>0</v>
      </c>
      <c r="AA79" s="120" t="str">
        <f t="shared" si="10"/>
        <v>202604</v>
      </c>
    </row>
    <row r="80" spans="1:27" ht="21" customHeight="1">
      <c r="A80" s="308" t="str">
        <f>IF(C80="","",SUBTOTAL(103,$C$13:C80)-1)</f>
        <v/>
      </c>
      <c r="B80" s="104"/>
      <c r="C80" s="105"/>
      <c r="D80" s="105"/>
      <c r="E80" s="106"/>
      <c r="F80" s="107" t="str">
        <f>IF(E80="","",IFERROR(DATEDIF(E80,'請求書（幼稚園保育料・代理）'!$A$1,"Y"),""))</f>
        <v/>
      </c>
      <c r="G80" s="108"/>
      <c r="H80" s="105"/>
      <c r="I80" s="333"/>
      <c r="J80" s="110" t="s">
        <v>32</v>
      </c>
      <c r="K80" s="334"/>
      <c r="L80" s="112"/>
      <c r="M80" s="258" t="s">
        <v>91</v>
      </c>
      <c r="N80" s="113"/>
      <c r="O80" s="114"/>
      <c r="P80" s="306"/>
      <c r="Q80" s="105"/>
      <c r="R80" s="114"/>
      <c r="S80" s="115"/>
      <c r="T80" s="116">
        <f t="shared" si="11"/>
        <v>0</v>
      </c>
      <c r="U80" s="117">
        <f t="shared" si="12"/>
        <v>0</v>
      </c>
      <c r="V80" s="117">
        <f t="shared" si="9"/>
        <v>0</v>
      </c>
      <c r="W80" s="118">
        <f t="shared" si="13"/>
        <v>0</v>
      </c>
      <c r="X80" s="119">
        <f t="shared" si="14"/>
        <v>0</v>
      </c>
      <c r="Y80" s="119">
        <f t="shared" si="15"/>
        <v>0</v>
      </c>
      <c r="AA80" s="120" t="str">
        <f t="shared" si="10"/>
        <v>202604</v>
      </c>
    </row>
    <row r="81" spans="1:27" ht="21" customHeight="1">
      <c r="A81" s="308" t="str">
        <f>IF(C81="","",SUBTOTAL(103,$C$13:C81)-1)</f>
        <v/>
      </c>
      <c r="B81" s="104"/>
      <c r="C81" s="105"/>
      <c r="D81" s="105"/>
      <c r="E81" s="106"/>
      <c r="F81" s="107" t="str">
        <f>IF(E81="","",IFERROR(DATEDIF(E81,'請求書（幼稚園保育料・代理）'!$A$1,"Y"),""))</f>
        <v/>
      </c>
      <c r="G81" s="108"/>
      <c r="H81" s="105"/>
      <c r="I81" s="333"/>
      <c r="J81" s="110" t="s">
        <v>32</v>
      </c>
      <c r="K81" s="334"/>
      <c r="L81" s="112"/>
      <c r="M81" s="258" t="s">
        <v>91</v>
      </c>
      <c r="N81" s="113"/>
      <c r="O81" s="114"/>
      <c r="P81" s="306"/>
      <c r="Q81" s="105"/>
      <c r="R81" s="114"/>
      <c r="S81" s="115"/>
      <c r="T81" s="116">
        <f t="shared" si="11"/>
        <v>0</v>
      </c>
      <c r="U81" s="117">
        <f t="shared" si="12"/>
        <v>0</v>
      </c>
      <c r="V81" s="117">
        <f t="shared" si="9"/>
        <v>0</v>
      </c>
      <c r="W81" s="118">
        <f t="shared" si="13"/>
        <v>0</v>
      </c>
      <c r="X81" s="119">
        <f t="shared" si="14"/>
        <v>0</v>
      </c>
      <c r="Y81" s="119">
        <f t="shared" si="15"/>
        <v>0</v>
      </c>
      <c r="AA81" s="120" t="str">
        <f t="shared" si="10"/>
        <v>202604</v>
      </c>
    </row>
    <row r="82" spans="1:27" ht="21" customHeight="1">
      <c r="A82" s="308" t="str">
        <f>IF(C82="","",SUBTOTAL(103,$C$13:C82)-1)</f>
        <v/>
      </c>
      <c r="B82" s="104"/>
      <c r="C82" s="105"/>
      <c r="D82" s="105"/>
      <c r="E82" s="106"/>
      <c r="F82" s="107" t="str">
        <f>IF(E82="","",IFERROR(DATEDIF(E82,'請求書（幼稚園保育料・代理）'!$A$1,"Y"),""))</f>
        <v/>
      </c>
      <c r="G82" s="108"/>
      <c r="H82" s="105"/>
      <c r="I82" s="333"/>
      <c r="J82" s="110" t="s">
        <v>32</v>
      </c>
      <c r="K82" s="334"/>
      <c r="L82" s="112"/>
      <c r="M82" s="258" t="s">
        <v>91</v>
      </c>
      <c r="N82" s="113"/>
      <c r="O82" s="114"/>
      <c r="P82" s="306"/>
      <c r="Q82" s="105"/>
      <c r="R82" s="114"/>
      <c r="S82" s="115"/>
      <c r="T82" s="116">
        <f t="shared" si="11"/>
        <v>0</v>
      </c>
      <c r="U82" s="117">
        <f t="shared" si="12"/>
        <v>0</v>
      </c>
      <c r="V82" s="117">
        <f t="shared" si="9"/>
        <v>0</v>
      </c>
      <c r="W82" s="118">
        <f t="shared" si="13"/>
        <v>0</v>
      </c>
      <c r="X82" s="119">
        <f t="shared" si="14"/>
        <v>0</v>
      </c>
      <c r="Y82" s="119">
        <f t="shared" si="15"/>
        <v>0</v>
      </c>
      <c r="AA82" s="120" t="str">
        <f t="shared" si="10"/>
        <v>202604</v>
      </c>
    </row>
    <row r="83" spans="1:27" ht="21" customHeight="1">
      <c r="A83" s="308" t="str">
        <f>IF(C83="","",SUBTOTAL(103,$C$13:C83)-1)</f>
        <v/>
      </c>
      <c r="B83" s="104"/>
      <c r="C83" s="105"/>
      <c r="D83" s="105"/>
      <c r="E83" s="106"/>
      <c r="F83" s="107" t="str">
        <f>IF(E83="","",IFERROR(DATEDIF(E83,'請求書（幼稚園保育料・代理）'!$A$1,"Y"),""))</f>
        <v/>
      </c>
      <c r="G83" s="108"/>
      <c r="H83" s="105"/>
      <c r="I83" s="333"/>
      <c r="J83" s="110" t="s">
        <v>32</v>
      </c>
      <c r="K83" s="334"/>
      <c r="L83" s="112"/>
      <c r="M83" s="258" t="s">
        <v>91</v>
      </c>
      <c r="N83" s="113"/>
      <c r="O83" s="114"/>
      <c r="P83" s="306"/>
      <c r="Q83" s="105"/>
      <c r="R83" s="114"/>
      <c r="S83" s="115"/>
      <c r="T83" s="116">
        <f t="shared" si="11"/>
        <v>0</v>
      </c>
      <c r="U83" s="117">
        <f t="shared" si="12"/>
        <v>0</v>
      </c>
      <c r="V83" s="117">
        <f t="shared" si="9"/>
        <v>0</v>
      </c>
      <c r="W83" s="118">
        <f t="shared" si="13"/>
        <v>0</v>
      </c>
      <c r="X83" s="119">
        <f t="shared" si="14"/>
        <v>0</v>
      </c>
      <c r="Y83" s="119">
        <f t="shared" si="15"/>
        <v>0</v>
      </c>
      <c r="AA83" s="120" t="str">
        <f t="shared" si="10"/>
        <v>202604</v>
      </c>
    </row>
    <row r="84" spans="1:27" ht="21" customHeight="1">
      <c r="A84" s="308" t="str">
        <f>IF(C84="","",SUBTOTAL(103,$C$13:C84)-1)</f>
        <v/>
      </c>
      <c r="B84" s="104"/>
      <c r="C84" s="105"/>
      <c r="D84" s="105"/>
      <c r="E84" s="106"/>
      <c r="F84" s="107" t="str">
        <f>IF(E84="","",IFERROR(DATEDIF(E84,'請求書（幼稚園保育料・代理）'!$A$1,"Y"),""))</f>
        <v/>
      </c>
      <c r="G84" s="108"/>
      <c r="H84" s="105"/>
      <c r="I84" s="333"/>
      <c r="J84" s="110" t="s">
        <v>32</v>
      </c>
      <c r="K84" s="334"/>
      <c r="L84" s="112"/>
      <c r="M84" s="258" t="s">
        <v>91</v>
      </c>
      <c r="N84" s="113"/>
      <c r="O84" s="114"/>
      <c r="P84" s="306"/>
      <c r="Q84" s="105"/>
      <c r="R84" s="114"/>
      <c r="S84" s="115"/>
      <c r="T84" s="116">
        <f t="shared" si="11"/>
        <v>0</v>
      </c>
      <c r="U84" s="117">
        <f t="shared" si="12"/>
        <v>0</v>
      </c>
      <c r="V84" s="117">
        <f t="shared" si="9"/>
        <v>0</v>
      </c>
      <c r="W84" s="118">
        <f t="shared" si="13"/>
        <v>0</v>
      </c>
      <c r="X84" s="119">
        <f t="shared" si="14"/>
        <v>0</v>
      </c>
      <c r="Y84" s="119">
        <f t="shared" si="15"/>
        <v>0</v>
      </c>
      <c r="AA84" s="120" t="str">
        <f t="shared" si="10"/>
        <v>202604</v>
      </c>
    </row>
    <row r="85" spans="1:27" ht="21" customHeight="1">
      <c r="A85" s="308" t="str">
        <f>IF(C85="","",SUBTOTAL(103,$C$13:C85)-1)</f>
        <v/>
      </c>
      <c r="B85" s="104"/>
      <c r="C85" s="105"/>
      <c r="D85" s="105"/>
      <c r="E85" s="106"/>
      <c r="F85" s="107" t="str">
        <f>IF(E85="","",IFERROR(DATEDIF(E85,'請求書（幼稚園保育料・代理）'!$A$1,"Y"),""))</f>
        <v/>
      </c>
      <c r="G85" s="108"/>
      <c r="H85" s="105"/>
      <c r="I85" s="333"/>
      <c r="J85" s="110" t="s">
        <v>32</v>
      </c>
      <c r="K85" s="334"/>
      <c r="L85" s="112"/>
      <c r="M85" s="258" t="s">
        <v>91</v>
      </c>
      <c r="N85" s="113"/>
      <c r="O85" s="114"/>
      <c r="P85" s="306"/>
      <c r="Q85" s="105"/>
      <c r="R85" s="114"/>
      <c r="S85" s="115"/>
      <c r="T85" s="116">
        <f t="shared" si="11"/>
        <v>0</v>
      </c>
      <c r="U85" s="117">
        <f t="shared" si="12"/>
        <v>0</v>
      </c>
      <c r="V85" s="117">
        <f t="shared" si="9"/>
        <v>0</v>
      </c>
      <c r="W85" s="118">
        <f t="shared" si="13"/>
        <v>0</v>
      </c>
      <c r="X85" s="119">
        <f t="shared" si="14"/>
        <v>0</v>
      </c>
      <c r="Y85" s="119">
        <f t="shared" si="15"/>
        <v>0</v>
      </c>
      <c r="AA85" s="120" t="str">
        <f t="shared" si="10"/>
        <v>202604</v>
      </c>
    </row>
    <row r="86" spans="1:27" ht="21" customHeight="1">
      <c r="A86" s="308" t="str">
        <f>IF(C86="","",SUBTOTAL(103,$C$13:C86)-1)</f>
        <v/>
      </c>
      <c r="B86" s="104"/>
      <c r="C86" s="105"/>
      <c r="D86" s="105"/>
      <c r="E86" s="106"/>
      <c r="F86" s="107" t="str">
        <f>IF(E86="","",IFERROR(DATEDIF(E86,'請求書（幼稚園保育料・代理）'!$A$1,"Y"),""))</f>
        <v/>
      </c>
      <c r="G86" s="108"/>
      <c r="H86" s="105"/>
      <c r="I86" s="333"/>
      <c r="J86" s="110" t="s">
        <v>32</v>
      </c>
      <c r="K86" s="334"/>
      <c r="L86" s="112"/>
      <c r="M86" s="258" t="s">
        <v>91</v>
      </c>
      <c r="N86" s="113"/>
      <c r="O86" s="114"/>
      <c r="P86" s="306"/>
      <c r="Q86" s="105"/>
      <c r="R86" s="114"/>
      <c r="S86" s="115"/>
      <c r="T86" s="116">
        <f t="shared" si="11"/>
        <v>0</v>
      </c>
      <c r="U86" s="117">
        <f t="shared" si="12"/>
        <v>0</v>
      </c>
      <c r="V86" s="117">
        <f t="shared" si="9"/>
        <v>0</v>
      </c>
      <c r="W86" s="118">
        <f t="shared" si="13"/>
        <v>0</v>
      </c>
      <c r="X86" s="119">
        <f t="shared" si="14"/>
        <v>0</v>
      </c>
      <c r="Y86" s="119">
        <f t="shared" si="15"/>
        <v>0</v>
      </c>
      <c r="AA86" s="120" t="str">
        <f t="shared" si="10"/>
        <v>202604</v>
      </c>
    </row>
    <row r="87" spans="1:27" ht="21" customHeight="1">
      <c r="A87" s="308" t="str">
        <f>IF(C87="","",SUBTOTAL(103,$C$13:C87)-1)</f>
        <v/>
      </c>
      <c r="B87" s="104"/>
      <c r="C87" s="105"/>
      <c r="D87" s="105"/>
      <c r="E87" s="106"/>
      <c r="F87" s="107" t="str">
        <f>IF(E87="","",IFERROR(DATEDIF(E87,'請求書（幼稚園保育料・代理）'!$A$1,"Y"),""))</f>
        <v/>
      </c>
      <c r="G87" s="108"/>
      <c r="H87" s="105"/>
      <c r="I87" s="333"/>
      <c r="J87" s="110" t="s">
        <v>32</v>
      </c>
      <c r="K87" s="334"/>
      <c r="L87" s="112"/>
      <c r="M87" s="258" t="s">
        <v>91</v>
      </c>
      <c r="N87" s="113"/>
      <c r="O87" s="114"/>
      <c r="P87" s="306"/>
      <c r="Q87" s="105"/>
      <c r="R87" s="114"/>
      <c r="S87" s="115"/>
      <c r="T87" s="116">
        <f t="shared" si="11"/>
        <v>0</v>
      </c>
      <c r="U87" s="117">
        <f t="shared" si="12"/>
        <v>0</v>
      </c>
      <c r="V87" s="117">
        <f t="shared" si="9"/>
        <v>0</v>
      </c>
      <c r="W87" s="118">
        <f t="shared" si="13"/>
        <v>0</v>
      </c>
      <c r="X87" s="119">
        <f t="shared" si="14"/>
        <v>0</v>
      </c>
      <c r="Y87" s="119">
        <f t="shared" si="15"/>
        <v>0</v>
      </c>
      <c r="AA87" s="120" t="str">
        <f t="shared" si="10"/>
        <v>202604</v>
      </c>
    </row>
    <row r="88" spans="1:27" ht="21" customHeight="1">
      <c r="A88" s="308" t="str">
        <f>IF(C88="","",SUBTOTAL(103,$C$13:C88)-1)</f>
        <v/>
      </c>
      <c r="B88" s="104"/>
      <c r="C88" s="105"/>
      <c r="D88" s="105"/>
      <c r="E88" s="106"/>
      <c r="F88" s="107" t="str">
        <f>IF(E88="","",IFERROR(DATEDIF(E88,'請求書（幼稚園保育料・代理）'!$A$1,"Y"),""))</f>
        <v/>
      </c>
      <c r="G88" s="108"/>
      <c r="H88" s="105"/>
      <c r="I88" s="333"/>
      <c r="J88" s="110" t="s">
        <v>32</v>
      </c>
      <c r="K88" s="334"/>
      <c r="L88" s="112"/>
      <c r="M88" s="258" t="s">
        <v>91</v>
      </c>
      <c r="N88" s="113"/>
      <c r="O88" s="114"/>
      <c r="P88" s="306"/>
      <c r="Q88" s="105"/>
      <c r="R88" s="114"/>
      <c r="S88" s="115"/>
      <c r="T88" s="116">
        <f t="shared" si="11"/>
        <v>0</v>
      </c>
      <c r="U88" s="117">
        <f t="shared" si="12"/>
        <v>0</v>
      </c>
      <c r="V88" s="117">
        <f t="shared" si="9"/>
        <v>0</v>
      </c>
      <c r="W88" s="118">
        <f t="shared" si="13"/>
        <v>0</v>
      </c>
      <c r="X88" s="119">
        <f t="shared" si="14"/>
        <v>0</v>
      </c>
      <c r="Y88" s="119">
        <f t="shared" si="15"/>
        <v>0</v>
      </c>
      <c r="AA88" s="120" t="str">
        <f t="shared" si="10"/>
        <v>202604</v>
      </c>
    </row>
    <row r="89" spans="1:27" ht="21" customHeight="1">
      <c r="A89" s="308" t="str">
        <f>IF(C89="","",SUBTOTAL(103,$C$13:C89)-1)</f>
        <v/>
      </c>
      <c r="B89" s="104"/>
      <c r="C89" s="105"/>
      <c r="D89" s="105"/>
      <c r="E89" s="106"/>
      <c r="F89" s="107" t="str">
        <f>IF(E89="","",IFERROR(DATEDIF(E89,'請求書（幼稚園保育料・代理）'!$A$1,"Y"),""))</f>
        <v/>
      </c>
      <c r="G89" s="108"/>
      <c r="H89" s="105"/>
      <c r="I89" s="333"/>
      <c r="J89" s="110" t="s">
        <v>32</v>
      </c>
      <c r="K89" s="334"/>
      <c r="L89" s="112"/>
      <c r="M89" s="258" t="s">
        <v>91</v>
      </c>
      <c r="N89" s="113"/>
      <c r="O89" s="114"/>
      <c r="P89" s="306"/>
      <c r="Q89" s="105"/>
      <c r="R89" s="114"/>
      <c r="S89" s="115"/>
      <c r="T89" s="116">
        <f t="shared" si="11"/>
        <v>0</v>
      </c>
      <c r="U89" s="117">
        <f t="shared" si="12"/>
        <v>0</v>
      </c>
      <c r="V89" s="117">
        <f t="shared" si="9"/>
        <v>0</v>
      </c>
      <c r="W89" s="118">
        <f t="shared" si="13"/>
        <v>0</v>
      </c>
      <c r="X89" s="119">
        <f t="shared" si="14"/>
        <v>0</v>
      </c>
      <c r="Y89" s="119">
        <f t="shared" si="15"/>
        <v>0</v>
      </c>
      <c r="AA89" s="120" t="str">
        <f t="shared" si="10"/>
        <v>202604</v>
      </c>
    </row>
    <row r="90" spans="1:27" ht="21" customHeight="1">
      <c r="A90" s="308" t="str">
        <f>IF(C90="","",SUBTOTAL(103,$C$13:C90)-1)</f>
        <v/>
      </c>
      <c r="B90" s="104"/>
      <c r="C90" s="105"/>
      <c r="D90" s="105"/>
      <c r="E90" s="106"/>
      <c r="F90" s="107" t="str">
        <f>IF(E90="","",IFERROR(DATEDIF(E90,'請求書（幼稚園保育料・代理）'!$A$1,"Y"),""))</f>
        <v/>
      </c>
      <c r="G90" s="108"/>
      <c r="H90" s="105"/>
      <c r="I90" s="333"/>
      <c r="J90" s="110" t="s">
        <v>32</v>
      </c>
      <c r="K90" s="334"/>
      <c r="L90" s="112"/>
      <c r="M90" s="258" t="s">
        <v>91</v>
      </c>
      <c r="N90" s="113"/>
      <c r="O90" s="114"/>
      <c r="P90" s="306"/>
      <c r="Q90" s="105"/>
      <c r="R90" s="114"/>
      <c r="S90" s="115"/>
      <c r="T90" s="116">
        <f t="shared" si="11"/>
        <v>0</v>
      </c>
      <c r="U90" s="117">
        <f t="shared" si="12"/>
        <v>0</v>
      </c>
      <c r="V90" s="117">
        <f t="shared" si="9"/>
        <v>0</v>
      </c>
      <c r="W90" s="118">
        <f t="shared" si="13"/>
        <v>0</v>
      </c>
      <c r="X90" s="119">
        <f t="shared" si="14"/>
        <v>0</v>
      </c>
      <c r="Y90" s="119">
        <f t="shared" si="15"/>
        <v>0</v>
      </c>
      <c r="AA90" s="120" t="str">
        <f t="shared" si="10"/>
        <v>202604</v>
      </c>
    </row>
    <row r="91" spans="1:27" ht="21" customHeight="1">
      <c r="A91" s="308" t="str">
        <f>IF(C91="","",SUBTOTAL(103,$C$13:C91)-1)</f>
        <v/>
      </c>
      <c r="B91" s="104"/>
      <c r="C91" s="105"/>
      <c r="D91" s="105"/>
      <c r="E91" s="106"/>
      <c r="F91" s="107" t="str">
        <f>IF(E91="","",IFERROR(DATEDIF(E91,'請求書（幼稚園保育料・代理）'!$A$1,"Y"),""))</f>
        <v/>
      </c>
      <c r="G91" s="108"/>
      <c r="H91" s="105"/>
      <c r="I91" s="333"/>
      <c r="J91" s="110" t="s">
        <v>32</v>
      </c>
      <c r="K91" s="334"/>
      <c r="L91" s="112"/>
      <c r="M91" s="258" t="s">
        <v>91</v>
      </c>
      <c r="N91" s="113"/>
      <c r="O91" s="114"/>
      <c r="P91" s="306"/>
      <c r="Q91" s="105"/>
      <c r="R91" s="114"/>
      <c r="S91" s="115"/>
      <c r="T91" s="116">
        <f t="shared" si="11"/>
        <v>0</v>
      </c>
      <c r="U91" s="117">
        <f t="shared" si="12"/>
        <v>0</v>
      </c>
      <c r="V91" s="117">
        <f t="shared" si="9"/>
        <v>0</v>
      </c>
      <c r="W91" s="118">
        <f t="shared" si="13"/>
        <v>0</v>
      </c>
      <c r="X91" s="119">
        <f t="shared" si="14"/>
        <v>0</v>
      </c>
      <c r="Y91" s="119">
        <f t="shared" si="15"/>
        <v>0</v>
      </c>
      <c r="AA91" s="120" t="str">
        <f t="shared" si="10"/>
        <v>202604</v>
      </c>
    </row>
    <row r="92" spans="1:27" ht="21" customHeight="1">
      <c r="A92" s="308" t="str">
        <f>IF(C92="","",SUBTOTAL(103,$C$13:C92)-1)</f>
        <v/>
      </c>
      <c r="B92" s="104"/>
      <c r="C92" s="105"/>
      <c r="D92" s="105"/>
      <c r="E92" s="106"/>
      <c r="F92" s="107" t="str">
        <f>IF(E92="","",IFERROR(DATEDIF(E92,'請求書（幼稚園保育料・代理）'!$A$1,"Y"),""))</f>
        <v/>
      </c>
      <c r="G92" s="108"/>
      <c r="H92" s="105"/>
      <c r="I92" s="333"/>
      <c r="J92" s="110" t="s">
        <v>32</v>
      </c>
      <c r="K92" s="334"/>
      <c r="L92" s="112"/>
      <c r="M92" s="258" t="s">
        <v>91</v>
      </c>
      <c r="N92" s="113"/>
      <c r="O92" s="114"/>
      <c r="P92" s="306"/>
      <c r="Q92" s="105"/>
      <c r="R92" s="114"/>
      <c r="S92" s="115"/>
      <c r="T92" s="116">
        <f t="shared" si="11"/>
        <v>0</v>
      </c>
      <c r="U92" s="117">
        <f t="shared" si="12"/>
        <v>0</v>
      </c>
      <c r="V92" s="117">
        <f t="shared" si="9"/>
        <v>0</v>
      </c>
      <c r="W92" s="118">
        <f t="shared" si="13"/>
        <v>0</v>
      </c>
      <c r="X92" s="119">
        <f t="shared" si="14"/>
        <v>0</v>
      </c>
      <c r="Y92" s="119">
        <f t="shared" si="15"/>
        <v>0</v>
      </c>
      <c r="AA92" s="120" t="str">
        <f t="shared" si="10"/>
        <v>202604</v>
      </c>
    </row>
    <row r="93" spans="1:27" ht="21" customHeight="1">
      <c r="A93" s="308" t="str">
        <f>IF(C93="","",SUBTOTAL(103,$C$13:C93)-1)</f>
        <v/>
      </c>
      <c r="B93" s="104"/>
      <c r="C93" s="105"/>
      <c r="D93" s="105"/>
      <c r="E93" s="106"/>
      <c r="F93" s="107" t="str">
        <f>IF(E93="","",IFERROR(DATEDIF(E93,'請求書（幼稚園保育料・代理）'!$A$1,"Y"),""))</f>
        <v/>
      </c>
      <c r="G93" s="108"/>
      <c r="H93" s="105"/>
      <c r="I93" s="333"/>
      <c r="J93" s="110" t="s">
        <v>32</v>
      </c>
      <c r="K93" s="334"/>
      <c r="L93" s="112"/>
      <c r="M93" s="258" t="s">
        <v>91</v>
      </c>
      <c r="N93" s="113"/>
      <c r="O93" s="114"/>
      <c r="P93" s="306"/>
      <c r="Q93" s="105"/>
      <c r="R93" s="114"/>
      <c r="S93" s="115"/>
      <c r="T93" s="116">
        <f t="shared" si="11"/>
        <v>0</v>
      </c>
      <c r="U93" s="117">
        <f t="shared" si="12"/>
        <v>0</v>
      </c>
      <c r="V93" s="117">
        <f t="shared" si="9"/>
        <v>0</v>
      </c>
      <c r="W93" s="118">
        <f t="shared" si="13"/>
        <v>0</v>
      </c>
      <c r="X93" s="119">
        <f t="shared" si="14"/>
        <v>0</v>
      </c>
      <c r="Y93" s="119">
        <f t="shared" si="15"/>
        <v>0</v>
      </c>
      <c r="AA93" s="120" t="str">
        <f t="shared" si="10"/>
        <v>202604</v>
      </c>
    </row>
    <row r="94" spans="1:27" ht="21" customHeight="1">
      <c r="A94" s="308" t="str">
        <f>IF(C94="","",SUBTOTAL(103,$C$13:C94)-1)</f>
        <v/>
      </c>
      <c r="B94" s="104"/>
      <c r="C94" s="105"/>
      <c r="D94" s="105"/>
      <c r="E94" s="106"/>
      <c r="F94" s="107" t="str">
        <f>IF(E94="","",IFERROR(DATEDIF(E94,'請求書（幼稚園保育料・代理）'!$A$1,"Y"),""))</f>
        <v/>
      </c>
      <c r="G94" s="108"/>
      <c r="H94" s="105"/>
      <c r="I94" s="333"/>
      <c r="J94" s="110" t="s">
        <v>32</v>
      </c>
      <c r="K94" s="334"/>
      <c r="L94" s="112"/>
      <c r="M94" s="258" t="s">
        <v>91</v>
      </c>
      <c r="N94" s="113"/>
      <c r="O94" s="114"/>
      <c r="P94" s="306"/>
      <c r="Q94" s="105"/>
      <c r="R94" s="114"/>
      <c r="S94" s="115"/>
      <c r="T94" s="116">
        <f t="shared" si="11"/>
        <v>0</v>
      </c>
      <c r="U94" s="117">
        <f t="shared" si="12"/>
        <v>0</v>
      </c>
      <c r="V94" s="117">
        <f t="shared" si="9"/>
        <v>0</v>
      </c>
      <c r="W94" s="118">
        <f t="shared" si="13"/>
        <v>0</v>
      </c>
      <c r="X94" s="119">
        <f t="shared" si="14"/>
        <v>0</v>
      </c>
      <c r="Y94" s="119">
        <f t="shared" si="15"/>
        <v>0</v>
      </c>
      <c r="AA94" s="120" t="str">
        <f t="shared" si="10"/>
        <v>202604</v>
      </c>
    </row>
    <row r="95" spans="1:27" ht="21" customHeight="1">
      <c r="A95" s="308" t="str">
        <f>IF(C95="","",SUBTOTAL(103,$C$13:C95)-1)</f>
        <v/>
      </c>
      <c r="B95" s="104"/>
      <c r="C95" s="105"/>
      <c r="D95" s="105"/>
      <c r="E95" s="106"/>
      <c r="F95" s="107" t="str">
        <f>IF(E95="","",IFERROR(DATEDIF(E95,'請求書（幼稚園保育料・代理）'!$A$1,"Y"),""))</f>
        <v/>
      </c>
      <c r="G95" s="108"/>
      <c r="H95" s="105"/>
      <c r="I95" s="333"/>
      <c r="J95" s="110" t="s">
        <v>32</v>
      </c>
      <c r="K95" s="334"/>
      <c r="L95" s="112"/>
      <c r="M95" s="258" t="s">
        <v>91</v>
      </c>
      <c r="N95" s="113"/>
      <c r="O95" s="114"/>
      <c r="P95" s="306"/>
      <c r="Q95" s="105"/>
      <c r="R95" s="114"/>
      <c r="S95" s="115"/>
      <c r="T95" s="116">
        <f t="shared" si="11"/>
        <v>0</v>
      </c>
      <c r="U95" s="117">
        <f t="shared" si="12"/>
        <v>0</v>
      </c>
      <c r="V95" s="117">
        <f t="shared" si="9"/>
        <v>0</v>
      </c>
      <c r="W95" s="118">
        <f t="shared" si="13"/>
        <v>0</v>
      </c>
      <c r="X95" s="119">
        <f t="shared" si="14"/>
        <v>0</v>
      </c>
      <c r="Y95" s="119">
        <f t="shared" si="15"/>
        <v>0</v>
      </c>
      <c r="AA95" s="120" t="str">
        <f t="shared" si="10"/>
        <v>202604</v>
      </c>
    </row>
    <row r="96" spans="1:27" ht="21" customHeight="1">
      <c r="A96" s="308" t="str">
        <f>IF(C96="","",SUBTOTAL(103,$C$13:C96)-1)</f>
        <v/>
      </c>
      <c r="B96" s="104"/>
      <c r="C96" s="105"/>
      <c r="D96" s="105"/>
      <c r="E96" s="106"/>
      <c r="F96" s="107" t="str">
        <f>IF(E96="","",IFERROR(DATEDIF(E96,'請求書（幼稚園保育料・代理）'!$A$1,"Y"),""))</f>
        <v/>
      </c>
      <c r="G96" s="108"/>
      <c r="H96" s="105"/>
      <c r="I96" s="333"/>
      <c r="J96" s="110" t="s">
        <v>32</v>
      </c>
      <c r="K96" s="334"/>
      <c r="L96" s="112"/>
      <c r="M96" s="258" t="s">
        <v>91</v>
      </c>
      <c r="N96" s="113"/>
      <c r="O96" s="114"/>
      <c r="P96" s="306"/>
      <c r="Q96" s="105"/>
      <c r="R96" s="114"/>
      <c r="S96" s="115"/>
      <c r="T96" s="116">
        <f t="shared" si="11"/>
        <v>0</v>
      </c>
      <c r="U96" s="117">
        <f t="shared" si="12"/>
        <v>0</v>
      </c>
      <c r="V96" s="117">
        <f t="shared" si="9"/>
        <v>0</v>
      </c>
      <c r="W96" s="118">
        <f t="shared" si="13"/>
        <v>0</v>
      </c>
      <c r="X96" s="119">
        <f t="shared" si="14"/>
        <v>0</v>
      </c>
      <c r="Y96" s="119">
        <f t="shared" si="15"/>
        <v>0</v>
      </c>
      <c r="AA96" s="120" t="str">
        <f t="shared" si="10"/>
        <v>202604</v>
      </c>
    </row>
    <row r="97" spans="1:27" ht="21" customHeight="1">
      <c r="A97" s="308" t="str">
        <f>IF(C97="","",SUBTOTAL(103,$C$13:C97)-1)</f>
        <v/>
      </c>
      <c r="B97" s="104"/>
      <c r="C97" s="105"/>
      <c r="D97" s="105"/>
      <c r="E97" s="106"/>
      <c r="F97" s="107" t="str">
        <f>IF(E97="","",IFERROR(DATEDIF(E97,'請求書（幼稚園保育料・代理）'!$A$1,"Y"),""))</f>
        <v/>
      </c>
      <c r="G97" s="108"/>
      <c r="H97" s="105"/>
      <c r="I97" s="333"/>
      <c r="J97" s="110" t="s">
        <v>32</v>
      </c>
      <c r="K97" s="334"/>
      <c r="L97" s="112"/>
      <c r="M97" s="258" t="s">
        <v>91</v>
      </c>
      <c r="N97" s="113"/>
      <c r="O97" s="114"/>
      <c r="P97" s="306"/>
      <c r="Q97" s="105"/>
      <c r="R97" s="114"/>
      <c r="S97" s="115"/>
      <c r="T97" s="116">
        <f t="shared" si="11"/>
        <v>0</v>
      </c>
      <c r="U97" s="117">
        <f t="shared" si="12"/>
        <v>0</v>
      </c>
      <c r="V97" s="117">
        <f t="shared" si="9"/>
        <v>0</v>
      </c>
      <c r="W97" s="118">
        <f t="shared" si="13"/>
        <v>0</v>
      </c>
      <c r="X97" s="119">
        <f t="shared" si="14"/>
        <v>0</v>
      </c>
      <c r="Y97" s="119">
        <f t="shared" si="15"/>
        <v>0</v>
      </c>
      <c r="AA97" s="120" t="str">
        <f t="shared" si="10"/>
        <v>202604</v>
      </c>
    </row>
    <row r="98" spans="1:27" ht="21" customHeight="1">
      <c r="A98" s="308" t="str">
        <f>IF(C98="","",SUBTOTAL(103,$C$13:C98)-1)</f>
        <v/>
      </c>
      <c r="B98" s="104"/>
      <c r="C98" s="105"/>
      <c r="D98" s="105"/>
      <c r="E98" s="106"/>
      <c r="F98" s="107" t="str">
        <f>IF(E98="","",IFERROR(DATEDIF(E98,'請求書（幼稚園保育料・代理）'!$A$1,"Y"),""))</f>
        <v/>
      </c>
      <c r="G98" s="108"/>
      <c r="H98" s="105"/>
      <c r="I98" s="333"/>
      <c r="J98" s="110" t="s">
        <v>32</v>
      </c>
      <c r="K98" s="334"/>
      <c r="L98" s="112"/>
      <c r="M98" s="258" t="s">
        <v>91</v>
      </c>
      <c r="N98" s="113"/>
      <c r="O98" s="114"/>
      <c r="P98" s="306"/>
      <c r="Q98" s="105"/>
      <c r="R98" s="114"/>
      <c r="S98" s="115"/>
      <c r="T98" s="116">
        <f t="shared" si="11"/>
        <v>0</v>
      </c>
      <c r="U98" s="117">
        <f t="shared" si="12"/>
        <v>0</v>
      </c>
      <c r="V98" s="117">
        <f t="shared" si="9"/>
        <v>0</v>
      </c>
      <c r="W98" s="118">
        <f t="shared" si="13"/>
        <v>0</v>
      </c>
      <c r="X98" s="119">
        <f t="shared" si="14"/>
        <v>0</v>
      </c>
      <c r="Y98" s="119">
        <f t="shared" si="15"/>
        <v>0</v>
      </c>
      <c r="AA98" s="120" t="str">
        <f t="shared" si="10"/>
        <v>202604</v>
      </c>
    </row>
    <row r="99" spans="1:27" ht="21" customHeight="1">
      <c r="A99" s="308" t="str">
        <f>IF(C99="","",SUBTOTAL(103,$C$13:C99)-1)</f>
        <v/>
      </c>
      <c r="B99" s="104"/>
      <c r="C99" s="105"/>
      <c r="D99" s="105"/>
      <c r="E99" s="106"/>
      <c r="F99" s="107" t="str">
        <f>IF(E99="","",IFERROR(DATEDIF(E99,'請求書（幼稚園保育料・代理）'!$A$1,"Y"),""))</f>
        <v/>
      </c>
      <c r="G99" s="108"/>
      <c r="H99" s="105"/>
      <c r="I99" s="333"/>
      <c r="J99" s="110" t="s">
        <v>32</v>
      </c>
      <c r="K99" s="334"/>
      <c r="L99" s="112"/>
      <c r="M99" s="258" t="s">
        <v>91</v>
      </c>
      <c r="N99" s="113"/>
      <c r="O99" s="114"/>
      <c r="P99" s="306"/>
      <c r="Q99" s="105"/>
      <c r="R99" s="114"/>
      <c r="S99" s="115"/>
      <c r="T99" s="116">
        <f t="shared" si="11"/>
        <v>0</v>
      </c>
      <c r="U99" s="117">
        <f t="shared" si="12"/>
        <v>0</v>
      </c>
      <c r="V99" s="117">
        <f t="shared" si="9"/>
        <v>0</v>
      </c>
      <c r="W99" s="118">
        <f t="shared" si="13"/>
        <v>0</v>
      </c>
      <c r="X99" s="119">
        <f t="shared" si="14"/>
        <v>0</v>
      </c>
      <c r="Y99" s="119">
        <f t="shared" si="15"/>
        <v>0</v>
      </c>
      <c r="AA99" s="120" t="str">
        <f t="shared" si="10"/>
        <v>202604</v>
      </c>
    </row>
    <row r="100" spans="1:27" ht="21" customHeight="1">
      <c r="A100" s="308" t="str">
        <f>IF(C100="","",SUBTOTAL(103,$C$13:C100)-1)</f>
        <v/>
      </c>
      <c r="B100" s="104"/>
      <c r="C100" s="105"/>
      <c r="D100" s="105"/>
      <c r="E100" s="106"/>
      <c r="F100" s="107" t="str">
        <f>IF(E100="","",IFERROR(DATEDIF(E100,'請求書（幼稚園保育料・代理）'!$A$1,"Y"),""))</f>
        <v/>
      </c>
      <c r="G100" s="108"/>
      <c r="H100" s="105"/>
      <c r="I100" s="333"/>
      <c r="J100" s="110" t="s">
        <v>32</v>
      </c>
      <c r="K100" s="334"/>
      <c r="L100" s="112"/>
      <c r="M100" s="258" t="s">
        <v>91</v>
      </c>
      <c r="N100" s="113"/>
      <c r="O100" s="114"/>
      <c r="P100" s="306"/>
      <c r="Q100" s="105"/>
      <c r="R100" s="114"/>
      <c r="S100" s="115"/>
      <c r="T100" s="116">
        <f t="shared" si="11"/>
        <v>0</v>
      </c>
      <c r="U100" s="117">
        <f t="shared" si="12"/>
        <v>0</v>
      </c>
      <c r="V100" s="117">
        <f t="shared" si="9"/>
        <v>0</v>
      </c>
      <c r="W100" s="118">
        <f t="shared" si="13"/>
        <v>0</v>
      </c>
      <c r="X100" s="119">
        <f t="shared" si="14"/>
        <v>0</v>
      </c>
      <c r="Y100" s="119">
        <f t="shared" si="15"/>
        <v>0</v>
      </c>
      <c r="AA100" s="120" t="str">
        <f t="shared" si="10"/>
        <v>202604</v>
      </c>
    </row>
    <row r="101" spans="1:27" ht="21" customHeight="1">
      <c r="A101" s="308" t="str">
        <f>IF(C101="","",SUBTOTAL(103,$C$13:C101)-1)</f>
        <v/>
      </c>
      <c r="B101" s="104"/>
      <c r="C101" s="105"/>
      <c r="D101" s="105"/>
      <c r="E101" s="106"/>
      <c r="F101" s="107" t="str">
        <f>IF(E101="","",IFERROR(DATEDIF(E101,'請求書（幼稚園保育料・代理）'!$A$1,"Y"),""))</f>
        <v/>
      </c>
      <c r="G101" s="108"/>
      <c r="H101" s="105"/>
      <c r="I101" s="333"/>
      <c r="J101" s="110" t="s">
        <v>32</v>
      </c>
      <c r="K101" s="334"/>
      <c r="L101" s="112"/>
      <c r="M101" s="258" t="s">
        <v>91</v>
      </c>
      <c r="N101" s="113"/>
      <c r="O101" s="114"/>
      <c r="P101" s="306"/>
      <c r="Q101" s="105"/>
      <c r="R101" s="114"/>
      <c r="S101" s="115"/>
      <c r="T101" s="116">
        <f t="shared" si="11"/>
        <v>0</v>
      </c>
      <c r="U101" s="117">
        <f t="shared" si="12"/>
        <v>0</v>
      </c>
      <c r="V101" s="117">
        <f t="shared" si="9"/>
        <v>0</v>
      </c>
      <c r="W101" s="118">
        <f t="shared" si="13"/>
        <v>0</v>
      </c>
      <c r="X101" s="119">
        <f t="shared" si="14"/>
        <v>0</v>
      </c>
      <c r="Y101" s="119">
        <f t="shared" si="15"/>
        <v>0</v>
      </c>
      <c r="AA101" s="120" t="str">
        <f t="shared" si="10"/>
        <v>202604</v>
      </c>
    </row>
    <row r="102" spans="1:27" ht="21" customHeight="1">
      <c r="A102" s="308" t="str">
        <f>IF(C102="","",SUBTOTAL(103,$C$13:C102)-1)</f>
        <v/>
      </c>
      <c r="B102" s="104"/>
      <c r="C102" s="105"/>
      <c r="D102" s="105"/>
      <c r="E102" s="106"/>
      <c r="F102" s="107" t="str">
        <f>IF(E102="","",IFERROR(DATEDIF(E102,'請求書（幼稚園保育料・代理）'!$A$1,"Y"),""))</f>
        <v/>
      </c>
      <c r="G102" s="108"/>
      <c r="H102" s="105"/>
      <c r="I102" s="333"/>
      <c r="J102" s="110" t="s">
        <v>32</v>
      </c>
      <c r="K102" s="334"/>
      <c r="L102" s="112"/>
      <c r="M102" s="258" t="s">
        <v>91</v>
      </c>
      <c r="N102" s="113"/>
      <c r="O102" s="114"/>
      <c r="P102" s="306"/>
      <c r="Q102" s="105"/>
      <c r="R102" s="114"/>
      <c r="S102" s="115"/>
      <c r="T102" s="116">
        <f t="shared" si="11"/>
        <v>0</v>
      </c>
      <c r="U102" s="117">
        <f t="shared" si="12"/>
        <v>0</v>
      </c>
      <c r="V102" s="117">
        <f t="shared" si="9"/>
        <v>0</v>
      </c>
      <c r="W102" s="118">
        <f t="shared" si="13"/>
        <v>0</v>
      </c>
      <c r="X102" s="119">
        <f t="shared" si="14"/>
        <v>0</v>
      </c>
      <c r="Y102" s="119">
        <f t="shared" si="15"/>
        <v>0</v>
      </c>
      <c r="AA102" s="120" t="str">
        <f t="shared" si="10"/>
        <v>202604</v>
      </c>
    </row>
    <row r="103" spans="1:27" ht="21" customHeight="1">
      <c r="A103" s="308" t="str">
        <f>IF(C103="","",SUBTOTAL(103,$C$13:C103)-1)</f>
        <v/>
      </c>
      <c r="B103" s="104"/>
      <c r="C103" s="105"/>
      <c r="D103" s="105"/>
      <c r="E103" s="106"/>
      <c r="F103" s="107" t="str">
        <f>IF(E103="","",IFERROR(DATEDIF(E103,'請求書（幼稚園保育料・代理）'!$A$1,"Y"),""))</f>
        <v/>
      </c>
      <c r="G103" s="108"/>
      <c r="H103" s="105"/>
      <c r="I103" s="333"/>
      <c r="J103" s="110" t="s">
        <v>32</v>
      </c>
      <c r="K103" s="334"/>
      <c r="L103" s="112"/>
      <c r="M103" s="258" t="s">
        <v>91</v>
      </c>
      <c r="N103" s="113"/>
      <c r="O103" s="114"/>
      <c r="P103" s="306"/>
      <c r="Q103" s="105"/>
      <c r="R103" s="114"/>
      <c r="S103" s="115"/>
      <c r="T103" s="116">
        <f t="shared" si="11"/>
        <v>0</v>
      </c>
      <c r="U103" s="117">
        <f t="shared" si="12"/>
        <v>0</v>
      </c>
      <c r="V103" s="117">
        <f t="shared" si="9"/>
        <v>0</v>
      </c>
      <c r="W103" s="118">
        <f t="shared" si="13"/>
        <v>0</v>
      </c>
      <c r="X103" s="119">
        <f t="shared" si="14"/>
        <v>0</v>
      </c>
      <c r="Y103" s="119">
        <f t="shared" si="15"/>
        <v>0</v>
      </c>
      <c r="AA103" s="120" t="str">
        <f t="shared" si="10"/>
        <v>202604</v>
      </c>
    </row>
    <row r="104" spans="1:27" ht="21" customHeight="1">
      <c r="A104" s="308" t="str">
        <f>IF(C104="","",SUBTOTAL(103,$C$13:C104)-1)</f>
        <v/>
      </c>
      <c r="B104" s="104"/>
      <c r="C104" s="105"/>
      <c r="D104" s="105"/>
      <c r="E104" s="106"/>
      <c r="F104" s="107" t="str">
        <f>IF(E104="","",IFERROR(DATEDIF(E104,'請求書（幼稚園保育料・代理）'!$A$1,"Y"),""))</f>
        <v/>
      </c>
      <c r="G104" s="108"/>
      <c r="H104" s="105"/>
      <c r="I104" s="333"/>
      <c r="J104" s="110" t="s">
        <v>32</v>
      </c>
      <c r="K104" s="334"/>
      <c r="L104" s="112"/>
      <c r="M104" s="258" t="s">
        <v>91</v>
      </c>
      <c r="N104" s="113"/>
      <c r="O104" s="114"/>
      <c r="P104" s="306"/>
      <c r="Q104" s="105"/>
      <c r="R104" s="114"/>
      <c r="S104" s="115"/>
      <c r="T104" s="116">
        <f t="shared" si="11"/>
        <v>0</v>
      </c>
      <c r="U104" s="117">
        <f t="shared" si="12"/>
        <v>0</v>
      </c>
      <c r="V104" s="117">
        <f t="shared" si="9"/>
        <v>0</v>
      </c>
      <c r="W104" s="118">
        <f t="shared" si="13"/>
        <v>0</v>
      </c>
      <c r="X104" s="119">
        <f t="shared" si="14"/>
        <v>0</v>
      </c>
      <c r="Y104" s="119">
        <f t="shared" si="15"/>
        <v>0</v>
      </c>
      <c r="AA104" s="120" t="str">
        <f t="shared" si="10"/>
        <v>202604</v>
      </c>
    </row>
    <row r="105" spans="1:27" ht="21" customHeight="1">
      <c r="A105" s="308" t="str">
        <f>IF(C105="","",SUBTOTAL(103,$C$13:C105)-1)</f>
        <v/>
      </c>
      <c r="B105" s="104"/>
      <c r="C105" s="105"/>
      <c r="D105" s="105"/>
      <c r="E105" s="106"/>
      <c r="F105" s="107" t="str">
        <f>IF(E105="","",IFERROR(DATEDIF(E105,'請求書（幼稚園保育料・代理）'!$A$1,"Y"),""))</f>
        <v/>
      </c>
      <c r="G105" s="108"/>
      <c r="H105" s="105"/>
      <c r="I105" s="333"/>
      <c r="J105" s="110" t="s">
        <v>32</v>
      </c>
      <c r="K105" s="334"/>
      <c r="L105" s="112"/>
      <c r="M105" s="258" t="s">
        <v>91</v>
      </c>
      <c r="N105" s="113"/>
      <c r="O105" s="114"/>
      <c r="P105" s="306"/>
      <c r="Q105" s="105"/>
      <c r="R105" s="114"/>
      <c r="S105" s="115"/>
      <c r="T105" s="116">
        <f t="shared" si="11"/>
        <v>0</v>
      </c>
      <c r="U105" s="117">
        <f t="shared" si="12"/>
        <v>0</v>
      </c>
      <c r="V105" s="117">
        <f t="shared" si="9"/>
        <v>0</v>
      </c>
      <c r="W105" s="118">
        <f t="shared" si="13"/>
        <v>0</v>
      </c>
      <c r="X105" s="119">
        <f t="shared" si="14"/>
        <v>0</v>
      </c>
      <c r="Y105" s="119">
        <f t="shared" si="15"/>
        <v>0</v>
      </c>
      <c r="AA105" s="120" t="str">
        <f t="shared" si="10"/>
        <v>202604</v>
      </c>
    </row>
    <row r="106" spans="1:27" ht="21" customHeight="1">
      <c r="A106" s="308" t="str">
        <f>IF(C106="","",SUBTOTAL(103,$C$13:C106)-1)</f>
        <v/>
      </c>
      <c r="B106" s="104"/>
      <c r="C106" s="105"/>
      <c r="D106" s="105"/>
      <c r="E106" s="106"/>
      <c r="F106" s="107" t="str">
        <f>IF(E106="","",IFERROR(DATEDIF(E106,'請求書（幼稚園保育料・代理）'!$A$1,"Y"),""))</f>
        <v/>
      </c>
      <c r="G106" s="108"/>
      <c r="H106" s="105"/>
      <c r="I106" s="333"/>
      <c r="J106" s="110" t="s">
        <v>32</v>
      </c>
      <c r="K106" s="334"/>
      <c r="L106" s="112"/>
      <c r="M106" s="258" t="s">
        <v>91</v>
      </c>
      <c r="N106" s="113"/>
      <c r="O106" s="114"/>
      <c r="P106" s="306"/>
      <c r="Q106" s="105"/>
      <c r="R106" s="114"/>
      <c r="S106" s="115"/>
      <c r="T106" s="116">
        <f t="shared" si="11"/>
        <v>0</v>
      </c>
      <c r="U106" s="117">
        <f t="shared" si="12"/>
        <v>0</v>
      </c>
      <c r="V106" s="117">
        <f t="shared" si="9"/>
        <v>0</v>
      </c>
      <c r="W106" s="118">
        <f t="shared" si="13"/>
        <v>0</v>
      </c>
      <c r="X106" s="119">
        <f t="shared" si="14"/>
        <v>0</v>
      </c>
      <c r="Y106" s="119">
        <f t="shared" si="15"/>
        <v>0</v>
      </c>
      <c r="AA106" s="120" t="str">
        <f t="shared" si="10"/>
        <v>202604</v>
      </c>
    </row>
    <row r="107" spans="1:27" ht="21" customHeight="1">
      <c r="A107" s="308" t="str">
        <f>IF(C107="","",SUBTOTAL(103,$C$13:C107)-1)</f>
        <v/>
      </c>
      <c r="B107" s="104"/>
      <c r="C107" s="105"/>
      <c r="D107" s="105"/>
      <c r="E107" s="106"/>
      <c r="F107" s="107" t="str">
        <f>IF(E107="","",IFERROR(DATEDIF(E107,'請求書（幼稚園保育料・代理）'!$A$1,"Y"),""))</f>
        <v/>
      </c>
      <c r="G107" s="108"/>
      <c r="H107" s="105"/>
      <c r="I107" s="333"/>
      <c r="J107" s="110" t="s">
        <v>32</v>
      </c>
      <c r="K107" s="334"/>
      <c r="L107" s="112"/>
      <c r="M107" s="258" t="s">
        <v>91</v>
      </c>
      <c r="N107" s="113"/>
      <c r="O107" s="114"/>
      <c r="P107" s="306"/>
      <c r="Q107" s="105"/>
      <c r="R107" s="114"/>
      <c r="S107" s="115"/>
      <c r="T107" s="116">
        <f t="shared" si="11"/>
        <v>0</v>
      </c>
      <c r="U107" s="117">
        <f t="shared" si="12"/>
        <v>0</v>
      </c>
      <c r="V107" s="117">
        <f t="shared" si="9"/>
        <v>0</v>
      </c>
      <c r="W107" s="118">
        <f t="shared" si="13"/>
        <v>0</v>
      </c>
      <c r="X107" s="119">
        <f t="shared" si="14"/>
        <v>0</v>
      </c>
      <c r="Y107" s="119">
        <f t="shared" si="15"/>
        <v>0</v>
      </c>
      <c r="AA107" s="120" t="str">
        <f t="shared" si="10"/>
        <v>202604</v>
      </c>
    </row>
    <row r="108" spans="1:27" ht="21" customHeight="1">
      <c r="A108" s="308" t="str">
        <f>IF(C108="","",SUBTOTAL(103,$C$13:C108)-1)</f>
        <v/>
      </c>
      <c r="B108" s="104"/>
      <c r="C108" s="105"/>
      <c r="D108" s="105"/>
      <c r="E108" s="106"/>
      <c r="F108" s="107" t="str">
        <f>IF(E108="","",IFERROR(DATEDIF(E108,'請求書（幼稚園保育料・代理）'!$A$1,"Y"),""))</f>
        <v/>
      </c>
      <c r="G108" s="108"/>
      <c r="H108" s="105"/>
      <c r="I108" s="333"/>
      <c r="J108" s="110" t="s">
        <v>32</v>
      </c>
      <c r="K108" s="334"/>
      <c r="L108" s="112"/>
      <c r="M108" s="258" t="s">
        <v>91</v>
      </c>
      <c r="N108" s="113"/>
      <c r="O108" s="114"/>
      <c r="P108" s="306"/>
      <c r="Q108" s="105"/>
      <c r="R108" s="114"/>
      <c r="S108" s="115"/>
      <c r="T108" s="116">
        <f t="shared" si="11"/>
        <v>0</v>
      </c>
      <c r="U108" s="117">
        <f t="shared" si="12"/>
        <v>0</v>
      </c>
      <c r="V108" s="117">
        <f t="shared" si="9"/>
        <v>0</v>
      </c>
      <c r="W108" s="118">
        <f t="shared" si="13"/>
        <v>0</v>
      </c>
      <c r="X108" s="119">
        <f t="shared" si="14"/>
        <v>0</v>
      </c>
      <c r="Y108" s="119">
        <f t="shared" si="15"/>
        <v>0</v>
      </c>
      <c r="AA108" s="120" t="str">
        <f t="shared" si="10"/>
        <v>202604</v>
      </c>
    </row>
    <row r="109" spans="1:27" ht="21" customHeight="1">
      <c r="A109" s="308" t="str">
        <f>IF(C109="","",SUBTOTAL(103,$C$13:C109)-1)</f>
        <v/>
      </c>
      <c r="B109" s="104"/>
      <c r="C109" s="105"/>
      <c r="D109" s="105"/>
      <c r="E109" s="106"/>
      <c r="F109" s="107" t="str">
        <f>IF(E109="","",IFERROR(DATEDIF(E109,'請求書（幼稚園保育料・代理）'!$A$1,"Y"),""))</f>
        <v/>
      </c>
      <c r="G109" s="108"/>
      <c r="H109" s="105"/>
      <c r="I109" s="333"/>
      <c r="J109" s="110" t="s">
        <v>32</v>
      </c>
      <c r="K109" s="334"/>
      <c r="L109" s="112"/>
      <c r="M109" s="258" t="s">
        <v>91</v>
      </c>
      <c r="N109" s="113"/>
      <c r="O109" s="114"/>
      <c r="P109" s="306"/>
      <c r="Q109" s="105"/>
      <c r="R109" s="114"/>
      <c r="S109" s="115"/>
      <c r="T109" s="116">
        <f t="shared" si="11"/>
        <v>0</v>
      </c>
      <c r="U109" s="117">
        <f t="shared" si="12"/>
        <v>0</v>
      </c>
      <c r="V109" s="117">
        <f t="shared" si="9"/>
        <v>0</v>
      </c>
      <c r="W109" s="118">
        <f t="shared" si="13"/>
        <v>0</v>
      </c>
      <c r="X109" s="119">
        <f t="shared" si="14"/>
        <v>0</v>
      </c>
      <c r="Y109" s="119">
        <f t="shared" si="15"/>
        <v>0</v>
      </c>
      <c r="AA109" s="120" t="str">
        <f t="shared" si="10"/>
        <v>202604</v>
      </c>
    </row>
    <row r="110" spans="1:27" ht="21" customHeight="1">
      <c r="A110" s="308" t="str">
        <f>IF(C110="","",SUBTOTAL(103,$C$13:C110)-1)</f>
        <v/>
      </c>
      <c r="B110" s="104"/>
      <c r="C110" s="105"/>
      <c r="D110" s="105"/>
      <c r="E110" s="106"/>
      <c r="F110" s="107" t="str">
        <f>IF(E110="","",IFERROR(DATEDIF(E110,'請求書（幼稚園保育料・代理）'!$A$1,"Y"),""))</f>
        <v/>
      </c>
      <c r="G110" s="108"/>
      <c r="H110" s="105"/>
      <c r="I110" s="333"/>
      <c r="J110" s="110" t="s">
        <v>32</v>
      </c>
      <c r="K110" s="334"/>
      <c r="L110" s="112"/>
      <c r="M110" s="258" t="s">
        <v>91</v>
      </c>
      <c r="N110" s="113"/>
      <c r="O110" s="114"/>
      <c r="P110" s="306"/>
      <c r="Q110" s="105"/>
      <c r="R110" s="114"/>
      <c r="S110" s="115"/>
      <c r="T110" s="116">
        <f t="shared" si="11"/>
        <v>0</v>
      </c>
      <c r="U110" s="117">
        <f t="shared" si="12"/>
        <v>0</v>
      </c>
      <c r="V110" s="117">
        <f t="shared" si="9"/>
        <v>0</v>
      </c>
      <c r="W110" s="118">
        <f t="shared" si="13"/>
        <v>0</v>
      </c>
      <c r="X110" s="119">
        <f t="shared" si="14"/>
        <v>0</v>
      </c>
      <c r="Y110" s="119">
        <f t="shared" si="15"/>
        <v>0</v>
      </c>
      <c r="AA110" s="120" t="str">
        <f t="shared" si="10"/>
        <v>202604</v>
      </c>
    </row>
    <row r="111" spans="1:27" ht="21" customHeight="1">
      <c r="A111" s="308" t="str">
        <f>IF(C111="","",SUBTOTAL(103,$C$13:C111)-1)</f>
        <v/>
      </c>
      <c r="B111" s="104"/>
      <c r="C111" s="105"/>
      <c r="D111" s="105"/>
      <c r="E111" s="106"/>
      <c r="F111" s="107" t="str">
        <f>IF(E111="","",IFERROR(DATEDIF(E111,'請求書（幼稚園保育料・代理）'!$A$1,"Y"),""))</f>
        <v/>
      </c>
      <c r="G111" s="108"/>
      <c r="H111" s="105"/>
      <c r="I111" s="333"/>
      <c r="J111" s="110" t="s">
        <v>32</v>
      </c>
      <c r="K111" s="334"/>
      <c r="L111" s="112"/>
      <c r="M111" s="258" t="s">
        <v>91</v>
      </c>
      <c r="N111" s="113"/>
      <c r="O111" s="114"/>
      <c r="P111" s="306"/>
      <c r="Q111" s="105"/>
      <c r="R111" s="114"/>
      <c r="S111" s="115"/>
      <c r="T111" s="116">
        <f t="shared" si="11"/>
        <v>0</v>
      </c>
      <c r="U111" s="117">
        <f t="shared" si="12"/>
        <v>0</v>
      </c>
      <c r="V111" s="117">
        <f t="shared" si="9"/>
        <v>0</v>
      </c>
      <c r="W111" s="118">
        <f t="shared" si="13"/>
        <v>0</v>
      </c>
      <c r="X111" s="119">
        <f t="shared" si="14"/>
        <v>0</v>
      </c>
      <c r="Y111" s="119">
        <f t="shared" si="15"/>
        <v>0</v>
      </c>
      <c r="AA111" s="120" t="str">
        <f t="shared" si="10"/>
        <v>202604</v>
      </c>
    </row>
    <row r="112" spans="1:27" ht="21" customHeight="1">
      <c r="A112" s="308" t="str">
        <f>IF(C112="","",SUBTOTAL(103,$C$13:C112)-1)</f>
        <v/>
      </c>
      <c r="B112" s="104"/>
      <c r="C112" s="105"/>
      <c r="D112" s="105"/>
      <c r="E112" s="106"/>
      <c r="F112" s="107" t="str">
        <f>IF(E112="","",IFERROR(DATEDIF(E112,'請求書（幼稚園保育料・代理）'!$A$1,"Y"),""))</f>
        <v/>
      </c>
      <c r="G112" s="108"/>
      <c r="H112" s="105"/>
      <c r="I112" s="333"/>
      <c r="J112" s="110" t="s">
        <v>32</v>
      </c>
      <c r="K112" s="334"/>
      <c r="L112" s="112"/>
      <c r="M112" s="258" t="s">
        <v>91</v>
      </c>
      <c r="N112" s="113"/>
      <c r="O112" s="114"/>
      <c r="P112" s="306"/>
      <c r="Q112" s="105"/>
      <c r="R112" s="114"/>
      <c r="S112" s="115"/>
      <c r="T112" s="116">
        <f t="shared" si="11"/>
        <v>0</v>
      </c>
      <c r="U112" s="117">
        <f t="shared" si="12"/>
        <v>0</v>
      </c>
      <c r="V112" s="117">
        <f t="shared" si="9"/>
        <v>0</v>
      </c>
      <c r="W112" s="118">
        <f t="shared" si="13"/>
        <v>0</v>
      </c>
      <c r="X112" s="119">
        <f t="shared" si="14"/>
        <v>0</v>
      </c>
      <c r="Y112" s="119">
        <f t="shared" si="15"/>
        <v>0</v>
      </c>
      <c r="AA112" s="120" t="str">
        <f t="shared" si="10"/>
        <v>202604</v>
      </c>
    </row>
    <row r="113" spans="1:27" ht="21" customHeight="1">
      <c r="A113" s="308" t="str">
        <f>IF(C113="","",SUBTOTAL(103,$C$13:C113)-1)</f>
        <v/>
      </c>
      <c r="B113" s="104"/>
      <c r="C113" s="105"/>
      <c r="D113" s="105"/>
      <c r="E113" s="106"/>
      <c r="F113" s="107" t="str">
        <f>IF(E113="","",IFERROR(DATEDIF(E113,'請求書（幼稚園保育料・代理）'!$A$1,"Y"),""))</f>
        <v/>
      </c>
      <c r="G113" s="108"/>
      <c r="H113" s="105"/>
      <c r="I113" s="333"/>
      <c r="J113" s="110" t="s">
        <v>32</v>
      </c>
      <c r="K113" s="334"/>
      <c r="L113" s="112"/>
      <c r="M113" s="258" t="s">
        <v>91</v>
      </c>
      <c r="N113" s="113"/>
      <c r="O113" s="114"/>
      <c r="P113" s="306"/>
      <c r="Q113" s="105"/>
      <c r="R113" s="114"/>
      <c r="S113" s="115"/>
      <c r="T113" s="116">
        <f t="shared" si="11"/>
        <v>0</v>
      </c>
      <c r="U113" s="117">
        <f t="shared" si="12"/>
        <v>0</v>
      </c>
      <c r="V113" s="117">
        <f t="shared" si="9"/>
        <v>0</v>
      </c>
      <c r="W113" s="118">
        <f t="shared" si="13"/>
        <v>0</v>
      </c>
      <c r="X113" s="119">
        <f t="shared" si="14"/>
        <v>0</v>
      </c>
      <c r="Y113" s="119">
        <f t="shared" si="15"/>
        <v>0</v>
      </c>
      <c r="AA113" s="120" t="str">
        <f t="shared" si="10"/>
        <v>202604</v>
      </c>
    </row>
    <row r="114" spans="1:27" ht="21" customHeight="1">
      <c r="A114" s="308" t="str">
        <f>IF(C114="","",SUBTOTAL(103,$C$13:C114)-1)</f>
        <v/>
      </c>
      <c r="B114" s="104"/>
      <c r="C114" s="105"/>
      <c r="D114" s="105"/>
      <c r="E114" s="106"/>
      <c r="F114" s="107" t="str">
        <f>IF(E114="","",IFERROR(DATEDIF(E114,'請求書（幼稚園保育料・代理）'!$A$1,"Y"),""))</f>
        <v/>
      </c>
      <c r="G114" s="108"/>
      <c r="H114" s="105"/>
      <c r="I114" s="333"/>
      <c r="J114" s="110" t="s">
        <v>32</v>
      </c>
      <c r="K114" s="334"/>
      <c r="L114" s="112"/>
      <c r="M114" s="258" t="s">
        <v>91</v>
      </c>
      <c r="N114" s="113"/>
      <c r="O114" s="114"/>
      <c r="P114" s="306"/>
      <c r="Q114" s="105"/>
      <c r="R114" s="114"/>
      <c r="S114" s="115"/>
      <c r="T114" s="116">
        <f t="shared" si="11"/>
        <v>0</v>
      </c>
      <c r="U114" s="117">
        <f t="shared" si="12"/>
        <v>0</v>
      </c>
      <c r="V114" s="117">
        <f t="shared" si="9"/>
        <v>0</v>
      </c>
      <c r="W114" s="118">
        <f t="shared" si="13"/>
        <v>0</v>
      </c>
      <c r="X114" s="119">
        <f t="shared" si="14"/>
        <v>0</v>
      </c>
      <c r="Y114" s="119">
        <f t="shared" si="15"/>
        <v>0</v>
      </c>
      <c r="AA114" s="120" t="str">
        <f t="shared" si="10"/>
        <v>202604</v>
      </c>
    </row>
    <row r="115" spans="1:27" ht="21" customHeight="1">
      <c r="A115" s="308" t="str">
        <f>IF(C115="","",SUBTOTAL(103,$C$13:C115)-1)</f>
        <v/>
      </c>
      <c r="B115" s="104"/>
      <c r="C115" s="105"/>
      <c r="D115" s="105"/>
      <c r="E115" s="106"/>
      <c r="F115" s="107" t="str">
        <f>IF(E115="","",IFERROR(DATEDIF(E115,'請求書（幼稚園保育料・代理）'!$A$1,"Y"),""))</f>
        <v/>
      </c>
      <c r="G115" s="108"/>
      <c r="H115" s="105"/>
      <c r="I115" s="333"/>
      <c r="J115" s="110" t="s">
        <v>32</v>
      </c>
      <c r="K115" s="334"/>
      <c r="L115" s="112"/>
      <c r="M115" s="258" t="s">
        <v>91</v>
      </c>
      <c r="N115" s="113"/>
      <c r="O115" s="114"/>
      <c r="P115" s="306"/>
      <c r="Q115" s="105"/>
      <c r="R115" s="114"/>
      <c r="S115" s="115"/>
      <c r="T115" s="116">
        <f t="shared" si="11"/>
        <v>0</v>
      </c>
      <c r="U115" s="117">
        <f t="shared" si="12"/>
        <v>0</v>
      </c>
      <c r="V115" s="117">
        <f t="shared" si="9"/>
        <v>0</v>
      </c>
      <c r="W115" s="118">
        <f t="shared" si="13"/>
        <v>0</v>
      </c>
      <c r="X115" s="119">
        <f t="shared" si="14"/>
        <v>0</v>
      </c>
      <c r="Y115" s="119">
        <f t="shared" si="15"/>
        <v>0</v>
      </c>
      <c r="AA115" s="120" t="str">
        <f t="shared" si="10"/>
        <v>202604</v>
      </c>
    </row>
    <row r="116" spans="1:27" ht="21" customHeight="1">
      <c r="A116" s="308" t="str">
        <f>IF(C116="","",SUBTOTAL(103,$C$13:C116)-1)</f>
        <v/>
      </c>
      <c r="B116" s="104"/>
      <c r="C116" s="105"/>
      <c r="D116" s="105"/>
      <c r="E116" s="106"/>
      <c r="F116" s="107" t="str">
        <f>IF(E116="","",IFERROR(DATEDIF(E116,'請求書（幼稚園保育料・代理）'!$A$1,"Y"),""))</f>
        <v/>
      </c>
      <c r="G116" s="108"/>
      <c r="H116" s="105"/>
      <c r="I116" s="333"/>
      <c r="J116" s="110" t="s">
        <v>32</v>
      </c>
      <c r="K116" s="334"/>
      <c r="L116" s="112"/>
      <c r="M116" s="258" t="s">
        <v>91</v>
      </c>
      <c r="N116" s="113"/>
      <c r="O116" s="114"/>
      <c r="P116" s="306"/>
      <c r="Q116" s="105"/>
      <c r="R116" s="114"/>
      <c r="S116" s="115"/>
      <c r="T116" s="116">
        <f t="shared" si="11"/>
        <v>0</v>
      </c>
      <c r="U116" s="117">
        <f t="shared" si="12"/>
        <v>0</v>
      </c>
      <c r="V116" s="117">
        <f t="shared" si="9"/>
        <v>0</v>
      </c>
      <c r="W116" s="118">
        <f t="shared" si="13"/>
        <v>0</v>
      </c>
      <c r="X116" s="119">
        <f t="shared" si="14"/>
        <v>0</v>
      </c>
      <c r="Y116" s="119">
        <f t="shared" si="15"/>
        <v>0</v>
      </c>
      <c r="AA116" s="120" t="str">
        <f t="shared" si="10"/>
        <v>202604</v>
      </c>
    </row>
    <row r="117" spans="1:27" ht="21" customHeight="1">
      <c r="A117" s="308" t="str">
        <f>IF(C117="","",SUBTOTAL(103,$C$13:C117)-1)</f>
        <v/>
      </c>
      <c r="B117" s="104"/>
      <c r="C117" s="105"/>
      <c r="D117" s="105"/>
      <c r="E117" s="106"/>
      <c r="F117" s="107" t="str">
        <f>IF(E117="","",IFERROR(DATEDIF(E117,'請求書（幼稚園保育料・代理）'!$A$1,"Y"),""))</f>
        <v/>
      </c>
      <c r="G117" s="108"/>
      <c r="H117" s="105"/>
      <c r="I117" s="333"/>
      <c r="J117" s="110" t="s">
        <v>32</v>
      </c>
      <c r="K117" s="334"/>
      <c r="L117" s="112"/>
      <c r="M117" s="258" t="s">
        <v>91</v>
      </c>
      <c r="N117" s="113"/>
      <c r="O117" s="114"/>
      <c r="P117" s="306"/>
      <c r="Q117" s="105"/>
      <c r="R117" s="114"/>
      <c r="S117" s="115"/>
      <c r="T117" s="116">
        <f t="shared" si="11"/>
        <v>0</v>
      </c>
      <c r="U117" s="117">
        <f t="shared" si="12"/>
        <v>0</v>
      </c>
      <c r="V117" s="117">
        <f t="shared" si="9"/>
        <v>0</v>
      </c>
      <c r="W117" s="118">
        <f t="shared" si="13"/>
        <v>0</v>
      </c>
      <c r="X117" s="119">
        <f t="shared" si="14"/>
        <v>0</v>
      </c>
      <c r="Y117" s="119">
        <f t="shared" si="15"/>
        <v>0</v>
      </c>
      <c r="AA117" s="120" t="str">
        <f t="shared" si="10"/>
        <v>202604</v>
      </c>
    </row>
    <row r="118" spans="1:27" ht="21" customHeight="1">
      <c r="A118" s="308" t="str">
        <f>IF(C118="","",SUBTOTAL(103,$C$13:C118)-1)</f>
        <v/>
      </c>
      <c r="B118" s="104"/>
      <c r="C118" s="105"/>
      <c r="D118" s="105"/>
      <c r="E118" s="106"/>
      <c r="F118" s="107" t="str">
        <f>IF(E118="","",IFERROR(DATEDIF(E118,'請求書（幼稚園保育料・代理）'!$A$1,"Y"),""))</f>
        <v/>
      </c>
      <c r="G118" s="108"/>
      <c r="H118" s="105"/>
      <c r="I118" s="333"/>
      <c r="J118" s="110" t="s">
        <v>32</v>
      </c>
      <c r="K118" s="334"/>
      <c r="L118" s="112"/>
      <c r="M118" s="258" t="s">
        <v>91</v>
      </c>
      <c r="N118" s="113"/>
      <c r="O118" s="114"/>
      <c r="P118" s="306"/>
      <c r="Q118" s="105"/>
      <c r="R118" s="114"/>
      <c r="S118" s="115"/>
      <c r="T118" s="116">
        <f t="shared" si="11"/>
        <v>0</v>
      </c>
      <c r="U118" s="117">
        <f t="shared" si="12"/>
        <v>0</v>
      </c>
      <c r="V118" s="117">
        <f t="shared" si="9"/>
        <v>0</v>
      </c>
      <c r="W118" s="118">
        <f t="shared" si="13"/>
        <v>0</v>
      </c>
      <c r="X118" s="119">
        <f t="shared" si="14"/>
        <v>0</v>
      </c>
      <c r="Y118" s="119">
        <f t="shared" si="15"/>
        <v>0</v>
      </c>
      <c r="AA118" s="120" t="str">
        <f t="shared" si="10"/>
        <v>202604</v>
      </c>
    </row>
    <row r="119" spans="1:27" ht="21" customHeight="1">
      <c r="A119" s="308" t="str">
        <f>IF(C119="","",SUBTOTAL(103,$C$13:C119)-1)</f>
        <v/>
      </c>
      <c r="B119" s="104"/>
      <c r="C119" s="105"/>
      <c r="D119" s="105"/>
      <c r="E119" s="106"/>
      <c r="F119" s="107" t="str">
        <f>IF(E119="","",IFERROR(DATEDIF(E119,'請求書（幼稚園保育料・代理）'!$A$1,"Y"),""))</f>
        <v/>
      </c>
      <c r="G119" s="108"/>
      <c r="H119" s="105"/>
      <c r="I119" s="333"/>
      <c r="J119" s="110" t="s">
        <v>32</v>
      </c>
      <c r="K119" s="334"/>
      <c r="L119" s="112"/>
      <c r="M119" s="258" t="s">
        <v>91</v>
      </c>
      <c r="N119" s="113"/>
      <c r="O119" s="114"/>
      <c r="P119" s="306"/>
      <c r="Q119" s="105"/>
      <c r="R119" s="114"/>
      <c r="S119" s="115"/>
      <c r="T119" s="116">
        <f t="shared" si="11"/>
        <v>0</v>
      </c>
      <c r="U119" s="117">
        <f t="shared" si="12"/>
        <v>0</v>
      </c>
      <c r="V119" s="117">
        <f t="shared" si="9"/>
        <v>0</v>
      </c>
      <c r="W119" s="118">
        <f t="shared" si="13"/>
        <v>0</v>
      </c>
      <c r="X119" s="119">
        <f t="shared" si="14"/>
        <v>0</v>
      </c>
      <c r="Y119" s="119">
        <f t="shared" si="15"/>
        <v>0</v>
      </c>
      <c r="AA119" s="120" t="str">
        <f t="shared" si="10"/>
        <v>202604</v>
      </c>
    </row>
    <row r="120" spans="1:27" ht="21" customHeight="1">
      <c r="A120" s="308" t="str">
        <f>IF(C120="","",SUBTOTAL(103,$C$13:C120)-1)</f>
        <v/>
      </c>
      <c r="B120" s="104"/>
      <c r="C120" s="105"/>
      <c r="D120" s="105"/>
      <c r="E120" s="106"/>
      <c r="F120" s="107" t="str">
        <f>IF(E120="","",IFERROR(DATEDIF(E120,'請求書（幼稚園保育料・代理）'!$A$1,"Y"),""))</f>
        <v/>
      </c>
      <c r="G120" s="108"/>
      <c r="H120" s="105"/>
      <c r="I120" s="333"/>
      <c r="J120" s="110" t="s">
        <v>32</v>
      </c>
      <c r="K120" s="334"/>
      <c r="L120" s="112"/>
      <c r="M120" s="258" t="s">
        <v>91</v>
      </c>
      <c r="N120" s="113"/>
      <c r="O120" s="114"/>
      <c r="P120" s="306"/>
      <c r="Q120" s="105"/>
      <c r="R120" s="114"/>
      <c r="S120" s="115"/>
      <c r="T120" s="116">
        <f t="shared" si="11"/>
        <v>0</v>
      </c>
      <c r="U120" s="117">
        <f t="shared" si="12"/>
        <v>0</v>
      </c>
      <c r="V120" s="117">
        <f t="shared" si="9"/>
        <v>0</v>
      </c>
      <c r="W120" s="118">
        <f t="shared" si="13"/>
        <v>0</v>
      </c>
      <c r="X120" s="119">
        <f t="shared" si="14"/>
        <v>0</v>
      </c>
      <c r="Y120" s="119">
        <f t="shared" si="15"/>
        <v>0</v>
      </c>
      <c r="AA120" s="120" t="str">
        <f t="shared" si="10"/>
        <v>202604</v>
      </c>
    </row>
    <row r="121" spans="1:27" ht="21" customHeight="1">
      <c r="A121" s="308" t="str">
        <f>IF(C121="","",SUBTOTAL(103,$C$13:C121)-1)</f>
        <v/>
      </c>
      <c r="B121" s="104"/>
      <c r="C121" s="105"/>
      <c r="D121" s="105"/>
      <c r="E121" s="106"/>
      <c r="F121" s="107" t="str">
        <f>IF(E121="","",IFERROR(DATEDIF(E121,'請求書（幼稚園保育料・代理）'!$A$1,"Y"),""))</f>
        <v/>
      </c>
      <c r="G121" s="108"/>
      <c r="H121" s="105"/>
      <c r="I121" s="333"/>
      <c r="J121" s="110" t="s">
        <v>32</v>
      </c>
      <c r="K121" s="334"/>
      <c r="L121" s="112"/>
      <c r="M121" s="258" t="s">
        <v>91</v>
      </c>
      <c r="N121" s="113"/>
      <c r="O121" s="114"/>
      <c r="P121" s="306"/>
      <c r="Q121" s="105"/>
      <c r="R121" s="114"/>
      <c r="S121" s="115"/>
      <c r="T121" s="116">
        <f t="shared" si="11"/>
        <v>0</v>
      </c>
      <c r="U121" s="117">
        <f t="shared" si="12"/>
        <v>0</v>
      </c>
      <c r="V121" s="117">
        <f t="shared" si="9"/>
        <v>0</v>
      </c>
      <c r="W121" s="118">
        <f t="shared" si="13"/>
        <v>0</v>
      </c>
      <c r="X121" s="119">
        <f t="shared" si="14"/>
        <v>0</v>
      </c>
      <c r="Y121" s="119">
        <f t="shared" si="15"/>
        <v>0</v>
      </c>
      <c r="AA121" s="120" t="str">
        <f t="shared" si="10"/>
        <v>202604</v>
      </c>
    </row>
    <row r="122" spans="1:27" ht="21" customHeight="1">
      <c r="A122" s="308" t="str">
        <f>IF(C122="","",SUBTOTAL(103,$C$13:C122)-1)</f>
        <v/>
      </c>
      <c r="B122" s="104"/>
      <c r="C122" s="105"/>
      <c r="D122" s="105"/>
      <c r="E122" s="106"/>
      <c r="F122" s="107" t="str">
        <f>IF(E122="","",IFERROR(DATEDIF(E122,'請求書（幼稚園保育料・代理）'!$A$1,"Y"),""))</f>
        <v/>
      </c>
      <c r="G122" s="108"/>
      <c r="H122" s="105"/>
      <c r="I122" s="333"/>
      <c r="J122" s="110" t="s">
        <v>32</v>
      </c>
      <c r="K122" s="334"/>
      <c r="L122" s="112"/>
      <c r="M122" s="258" t="s">
        <v>91</v>
      </c>
      <c r="N122" s="113"/>
      <c r="O122" s="114"/>
      <c r="P122" s="306"/>
      <c r="Q122" s="105"/>
      <c r="R122" s="114"/>
      <c r="S122" s="115"/>
      <c r="T122" s="116">
        <f t="shared" si="11"/>
        <v>0</v>
      </c>
      <c r="U122" s="117">
        <f t="shared" si="12"/>
        <v>0</v>
      </c>
      <c r="V122" s="117">
        <f t="shared" si="9"/>
        <v>0</v>
      </c>
      <c r="W122" s="118">
        <f t="shared" si="13"/>
        <v>0</v>
      </c>
      <c r="X122" s="119">
        <f t="shared" si="14"/>
        <v>0</v>
      </c>
      <c r="Y122" s="119">
        <f t="shared" si="15"/>
        <v>0</v>
      </c>
      <c r="AA122" s="120" t="str">
        <f t="shared" si="10"/>
        <v>202604</v>
      </c>
    </row>
    <row r="123" spans="1:27" ht="21" customHeight="1">
      <c r="A123" s="308" t="str">
        <f>IF(C123="","",SUBTOTAL(103,$C$13:C123)-1)</f>
        <v/>
      </c>
      <c r="B123" s="104"/>
      <c r="C123" s="105"/>
      <c r="D123" s="105"/>
      <c r="E123" s="106"/>
      <c r="F123" s="107" t="str">
        <f>IF(E123="","",IFERROR(DATEDIF(E123,'請求書（幼稚園保育料・代理）'!$A$1,"Y"),""))</f>
        <v/>
      </c>
      <c r="G123" s="108"/>
      <c r="H123" s="105"/>
      <c r="I123" s="333"/>
      <c r="J123" s="110" t="s">
        <v>32</v>
      </c>
      <c r="K123" s="334"/>
      <c r="L123" s="112"/>
      <c r="M123" s="258" t="s">
        <v>91</v>
      </c>
      <c r="N123" s="113"/>
      <c r="O123" s="114"/>
      <c r="P123" s="306"/>
      <c r="Q123" s="105"/>
      <c r="R123" s="114"/>
      <c r="S123" s="115"/>
      <c r="T123" s="116">
        <f t="shared" si="11"/>
        <v>0</v>
      </c>
      <c r="U123" s="117">
        <f t="shared" si="12"/>
        <v>0</v>
      </c>
      <c r="V123" s="117">
        <f t="shared" si="9"/>
        <v>0</v>
      </c>
      <c r="W123" s="118">
        <f t="shared" si="13"/>
        <v>0</v>
      </c>
      <c r="X123" s="119">
        <f t="shared" si="14"/>
        <v>0</v>
      </c>
      <c r="Y123" s="119">
        <f t="shared" si="15"/>
        <v>0</v>
      </c>
      <c r="AA123" s="120" t="str">
        <f t="shared" si="10"/>
        <v>202604</v>
      </c>
    </row>
    <row r="124" spans="1:27" ht="21" customHeight="1">
      <c r="A124" s="308" t="str">
        <f>IF(C124="","",SUBTOTAL(103,$C$13:C124)-1)</f>
        <v/>
      </c>
      <c r="B124" s="104"/>
      <c r="C124" s="105"/>
      <c r="D124" s="105"/>
      <c r="E124" s="106"/>
      <c r="F124" s="107" t="str">
        <f>IF(E124="","",IFERROR(DATEDIF(E124,'請求書（幼稚園保育料・代理）'!$A$1,"Y"),""))</f>
        <v/>
      </c>
      <c r="G124" s="108"/>
      <c r="H124" s="105"/>
      <c r="I124" s="333"/>
      <c r="J124" s="110" t="s">
        <v>32</v>
      </c>
      <c r="K124" s="334"/>
      <c r="L124" s="112"/>
      <c r="M124" s="258" t="s">
        <v>91</v>
      </c>
      <c r="N124" s="113"/>
      <c r="O124" s="114"/>
      <c r="P124" s="306"/>
      <c r="Q124" s="105"/>
      <c r="R124" s="114"/>
      <c r="S124" s="115"/>
      <c r="T124" s="116">
        <f t="shared" si="11"/>
        <v>0</v>
      </c>
      <c r="U124" s="117">
        <f t="shared" si="12"/>
        <v>0</v>
      </c>
      <c r="V124" s="117">
        <f t="shared" si="9"/>
        <v>0</v>
      </c>
      <c r="W124" s="118">
        <f t="shared" si="13"/>
        <v>0</v>
      </c>
      <c r="X124" s="119">
        <f t="shared" si="14"/>
        <v>0</v>
      </c>
      <c r="Y124" s="119">
        <f t="shared" si="15"/>
        <v>0</v>
      </c>
      <c r="AA124" s="120" t="str">
        <f t="shared" si="10"/>
        <v>202604</v>
      </c>
    </row>
    <row r="125" spans="1:27" ht="21" customHeight="1">
      <c r="A125" s="308" t="str">
        <f>IF(C125="","",SUBTOTAL(103,$C$13:C125)-1)</f>
        <v/>
      </c>
      <c r="B125" s="104"/>
      <c r="C125" s="105"/>
      <c r="D125" s="105"/>
      <c r="E125" s="106"/>
      <c r="F125" s="107" t="str">
        <f>IF(E125="","",IFERROR(DATEDIF(E125,'請求書（幼稚園保育料・代理）'!$A$1,"Y"),""))</f>
        <v/>
      </c>
      <c r="G125" s="108"/>
      <c r="H125" s="105"/>
      <c r="I125" s="333"/>
      <c r="J125" s="110" t="s">
        <v>32</v>
      </c>
      <c r="K125" s="334"/>
      <c r="L125" s="112"/>
      <c r="M125" s="258" t="s">
        <v>91</v>
      </c>
      <c r="N125" s="113"/>
      <c r="O125" s="114"/>
      <c r="P125" s="306"/>
      <c r="Q125" s="105"/>
      <c r="R125" s="114"/>
      <c r="S125" s="115"/>
      <c r="T125" s="116">
        <f t="shared" si="11"/>
        <v>0</v>
      </c>
      <c r="U125" s="117">
        <f t="shared" si="12"/>
        <v>0</v>
      </c>
      <c r="V125" s="117">
        <f t="shared" si="9"/>
        <v>0</v>
      </c>
      <c r="W125" s="118">
        <f t="shared" si="13"/>
        <v>0</v>
      </c>
      <c r="X125" s="119">
        <f t="shared" si="14"/>
        <v>0</v>
      </c>
      <c r="Y125" s="119">
        <f t="shared" si="15"/>
        <v>0</v>
      </c>
      <c r="AA125" s="120" t="str">
        <f t="shared" si="10"/>
        <v>202604</v>
      </c>
    </row>
    <row r="126" spans="1:27" ht="21" customHeight="1">
      <c r="A126" s="308" t="str">
        <f>IF(C126="","",SUBTOTAL(103,$C$13:C126)-1)</f>
        <v/>
      </c>
      <c r="B126" s="104"/>
      <c r="C126" s="105"/>
      <c r="D126" s="105"/>
      <c r="E126" s="106"/>
      <c r="F126" s="107" t="str">
        <f>IF(E126="","",IFERROR(DATEDIF(E126,'請求書（幼稚園保育料・代理）'!$A$1,"Y"),""))</f>
        <v/>
      </c>
      <c r="G126" s="108"/>
      <c r="H126" s="105"/>
      <c r="I126" s="333"/>
      <c r="J126" s="110" t="s">
        <v>32</v>
      </c>
      <c r="K126" s="334"/>
      <c r="L126" s="112"/>
      <c r="M126" s="258" t="s">
        <v>91</v>
      </c>
      <c r="N126" s="113"/>
      <c r="O126" s="114"/>
      <c r="P126" s="306"/>
      <c r="Q126" s="105"/>
      <c r="R126" s="114"/>
      <c r="S126" s="115"/>
      <c r="T126" s="116">
        <f t="shared" si="11"/>
        <v>0</v>
      </c>
      <c r="U126" s="117">
        <f t="shared" si="12"/>
        <v>0</v>
      </c>
      <c r="V126" s="117">
        <f t="shared" si="9"/>
        <v>0</v>
      </c>
      <c r="W126" s="118">
        <f t="shared" si="13"/>
        <v>0</v>
      </c>
      <c r="X126" s="119">
        <f t="shared" si="14"/>
        <v>0</v>
      </c>
      <c r="Y126" s="119">
        <f t="shared" si="15"/>
        <v>0</v>
      </c>
      <c r="AA126" s="120" t="str">
        <f t="shared" si="10"/>
        <v>202604</v>
      </c>
    </row>
    <row r="127" spans="1:27" ht="21" customHeight="1">
      <c r="A127" s="308" t="str">
        <f>IF(C127="","",SUBTOTAL(103,$C$13:C127)-1)</f>
        <v/>
      </c>
      <c r="B127" s="104"/>
      <c r="C127" s="105"/>
      <c r="D127" s="105"/>
      <c r="E127" s="106"/>
      <c r="F127" s="107" t="str">
        <f>IF(E127="","",IFERROR(DATEDIF(E127,'請求書（幼稚園保育料・代理）'!$A$1,"Y"),""))</f>
        <v/>
      </c>
      <c r="G127" s="108"/>
      <c r="H127" s="105"/>
      <c r="I127" s="333"/>
      <c r="J127" s="110" t="s">
        <v>32</v>
      </c>
      <c r="K127" s="334"/>
      <c r="L127" s="112"/>
      <c r="M127" s="258" t="s">
        <v>91</v>
      </c>
      <c r="N127" s="113"/>
      <c r="O127" s="114"/>
      <c r="P127" s="306"/>
      <c r="Q127" s="105"/>
      <c r="R127" s="114"/>
      <c r="S127" s="115"/>
      <c r="T127" s="116">
        <f t="shared" si="11"/>
        <v>0</v>
      </c>
      <c r="U127" s="117">
        <f t="shared" si="12"/>
        <v>0</v>
      </c>
      <c r="V127" s="117">
        <f t="shared" si="9"/>
        <v>0</v>
      </c>
      <c r="W127" s="118">
        <f t="shared" si="13"/>
        <v>0</v>
      </c>
      <c r="X127" s="119">
        <f t="shared" si="14"/>
        <v>0</v>
      </c>
      <c r="Y127" s="119">
        <f t="shared" si="15"/>
        <v>0</v>
      </c>
      <c r="AA127" s="120" t="str">
        <f t="shared" si="10"/>
        <v>202604</v>
      </c>
    </row>
    <row r="128" spans="1:27" ht="21" customHeight="1">
      <c r="A128" s="308" t="str">
        <f>IF(C128="","",SUBTOTAL(103,$C$13:C128)-1)</f>
        <v/>
      </c>
      <c r="B128" s="104"/>
      <c r="C128" s="105"/>
      <c r="D128" s="105"/>
      <c r="E128" s="106"/>
      <c r="F128" s="107" t="str">
        <f>IF(E128="","",IFERROR(DATEDIF(E128,'請求書（幼稚園保育料・代理）'!$A$1,"Y"),""))</f>
        <v/>
      </c>
      <c r="G128" s="108"/>
      <c r="H128" s="105"/>
      <c r="I128" s="333"/>
      <c r="J128" s="110" t="s">
        <v>32</v>
      </c>
      <c r="K128" s="334"/>
      <c r="L128" s="112"/>
      <c r="M128" s="258" t="s">
        <v>91</v>
      </c>
      <c r="N128" s="113"/>
      <c r="O128" s="114"/>
      <c r="P128" s="306"/>
      <c r="Q128" s="105"/>
      <c r="R128" s="114"/>
      <c r="S128" s="115"/>
      <c r="T128" s="116">
        <f t="shared" si="11"/>
        <v>0</v>
      </c>
      <c r="U128" s="117">
        <f t="shared" si="12"/>
        <v>0</v>
      </c>
      <c r="V128" s="117">
        <f t="shared" si="9"/>
        <v>0</v>
      </c>
      <c r="W128" s="118">
        <f t="shared" si="13"/>
        <v>0</v>
      </c>
      <c r="X128" s="119">
        <f t="shared" si="14"/>
        <v>0</v>
      </c>
      <c r="Y128" s="119">
        <f t="shared" si="15"/>
        <v>0</v>
      </c>
      <c r="AA128" s="120" t="str">
        <f t="shared" si="10"/>
        <v>202604</v>
      </c>
    </row>
    <row r="129" spans="1:27" ht="21" customHeight="1">
      <c r="A129" s="308" t="str">
        <f>IF(C129="","",SUBTOTAL(103,$C$13:C129)-1)</f>
        <v/>
      </c>
      <c r="B129" s="104"/>
      <c r="C129" s="105"/>
      <c r="D129" s="105"/>
      <c r="E129" s="106"/>
      <c r="F129" s="107" t="str">
        <f>IF(E129="","",IFERROR(DATEDIF(E129,'請求書（幼稚園保育料・代理）'!$A$1,"Y"),""))</f>
        <v/>
      </c>
      <c r="G129" s="108"/>
      <c r="H129" s="105"/>
      <c r="I129" s="333"/>
      <c r="J129" s="110" t="s">
        <v>32</v>
      </c>
      <c r="K129" s="334"/>
      <c r="L129" s="112"/>
      <c r="M129" s="258" t="s">
        <v>91</v>
      </c>
      <c r="N129" s="113"/>
      <c r="O129" s="114"/>
      <c r="P129" s="306"/>
      <c r="Q129" s="105"/>
      <c r="R129" s="114"/>
      <c r="S129" s="115"/>
      <c r="T129" s="116">
        <f t="shared" si="11"/>
        <v>0</v>
      </c>
      <c r="U129" s="117">
        <f t="shared" si="12"/>
        <v>0</v>
      </c>
      <c r="V129" s="117">
        <f t="shared" si="9"/>
        <v>0</v>
      </c>
      <c r="W129" s="118">
        <f t="shared" si="13"/>
        <v>0</v>
      </c>
      <c r="X129" s="119">
        <f t="shared" si="14"/>
        <v>0</v>
      </c>
      <c r="Y129" s="119">
        <f t="shared" si="15"/>
        <v>0</v>
      </c>
      <c r="AA129" s="120" t="str">
        <f t="shared" si="10"/>
        <v>202604</v>
      </c>
    </row>
    <row r="130" spans="1:27" ht="21" customHeight="1">
      <c r="A130" s="308" t="str">
        <f>IF(C130="","",SUBTOTAL(103,$C$13:C130)-1)</f>
        <v/>
      </c>
      <c r="B130" s="104"/>
      <c r="C130" s="105"/>
      <c r="D130" s="105"/>
      <c r="E130" s="106"/>
      <c r="F130" s="107" t="str">
        <f>IF(E130="","",IFERROR(DATEDIF(E130,'請求書（幼稚園保育料・代理）'!$A$1,"Y"),""))</f>
        <v/>
      </c>
      <c r="G130" s="108"/>
      <c r="H130" s="105"/>
      <c r="I130" s="333"/>
      <c r="J130" s="110" t="s">
        <v>32</v>
      </c>
      <c r="K130" s="334"/>
      <c r="L130" s="112"/>
      <c r="M130" s="258" t="s">
        <v>91</v>
      </c>
      <c r="N130" s="113"/>
      <c r="O130" s="114"/>
      <c r="P130" s="306"/>
      <c r="Q130" s="105"/>
      <c r="R130" s="114"/>
      <c r="S130" s="115"/>
      <c r="T130" s="116">
        <f t="shared" si="11"/>
        <v>0</v>
      </c>
      <c r="U130" s="117">
        <f t="shared" si="12"/>
        <v>0</v>
      </c>
      <c r="V130" s="117">
        <f t="shared" si="9"/>
        <v>0</v>
      </c>
      <c r="W130" s="118">
        <f t="shared" si="13"/>
        <v>0</v>
      </c>
      <c r="X130" s="119">
        <f t="shared" si="14"/>
        <v>0</v>
      </c>
      <c r="Y130" s="119">
        <f t="shared" si="15"/>
        <v>0</v>
      </c>
      <c r="AA130" s="120" t="str">
        <f t="shared" si="10"/>
        <v>202604</v>
      </c>
    </row>
    <row r="131" spans="1:27" ht="21" customHeight="1">
      <c r="A131" s="308" t="str">
        <f>IF(C131="","",SUBTOTAL(103,$C$13:C131)-1)</f>
        <v/>
      </c>
      <c r="B131" s="104"/>
      <c r="C131" s="105"/>
      <c r="D131" s="105"/>
      <c r="E131" s="106"/>
      <c r="F131" s="107" t="str">
        <f>IF(E131="","",IFERROR(DATEDIF(E131,'請求書（幼稚園保育料・代理）'!$A$1,"Y"),""))</f>
        <v/>
      </c>
      <c r="G131" s="108"/>
      <c r="H131" s="105"/>
      <c r="I131" s="333"/>
      <c r="J131" s="110" t="s">
        <v>32</v>
      </c>
      <c r="K131" s="334"/>
      <c r="L131" s="112"/>
      <c r="M131" s="258" t="s">
        <v>91</v>
      </c>
      <c r="N131" s="113"/>
      <c r="O131" s="114"/>
      <c r="P131" s="306"/>
      <c r="Q131" s="105"/>
      <c r="R131" s="114"/>
      <c r="S131" s="115"/>
      <c r="T131" s="116">
        <f t="shared" si="11"/>
        <v>0</v>
      </c>
      <c r="U131" s="117">
        <f t="shared" si="12"/>
        <v>0</v>
      </c>
      <c r="V131" s="117">
        <f t="shared" si="9"/>
        <v>0</v>
      </c>
      <c r="W131" s="118">
        <f t="shared" si="13"/>
        <v>0</v>
      </c>
      <c r="X131" s="119">
        <f t="shared" si="14"/>
        <v>0</v>
      </c>
      <c r="Y131" s="119">
        <f t="shared" si="15"/>
        <v>0</v>
      </c>
      <c r="AA131" s="120" t="str">
        <f t="shared" si="10"/>
        <v>202604</v>
      </c>
    </row>
    <row r="132" spans="1:27" ht="21" customHeight="1">
      <c r="A132" s="308" t="str">
        <f>IF(C132="","",SUBTOTAL(103,$C$13:C132)-1)</f>
        <v/>
      </c>
      <c r="B132" s="104"/>
      <c r="C132" s="105"/>
      <c r="D132" s="105"/>
      <c r="E132" s="106"/>
      <c r="F132" s="107" t="str">
        <f>IF(E132="","",IFERROR(DATEDIF(E132,'請求書（幼稚園保育料・代理）'!$A$1,"Y"),""))</f>
        <v/>
      </c>
      <c r="G132" s="108"/>
      <c r="H132" s="105"/>
      <c r="I132" s="333"/>
      <c r="J132" s="110" t="s">
        <v>32</v>
      </c>
      <c r="K132" s="334"/>
      <c r="L132" s="112"/>
      <c r="M132" s="258" t="s">
        <v>91</v>
      </c>
      <c r="N132" s="113"/>
      <c r="O132" s="114"/>
      <c r="P132" s="306"/>
      <c r="Q132" s="105"/>
      <c r="R132" s="114"/>
      <c r="S132" s="115"/>
      <c r="T132" s="116">
        <f t="shared" si="11"/>
        <v>0</v>
      </c>
      <c r="U132" s="117">
        <f t="shared" si="12"/>
        <v>0</v>
      </c>
      <c r="V132" s="117">
        <f t="shared" si="9"/>
        <v>0</v>
      </c>
      <c r="W132" s="118">
        <f t="shared" si="13"/>
        <v>0</v>
      </c>
      <c r="X132" s="119">
        <f t="shared" si="14"/>
        <v>0</v>
      </c>
      <c r="Y132" s="119">
        <f t="shared" si="15"/>
        <v>0</v>
      </c>
      <c r="AA132" s="120" t="str">
        <f t="shared" si="10"/>
        <v>202604</v>
      </c>
    </row>
    <row r="133" spans="1:27" ht="21" customHeight="1">
      <c r="A133" s="308" t="str">
        <f>IF(C133="","",SUBTOTAL(103,$C$13:C133)-1)</f>
        <v/>
      </c>
      <c r="B133" s="104"/>
      <c r="C133" s="105"/>
      <c r="D133" s="105"/>
      <c r="E133" s="106"/>
      <c r="F133" s="107" t="str">
        <f>IF(E133="","",IFERROR(DATEDIF(E133,'請求書（幼稚園保育料・代理）'!$A$1,"Y"),""))</f>
        <v/>
      </c>
      <c r="G133" s="108"/>
      <c r="H133" s="105"/>
      <c r="I133" s="333"/>
      <c r="J133" s="110" t="s">
        <v>32</v>
      </c>
      <c r="K133" s="334"/>
      <c r="L133" s="112"/>
      <c r="M133" s="258" t="s">
        <v>91</v>
      </c>
      <c r="N133" s="113"/>
      <c r="O133" s="114"/>
      <c r="P133" s="306"/>
      <c r="Q133" s="105"/>
      <c r="R133" s="114"/>
      <c r="S133" s="115"/>
      <c r="T133" s="116">
        <f t="shared" si="11"/>
        <v>0</v>
      </c>
      <c r="U133" s="117">
        <f t="shared" si="12"/>
        <v>0</v>
      </c>
      <c r="V133" s="117">
        <f t="shared" si="9"/>
        <v>0</v>
      </c>
      <c r="W133" s="118">
        <f t="shared" si="13"/>
        <v>0</v>
      </c>
      <c r="X133" s="119">
        <f t="shared" si="14"/>
        <v>0</v>
      </c>
      <c r="Y133" s="119">
        <f t="shared" si="15"/>
        <v>0</v>
      </c>
      <c r="AA133" s="120" t="str">
        <f t="shared" si="10"/>
        <v>202604</v>
      </c>
    </row>
    <row r="134" spans="1:27" ht="21" customHeight="1">
      <c r="A134" s="308" t="str">
        <f>IF(C134="","",SUBTOTAL(103,$C$13:C134)-1)</f>
        <v/>
      </c>
      <c r="B134" s="104"/>
      <c r="C134" s="105"/>
      <c r="D134" s="105"/>
      <c r="E134" s="106"/>
      <c r="F134" s="107" t="str">
        <f>IF(E134="","",IFERROR(DATEDIF(E134,'請求書（幼稚園保育料・代理）'!$A$1,"Y"),""))</f>
        <v/>
      </c>
      <c r="G134" s="108"/>
      <c r="H134" s="105"/>
      <c r="I134" s="333"/>
      <c r="J134" s="110" t="s">
        <v>32</v>
      </c>
      <c r="K134" s="334"/>
      <c r="L134" s="112"/>
      <c r="M134" s="258" t="s">
        <v>91</v>
      </c>
      <c r="N134" s="113"/>
      <c r="O134" s="114"/>
      <c r="P134" s="306"/>
      <c r="Q134" s="105"/>
      <c r="R134" s="114"/>
      <c r="S134" s="115"/>
      <c r="T134" s="116">
        <f t="shared" si="11"/>
        <v>0</v>
      </c>
      <c r="U134" s="117">
        <f t="shared" si="12"/>
        <v>0</v>
      </c>
      <c r="V134" s="117">
        <f t="shared" si="9"/>
        <v>0</v>
      </c>
      <c r="W134" s="118">
        <f t="shared" si="13"/>
        <v>0</v>
      </c>
      <c r="X134" s="119">
        <f t="shared" si="14"/>
        <v>0</v>
      </c>
      <c r="Y134" s="119">
        <f t="shared" si="15"/>
        <v>0</v>
      </c>
      <c r="AA134" s="120" t="str">
        <f t="shared" si="10"/>
        <v>202604</v>
      </c>
    </row>
    <row r="135" spans="1:27" ht="21" customHeight="1">
      <c r="A135" s="308" t="str">
        <f>IF(C135="","",SUBTOTAL(103,$C$13:C135)-1)</f>
        <v/>
      </c>
      <c r="B135" s="104"/>
      <c r="C135" s="105"/>
      <c r="D135" s="105"/>
      <c r="E135" s="106"/>
      <c r="F135" s="107" t="str">
        <f>IF(E135="","",IFERROR(DATEDIF(E135,'請求書（幼稚園保育料・代理）'!$A$1,"Y"),""))</f>
        <v/>
      </c>
      <c r="G135" s="108"/>
      <c r="H135" s="105"/>
      <c r="I135" s="333"/>
      <c r="J135" s="110" t="s">
        <v>32</v>
      </c>
      <c r="K135" s="334"/>
      <c r="L135" s="112"/>
      <c r="M135" s="258" t="s">
        <v>91</v>
      </c>
      <c r="N135" s="113"/>
      <c r="O135" s="114"/>
      <c r="P135" s="306"/>
      <c r="Q135" s="105"/>
      <c r="R135" s="114"/>
      <c r="S135" s="115"/>
      <c r="T135" s="116">
        <f t="shared" si="11"/>
        <v>0</v>
      </c>
      <c r="U135" s="117">
        <f t="shared" si="12"/>
        <v>0</v>
      </c>
      <c r="V135" s="117">
        <f t="shared" si="9"/>
        <v>0</v>
      </c>
      <c r="W135" s="118">
        <f t="shared" si="13"/>
        <v>0</v>
      </c>
      <c r="X135" s="119">
        <f t="shared" si="14"/>
        <v>0</v>
      </c>
      <c r="Y135" s="119">
        <f t="shared" si="15"/>
        <v>0</v>
      </c>
      <c r="AA135" s="120" t="str">
        <f t="shared" si="10"/>
        <v>202604</v>
      </c>
    </row>
    <row r="136" spans="1:27" ht="21" customHeight="1">
      <c r="A136" s="308" t="str">
        <f>IF(C136="","",SUBTOTAL(103,$C$13:C136)-1)</f>
        <v/>
      </c>
      <c r="B136" s="104"/>
      <c r="C136" s="105"/>
      <c r="D136" s="105"/>
      <c r="E136" s="106"/>
      <c r="F136" s="107" t="str">
        <f>IF(E136="","",IFERROR(DATEDIF(E136,'請求書（幼稚園保育料・代理）'!$A$1,"Y"),""))</f>
        <v/>
      </c>
      <c r="G136" s="108"/>
      <c r="H136" s="105"/>
      <c r="I136" s="333"/>
      <c r="J136" s="110" t="s">
        <v>32</v>
      </c>
      <c r="K136" s="334"/>
      <c r="L136" s="112"/>
      <c r="M136" s="258" t="s">
        <v>91</v>
      </c>
      <c r="N136" s="113"/>
      <c r="O136" s="114"/>
      <c r="P136" s="306"/>
      <c r="Q136" s="105"/>
      <c r="R136" s="114"/>
      <c r="S136" s="115"/>
      <c r="T136" s="116">
        <f t="shared" si="11"/>
        <v>0</v>
      </c>
      <c r="U136" s="117">
        <f t="shared" si="12"/>
        <v>0</v>
      </c>
      <c r="V136" s="117">
        <f t="shared" si="9"/>
        <v>0</v>
      </c>
      <c r="W136" s="118">
        <f t="shared" si="13"/>
        <v>0</v>
      </c>
      <c r="X136" s="119">
        <f t="shared" si="14"/>
        <v>0</v>
      </c>
      <c r="Y136" s="119">
        <f t="shared" si="15"/>
        <v>0</v>
      </c>
      <c r="AA136" s="120" t="str">
        <f t="shared" si="10"/>
        <v>202604</v>
      </c>
    </row>
    <row r="137" spans="1:27" ht="21" customHeight="1">
      <c r="A137" s="308" t="str">
        <f>IF(C137="","",SUBTOTAL(103,$C$13:C137)-1)</f>
        <v/>
      </c>
      <c r="B137" s="104"/>
      <c r="C137" s="105"/>
      <c r="D137" s="105"/>
      <c r="E137" s="106"/>
      <c r="F137" s="107" t="str">
        <f>IF(E137="","",IFERROR(DATEDIF(E137,'請求書（幼稚園保育料・代理）'!$A$1,"Y"),""))</f>
        <v/>
      </c>
      <c r="G137" s="108"/>
      <c r="H137" s="105"/>
      <c r="I137" s="333"/>
      <c r="J137" s="110" t="s">
        <v>32</v>
      </c>
      <c r="K137" s="334"/>
      <c r="L137" s="112"/>
      <c r="M137" s="258" t="s">
        <v>91</v>
      </c>
      <c r="N137" s="113"/>
      <c r="O137" s="114"/>
      <c r="P137" s="306"/>
      <c r="Q137" s="105"/>
      <c r="R137" s="114"/>
      <c r="S137" s="115"/>
      <c r="T137" s="116">
        <f t="shared" si="11"/>
        <v>0</v>
      </c>
      <c r="U137" s="117">
        <f t="shared" si="12"/>
        <v>0</v>
      </c>
      <c r="V137" s="117">
        <f t="shared" si="9"/>
        <v>0</v>
      </c>
      <c r="W137" s="118">
        <f t="shared" si="13"/>
        <v>0</v>
      </c>
      <c r="X137" s="119">
        <f t="shared" si="14"/>
        <v>0</v>
      </c>
      <c r="Y137" s="119">
        <f t="shared" si="15"/>
        <v>0</v>
      </c>
      <c r="AA137" s="120" t="str">
        <f t="shared" si="10"/>
        <v>202604</v>
      </c>
    </row>
    <row r="138" spans="1:27" ht="21" customHeight="1">
      <c r="A138" s="308" t="str">
        <f>IF(C138="","",SUBTOTAL(103,$C$13:C138)-1)</f>
        <v/>
      </c>
      <c r="B138" s="104"/>
      <c r="C138" s="105"/>
      <c r="D138" s="105"/>
      <c r="E138" s="106"/>
      <c r="F138" s="107" t="str">
        <f>IF(E138="","",IFERROR(DATEDIF(E138,'請求書（幼稚園保育料・代理）'!$A$1,"Y"),""))</f>
        <v/>
      </c>
      <c r="G138" s="108"/>
      <c r="H138" s="105"/>
      <c r="I138" s="333"/>
      <c r="J138" s="110" t="s">
        <v>32</v>
      </c>
      <c r="K138" s="334"/>
      <c r="L138" s="112"/>
      <c r="M138" s="258" t="s">
        <v>91</v>
      </c>
      <c r="N138" s="113"/>
      <c r="O138" s="114"/>
      <c r="P138" s="306"/>
      <c r="Q138" s="105"/>
      <c r="R138" s="114"/>
      <c r="S138" s="115"/>
      <c r="T138" s="116">
        <f t="shared" si="11"/>
        <v>0</v>
      </c>
      <c r="U138" s="117">
        <f t="shared" si="12"/>
        <v>0</v>
      </c>
      <c r="V138" s="117">
        <f t="shared" si="9"/>
        <v>0</v>
      </c>
      <c r="W138" s="118">
        <f t="shared" si="13"/>
        <v>0</v>
      </c>
      <c r="X138" s="119">
        <f t="shared" si="14"/>
        <v>0</v>
      </c>
      <c r="Y138" s="119">
        <f t="shared" si="15"/>
        <v>0</v>
      </c>
      <c r="AA138" s="120" t="str">
        <f t="shared" si="10"/>
        <v>202604</v>
      </c>
    </row>
    <row r="139" spans="1:27" ht="21" customHeight="1">
      <c r="A139" s="308" t="str">
        <f>IF(C139="","",SUBTOTAL(103,$C$13:C139)-1)</f>
        <v/>
      </c>
      <c r="B139" s="104"/>
      <c r="C139" s="105"/>
      <c r="D139" s="105"/>
      <c r="E139" s="106"/>
      <c r="F139" s="107" t="str">
        <f>IF(E139="","",IFERROR(DATEDIF(E139,'請求書（幼稚園保育料・代理）'!$A$1,"Y"),""))</f>
        <v/>
      </c>
      <c r="G139" s="108"/>
      <c r="H139" s="105"/>
      <c r="I139" s="333"/>
      <c r="J139" s="110" t="s">
        <v>32</v>
      </c>
      <c r="K139" s="334"/>
      <c r="L139" s="112"/>
      <c r="M139" s="258" t="s">
        <v>91</v>
      </c>
      <c r="N139" s="113"/>
      <c r="O139" s="114"/>
      <c r="P139" s="306"/>
      <c r="Q139" s="105"/>
      <c r="R139" s="114"/>
      <c r="S139" s="115"/>
      <c r="T139" s="116">
        <f t="shared" si="11"/>
        <v>0</v>
      </c>
      <c r="U139" s="117">
        <f t="shared" si="12"/>
        <v>0</v>
      </c>
      <c r="V139" s="117">
        <f t="shared" si="9"/>
        <v>0</v>
      </c>
      <c r="W139" s="118">
        <f t="shared" si="13"/>
        <v>0</v>
      </c>
      <c r="X139" s="119">
        <f t="shared" si="14"/>
        <v>0</v>
      </c>
      <c r="Y139" s="119">
        <f t="shared" si="15"/>
        <v>0</v>
      </c>
      <c r="AA139" s="120" t="str">
        <f t="shared" si="10"/>
        <v>202604</v>
      </c>
    </row>
    <row r="140" spans="1:27" ht="21" customHeight="1">
      <c r="A140" s="308" t="str">
        <f>IF(C140="","",SUBTOTAL(103,$C$13:C140)-1)</f>
        <v/>
      </c>
      <c r="B140" s="104"/>
      <c r="C140" s="105"/>
      <c r="D140" s="105"/>
      <c r="E140" s="106"/>
      <c r="F140" s="107" t="str">
        <f>IF(E140="","",IFERROR(DATEDIF(E140,'請求書（幼稚園保育料・代理）'!$A$1,"Y"),""))</f>
        <v/>
      </c>
      <c r="G140" s="108"/>
      <c r="H140" s="105"/>
      <c r="I140" s="333"/>
      <c r="J140" s="110" t="s">
        <v>32</v>
      </c>
      <c r="K140" s="334"/>
      <c r="L140" s="112"/>
      <c r="M140" s="258" t="s">
        <v>91</v>
      </c>
      <c r="N140" s="113"/>
      <c r="O140" s="114"/>
      <c r="P140" s="306"/>
      <c r="Q140" s="105"/>
      <c r="R140" s="114"/>
      <c r="S140" s="115"/>
      <c r="T140" s="116">
        <f t="shared" si="11"/>
        <v>0</v>
      </c>
      <c r="U140" s="117">
        <f t="shared" si="12"/>
        <v>0</v>
      </c>
      <c r="V140" s="117">
        <f t="shared" si="9"/>
        <v>0</v>
      </c>
      <c r="W140" s="118">
        <f t="shared" si="13"/>
        <v>0</v>
      </c>
      <c r="X140" s="119">
        <f t="shared" si="14"/>
        <v>0</v>
      </c>
      <c r="Y140" s="119">
        <f t="shared" si="15"/>
        <v>0</v>
      </c>
      <c r="AA140" s="120" t="str">
        <f t="shared" si="10"/>
        <v>202604</v>
      </c>
    </row>
    <row r="141" spans="1:27" ht="21" customHeight="1">
      <c r="A141" s="308" t="str">
        <f>IF(C141="","",SUBTOTAL(103,$C$13:C141)-1)</f>
        <v/>
      </c>
      <c r="B141" s="104"/>
      <c r="C141" s="105"/>
      <c r="D141" s="105"/>
      <c r="E141" s="106"/>
      <c r="F141" s="107" t="str">
        <f>IF(E141="","",IFERROR(DATEDIF(E141,'請求書（幼稚園保育料・代理）'!$A$1,"Y"),""))</f>
        <v/>
      </c>
      <c r="G141" s="108"/>
      <c r="H141" s="105"/>
      <c r="I141" s="333"/>
      <c r="J141" s="110" t="s">
        <v>32</v>
      </c>
      <c r="K141" s="334"/>
      <c r="L141" s="112"/>
      <c r="M141" s="258" t="s">
        <v>91</v>
      </c>
      <c r="N141" s="113"/>
      <c r="O141" s="114"/>
      <c r="P141" s="306"/>
      <c r="Q141" s="105"/>
      <c r="R141" s="114"/>
      <c r="S141" s="115"/>
      <c r="T141" s="116">
        <f t="shared" si="11"/>
        <v>0</v>
      </c>
      <c r="U141" s="117">
        <f t="shared" si="12"/>
        <v>0</v>
      </c>
      <c r="V141" s="117">
        <f t="shared" si="9"/>
        <v>0</v>
      </c>
      <c r="W141" s="118">
        <f t="shared" si="13"/>
        <v>0</v>
      </c>
      <c r="X141" s="119">
        <f t="shared" si="14"/>
        <v>0</v>
      </c>
      <c r="Y141" s="119">
        <f t="shared" si="15"/>
        <v>0</v>
      </c>
      <c r="AA141" s="120" t="str">
        <f t="shared" si="10"/>
        <v>202604</v>
      </c>
    </row>
    <row r="142" spans="1:27" ht="21" customHeight="1">
      <c r="A142" s="308" t="str">
        <f>IF(C142="","",SUBTOTAL(103,$C$13:C142)-1)</f>
        <v/>
      </c>
      <c r="B142" s="104"/>
      <c r="C142" s="105"/>
      <c r="D142" s="105"/>
      <c r="E142" s="106"/>
      <c r="F142" s="107" t="str">
        <f>IF(E142="","",IFERROR(DATEDIF(E142,'請求書（幼稚園保育料・代理）'!$A$1,"Y"),""))</f>
        <v/>
      </c>
      <c r="G142" s="108"/>
      <c r="H142" s="105"/>
      <c r="I142" s="333"/>
      <c r="J142" s="110" t="s">
        <v>32</v>
      </c>
      <c r="K142" s="334"/>
      <c r="L142" s="112"/>
      <c r="M142" s="258" t="s">
        <v>91</v>
      </c>
      <c r="N142" s="113"/>
      <c r="O142" s="114"/>
      <c r="P142" s="306"/>
      <c r="Q142" s="105"/>
      <c r="R142" s="114"/>
      <c r="S142" s="115"/>
      <c r="T142" s="116">
        <f t="shared" si="11"/>
        <v>0</v>
      </c>
      <c r="U142" s="117">
        <f t="shared" si="12"/>
        <v>0</v>
      </c>
      <c r="V142" s="117">
        <f t="shared" ref="V142:V205" si="16">IF(C142&lt;&gt;0,$V$13,0)</f>
        <v>0</v>
      </c>
      <c r="W142" s="118">
        <f t="shared" si="13"/>
        <v>0</v>
      </c>
      <c r="X142" s="119">
        <f t="shared" si="14"/>
        <v>0</v>
      </c>
      <c r="Y142" s="119">
        <f t="shared" si="15"/>
        <v>0</v>
      </c>
      <c r="AA142" s="120" t="str">
        <f t="shared" ref="AA142:AA205" si="17">2018+$I$4&amp;0&amp;$K$4</f>
        <v>202604</v>
      </c>
    </row>
    <row r="143" spans="1:27" ht="21" customHeight="1">
      <c r="A143" s="308" t="str">
        <f>IF(C143="","",SUBTOTAL(103,$C$13:C143)-1)</f>
        <v/>
      </c>
      <c r="B143" s="104"/>
      <c r="C143" s="105"/>
      <c r="D143" s="105"/>
      <c r="E143" s="106"/>
      <c r="F143" s="107" t="str">
        <f>IF(E143="","",IFERROR(DATEDIF(E143,'請求書（幼稚園保育料・代理）'!$A$1,"Y"),""))</f>
        <v/>
      </c>
      <c r="G143" s="108"/>
      <c r="H143" s="105"/>
      <c r="I143" s="333"/>
      <c r="J143" s="110" t="s">
        <v>32</v>
      </c>
      <c r="K143" s="334"/>
      <c r="L143" s="112"/>
      <c r="M143" s="258" t="s">
        <v>91</v>
      </c>
      <c r="N143" s="113"/>
      <c r="O143" s="114"/>
      <c r="P143" s="306"/>
      <c r="Q143" s="105"/>
      <c r="R143" s="114"/>
      <c r="S143" s="115"/>
      <c r="T143" s="116">
        <f t="shared" ref="T143:T206" si="18">IF(Q143="有",ROUNDDOWN(R143/S143,0),0)</f>
        <v>0</v>
      </c>
      <c r="U143" s="117">
        <f t="shared" ref="U143:U206" si="19">O143+T143</f>
        <v>0</v>
      </c>
      <c r="V143" s="117">
        <f t="shared" si="16"/>
        <v>0</v>
      </c>
      <c r="W143" s="118">
        <f t="shared" ref="W143:W206" si="20">MIN(U143,V143)</f>
        <v>0</v>
      </c>
      <c r="X143" s="119">
        <f t="shared" ref="X143:X206" si="21">IF(O143-W143&lt;0,0,O143-W143)</f>
        <v>0</v>
      </c>
      <c r="Y143" s="119">
        <f t="shared" ref="Y143:Y206" si="22">IF(W143-O143&gt;0,W143-O143,0)</f>
        <v>0</v>
      </c>
      <c r="AA143" s="120" t="str">
        <f t="shared" si="17"/>
        <v>202604</v>
      </c>
    </row>
    <row r="144" spans="1:27" ht="21" customHeight="1">
      <c r="A144" s="308" t="str">
        <f>IF(C144="","",SUBTOTAL(103,$C$13:C144)-1)</f>
        <v/>
      </c>
      <c r="B144" s="104"/>
      <c r="C144" s="105"/>
      <c r="D144" s="105"/>
      <c r="E144" s="106"/>
      <c r="F144" s="107" t="str">
        <f>IF(E144="","",IFERROR(DATEDIF(E144,'請求書（幼稚園保育料・代理）'!$A$1,"Y"),""))</f>
        <v/>
      </c>
      <c r="G144" s="108"/>
      <c r="H144" s="105"/>
      <c r="I144" s="333"/>
      <c r="J144" s="110" t="s">
        <v>32</v>
      </c>
      <c r="K144" s="334"/>
      <c r="L144" s="112"/>
      <c r="M144" s="258" t="s">
        <v>91</v>
      </c>
      <c r="N144" s="113"/>
      <c r="O144" s="114"/>
      <c r="P144" s="306"/>
      <c r="Q144" s="105"/>
      <c r="R144" s="114"/>
      <c r="S144" s="115"/>
      <c r="T144" s="116">
        <f t="shared" si="18"/>
        <v>0</v>
      </c>
      <c r="U144" s="117">
        <f t="shared" si="19"/>
        <v>0</v>
      </c>
      <c r="V144" s="117">
        <f t="shared" si="16"/>
        <v>0</v>
      </c>
      <c r="W144" s="118">
        <f t="shared" si="20"/>
        <v>0</v>
      </c>
      <c r="X144" s="119">
        <f t="shared" si="21"/>
        <v>0</v>
      </c>
      <c r="Y144" s="119">
        <f t="shared" si="22"/>
        <v>0</v>
      </c>
      <c r="AA144" s="120" t="str">
        <f t="shared" si="17"/>
        <v>202604</v>
      </c>
    </row>
    <row r="145" spans="1:27" ht="21" customHeight="1">
      <c r="A145" s="308" t="str">
        <f>IF(C145="","",SUBTOTAL(103,$C$13:C145)-1)</f>
        <v/>
      </c>
      <c r="B145" s="104"/>
      <c r="C145" s="105"/>
      <c r="D145" s="105"/>
      <c r="E145" s="106"/>
      <c r="F145" s="107" t="str">
        <f>IF(E145="","",IFERROR(DATEDIF(E145,'請求書（幼稚園保育料・代理）'!$A$1,"Y"),""))</f>
        <v/>
      </c>
      <c r="G145" s="108"/>
      <c r="H145" s="105"/>
      <c r="I145" s="333"/>
      <c r="J145" s="110" t="s">
        <v>32</v>
      </c>
      <c r="K145" s="334"/>
      <c r="L145" s="112"/>
      <c r="M145" s="258" t="s">
        <v>91</v>
      </c>
      <c r="N145" s="113"/>
      <c r="O145" s="114"/>
      <c r="P145" s="306"/>
      <c r="Q145" s="105"/>
      <c r="R145" s="114"/>
      <c r="S145" s="115"/>
      <c r="T145" s="116">
        <f t="shared" si="18"/>
        <v>0</v>
      </c>
      <c r="U145" s="117">
        <f t="shared" si="19"/>
        <v>0</v>
      </c>
      <c r="V145" s="117">
        <f t="shared" si="16"/>
        <v>0</v>
      </c>
      <c r="W145" s="118">
        <f t="shared" si="20"/>
        <v>0</v>
      </c>
      <c r="X145" s="119">
        <f t="shared" si="21"/>
        <v>0</v>
      </c>
      <c r="Y145" s="119">
        <f t="shared" si="22"/>
        <v>0</v>
      </c>
      <c r="AA145" s="120" t="str">
        <f t="shared" si="17"/>
        <v>202604</v>
      </c>
    </row>
    <row r="146" spans="1:27" ht="21" customHeight="1">
      <c r="A146" s="308" t="str">
        <f>IF(C146="","",SUBTOTAL(103,$C$13:C146)-1)</f>
        <v/>
      </c>
      <c r="B146" s="104"/>
      <c r="C146" s="105"/>
      <c r="D146" s="105"/>
      <c r="E146" s="106"/>
      <c r="F146" s="107" t="str">
        <f>IF(E146="","",IFERROR(DATEDIF(E146,'請求書（幼稚園保育料・代理）'!$A$1,"Y"),""))</f>
        <v/>
      </c>
      <c r="G146" s="108"/>
      <c r="H146" s="105"/>
      <c r="I146" s="333"/>
      <c r="J146" s="110" t="s">
        <v>32</v>
      </c>
      <c r="K146" s="334"/>
      <c r="L146" s="112"/>
      <c r="M146" s="258" t="s">
        <v>91</v>
      </c>
      <c r="N146" s="113"/>
      <c r="O146" s="114"/>
      <c r="P146" s="306"/>
      <c r="Q146" s="105"/>
      <c r="R146" s="114"/>
      <c r="S146" s="115"/>
      <c r="T146" s="116">
        <f t="shared" si="18"/>
        <v>0</v>
      </c>
      <c r="U146" s="117">
        <f t="shared" si="19"/>
        <v>0</v>
      </c>
      <c r="V146" s="117">
        <f t="shared" si="16"/>
        <v>0</v>
      </c>
      <c r="W146" s="118">
        <f t="shared" si="20"/>
        <v>0</v>
      </c>
      <c r="X146" s="119">
        <f t="shared" si="21"/>
        <v>0</v>
      </c>
      <c r="Y146" s="119">
        <f t="shared" si="22"/>
        <v>0</v>
      </c>
      <c r="AA146" s="120" t="str">
        <f t="shared" si="17"/>
        <v>202604</v>
      </c>
    </row>
    <row r="147" spans="1:27" ht="21" customHeight="1">
      <c r="A147" s="308" t="str">
        <f>IF(C147="","",SUBTOTAL(103,$C$13:C147)-1)</f>
        <v/>
      </c>
      <c r="B147" s="104"/>
      <c r="C147" s="105"/>
      <c r="D147" s="105"/>
      <c r="E147" s="106"/>
      <c r="F147" s="107" t="str">
        <f>IF(E147="","",IFERROR(DATEDIF(E147,'請求書（幼稚園保育料・代理）'!$A$1,"Y"),""))</f>
        <v/>
      </c>
      <c r="G147" s="108"/>
      <c r="H147" s="105"/>
      <c r="I147" s="333"/>
      <c r="J147" s="110" t="s">
        <v>32</v>
      </c>
      <c r="K147" s="334"/>
      <c r="L147" s="112"/>
      <c r="M147" s="258" t="s">
        <v>91</v>
      </c>
      <c r="N147" s="113"/>
      <c r="O147" s="114"/>
      <c r="P147" s="306"/>
      <c r="Q147" s="105"/>
      <c r="R147" s="114"/>
      <c r="S147" s="115"/>
      <c r="T147" s="116">
        <f t="shared" si="18"/>
        <v>0</v>
      </c>
      <c r="U147" s="117">
        <f t="shared" si="19"/>
        <v>0</v>
      </c>
      <c r="V147" s="117">
        <f t="shared" si="16"/>
        <v>0</v>
      </c>
      <c r="W147" s="118">
        <f t="shared" si="20"/>
        <v>0</v>
      </c>
      <c r="X147" s="119">
        <f t="shared" si="21"/>
        <v>0</v>
      </c>
      <c r="Y147" s="119">
        <f t="shared" si="22"/>
        <v>0</v>
      </c>
      <c r="AA147" s="120" t="str">
        <f t="shared" si="17"/>
        <v>202604</v>
      </c>
    </row>
    <row r="148" spans="1:27" ht="21" customHeight="1">
      <c r="A148" s="308" t="str">
        <f>IF(C148="","",SUBTOTAL(103,$C$13:C148)-1)</f>
        <v/>
      </c>
      <c r="B148" s="104"/>
      <c r="C148" s="105"/>
      <c r="D148" s="105"/>
      <c r="E148" s="106"/>
      <c r="F148" s="107" t="str">
        <f>IF(E148="","",IFERROR(DATEDIF(E148,'請求書（幼稚園保育料・代理）'!$A$1,"Y"),""))</f>
        <v/>
      </c>
      <c r="G148" s="108"/>
      <c r="H148" s="105"/>
      <c r="I148" s="333"/>
      <c r="J148" s="110" t="s">
        <v>32</v>
      </c>
      <c r="K148" s="334"/>
      <c r="L148" s="112"/>
      <c r="M148" s="258" t="s">
        <v>91</v>
      </c>
      <c r="N148" s="113"/>
      <c r="O148" s="114"/>
      <c r="P148" s="306"/>
      <c r="Q148" s="105"/>
      <c r="R148" s="114"/>
      <c r="S148" s="115"/>
      <c r="T148" s="116">
        <f t="shared" si="18"/>
        <v>0</v>
      </c>
      <c r="U148" s="117">
        <f t="shared" si="19"/>
        <v>0</v>
      </c>
      <c r="V148" s="117">
        <f t="shared" si="16"/>
        <v>0</v>
      </c>
      <c r="W148" s="118">
        <f t="shared" si="20"/>
        <v>0</v>
      </c>
      <c r="X148" s="119">
        <f t="shared" si="21"/>
        <v>0</v>
      </c>
      <c r="Y148" s="119">
        <f t="shared" si="22"/>
        <v>0</v>
      </c>
      <c r="AA148" s="120" t="str">
        <f t="shared" si="17"/>
        <v>202604</v>
      </c>
    </row>
    <row r="149" spans="1:27" ht="21" customHeight="1">
      <c r="A149" s="308" t="str">
        <f>IF(C149="","",SUBTOTAL(103,$C$13:C149)-1)</f>
        <v/>
      </c>
      <c r="B149" s="104"/>
      <c r="C149" s="105"/>
      <c r="D149" s="105"/>
      <c r="E149" s="106"/>
      <c r="F149" s="107" t="str">
        <f>IF(E149="","",IFERROR(DATEDIF(E149,'請求書（幼稚園保育料・代理）'!$A$1,"Y"),""))</f>
        <v/>
      </c>
      <c r="G149" s="108"/>
      <c r="H149" s="105"/>
      <c r="I149" s="333"/>
      <c r="J149" s="110" t="s">
        <v>32</v>
      </c>
      <c r="K149" s="334"/>
      <c r="L149" s="112"/>
      <c r="M149" s="258" t="s">
        <v>91</v>
      </c>
      <c r="N149" s="113"/>
      <c r="O149" s="114"/>
      <c r="P149" s="306"/>
      <c r="Q149" s="105"/>
      <c r="R149" s="114"/>
      <c r="S149" s="115"/>
      <c r="T149" s="116">
        <f t="shared" si="18"/>
        <v>0</v>
      </c>
      <c r="U149" s="117">
        <f t="shared" si="19"/>
        <v>0</v>
      </c>
      <c r="V149" s="117">
        <f t="shared" si="16"/>
        <v>0</v>
      </c>
      <c r="W149" s="118">
        <f t="shared" si="20"/>
        <v>0</v>
      </c>
      <c r="X149" s="119">
        <f t="shared" si="21"/>
        <v>0</v>
      </c>
      <c r="Y149" s="119">
        <f t="shared" si="22"/>
        <v>0</v>
      </c>
      <c r="AA149" s="120" t="str">
        <f t="shared" si="17"/>
        <v>202604</v>
      </c>
    </row>
    <row r="150" spans="1:27" ht="21" customHeight="1">
      <c r="A150" s="308" t="str">
        <f>IF(C150="","",SUBTOTAL(103,$C$13:C150)-1)</f>
        <v/>
      </c>
      <c r="B150" s="104"/>
      <c r="C150" s="105"/>
      <c r="D150" s="105"/>
      <c r="E150" s="106"/>
      <c r="F150" s="107" t="str">
        <f>IF(E150="","",IFERROR(DATEDIF(E150,'請求書（幼稚園保育料・代理）'!$A$1,"Y"),""))</f>
        <v/>
      </c>
      <c r="G150" s="108"/>
      <c r="H150" s="105"/>
      <c r="I150" s="333"/>
      <c r="J150" s="110" t="s">
        <v>32</v>
      </c>
      <c r="K150" s="334"/>
      <c r="L150" s="112"/>
      <c r="M150" s="258" t="s">
        <v>91</v>
      </c>
      <c r="N150" s="113"/>
      <c r="O150" s="114"/>
      <c r="P150" s="306"/>
      <c r="Q150" s="105"/>
      <c r="R150" s="114"/>
      <c r="S150" s="115"/>
      <c r="T150" s="116">
        <f t="shared" si="18"/>
        <v>0</v>
      </c>
      <c r="U150" s="117">
        <f t="shared" si="19"/>
        <v>0</v>
      </c>
      <c r="V150" s="117">
        <f t="shared" si="16"/>
        <v>0</v>
      </c>
      <c r="W150" s="118">
        <f t="shared" si="20"/>
        <v>0</v>
      </c>
      <c r="X150" s="119">
        <f t="shared" si="21"/>
        <v>0</v>
      </c>
      <c r="Y150" s="119">
        <f t="shared" si="22"/>
        <v>0</v>
      </c>
      <c r="AA150" s="120" t="str">
        <f t="shared" si="17"/>
        <v>202604</v>
      </c>
    </row>
    <row r="151" spans="1:27" ht="21" customHeight="1">
      <c r="A151" s="308" t="str">
        <f>IF(C151="","",SUBTOTAL(103,$C$13:C151)-1)</f>
        <v/>
      </c>
      <c r="B151" s="104"/>
      <c r="C151" s="105"/>
      <c r="D151" s="105"/>
      <c r="E151" s="106"/>
      <c r="F151" s="107" t="str">
        <f>IF(E151="","",IFERROR(DATEDIF(E151,'請求書（幼稚園保育料・代理）'!$A$1,"Y"),""))</f>
        <v/>
      </c>
      <c r="G151" s="108"/>
      <c r="H151" s="105"/>
      <c r="I151" s="333"/>
      <c r="J151" s="110" t="s">
        <v>32</v>
      </c>
      <c r="K151" s="334"/>
      <c r="L151" s="112"/>
      <c r="M151" s="258" t="s">
        <v>91</v>
      </c>
      <c r="N151" s="113"/>
      <c r="O151" s="114"/>
      <c r="P151" s="306"/>
      <c r="Q151" s="105"/>
      <c r="R151" s="114"/>
      <c r="S151" s="115"/>
      <c r="T151" s="116">
        <f t="shared" si="18"/>
        <v>0</v>
      </c>
      <c r="U151" s="117">
        <f t="shared" si="19"/>
        <v>0</v>
      </c>
      <c r="V151" s="117">
        <f t="shared" si="16"/>
        <v>0</v>
      </c>
      <c r="W151" s="118">
        <f t="shared" si="20"/>
        <v>0</v>
      </c>
      <c r="X151" s="119">
        <f t="shared" si="21"/>
        <v>0</v>
      </c>
      <c r="Y151" s="119">
        <f t="shared" si="22"/>
        <v>0</v>
      </c>
      <c r="AA151" s="120" t="str">
        <f t="shared" si="17"/>
        <v>202604</v>
      </c>
    </row>
    <row r="152" spans="1:27" ht="21" customHeight="1">
      <c r="A152" s="308" t="str">
        <f>IF(C152="","",SUBTOTAL(103,$C$13:C152)-1)</f>
        <v/>
      </c>
      <c r="B152" s="104"/>
      <c r="C152" s="105"/>
      <c r="D152" s="105"/>
      <c r="E152" s="106"/>
      <c r="F152" s="107" t="str">
        <f>IF(E152="","",IFERROR(DATEDIF(E152,'請求書（幼稚園保育料・代理）'!$A$1,"Y"),""))</f>
        <v/>
      </c>
      <c r="G152" s="108"/>
      <c r="H152" s="105"/>
      <c r="I152" s="333"/>
      <c r="J152" s="110" t="s">
        <v>32</v>
      </c>
      <c r="K152" s="334"/>
      <c r="L152" s="112"/>
      <c r="M152" s="258" t="s">
        <v>91</v>
      </c>
      <c r="N152" s="113"/>
      <c r="O152" s="114"/>
      <c r="P152" s="306"/>
      <c r="Q152" s="105"/>
      <c r="R152" s="114"/>
      <c r="S152" s="115"/>
      <c r="T152" s="116">
        <f t="shared" si="18"/>
        <v>0</v>
      </c>
      <c r="U152" s="117">
        <f t="shared" si="19"/>
        <v>0</v>
      </c>
      <c r="V152" s="117">
        <f t="shared" si="16"/>
        <v>0</v>
      </c>
      <c r="W152" s="118">
        <f t="shared" si="20"/>
        <v>0</v>
      </c>
      <c r="X152" s="119">
        <f t="shared" si="21"/>
        <v>0</v>
      </c>
      <c r="Y152" s="119">
        <f t="shared" si="22"/>
        <v>0</v>
      </c>
      <c r="AA152" s="120" t="str">
        <f t="shared" si="17"/>
        <v>202604</v>
      </c>
    </row>
    <row r="153" spans="1:27" ht="21" customHeight="1">
      <c r="A153" s="308" t="str">
        <f>IF(C153="","",SUBTOTAL(103,$C$13:C153)-1)</f>
        <v/>
      </c>
      <c r="B153" s="104"/>
      <c r="C153" s="105"/>
      <c r="D153" s="105"/>
      <c r="E153" s="106"/>
      <c r="F153" s="107" t="str">
        <f>IF(E153="","",IFERROR(DATEDIF(E153,'請求書（幼稚園保育料・代理）'!$A$1,"Y"),""))</f>
        <v/>
      </c>
      <c r="G153" s="108"/>
      <c r="H153" s="105"/>
      <c r="I153" s="333"/>
      <c r="J153" s="110" t="s">
        <v>32</v>
      </c>
      <c r="K153" s="334"/>
      <c r="L153" s="112"/>
      <c r="M153" s="258" t="s">
        <v>91</v>
      </c>
      <c r="N153" s="113"/>
      <c r="O153" s="114"/>
      <c r="P153" s="306"/>
      <c r="Q153" s="105"/>
      <c r="R153" s="114"/>
      <c r="S153" s="115"/>
      <c r="T153" s="116">
        <f t="shared" si="18"/>
        <v>0</v>
      </c>
      <c r="U153" s="117">
        <f t="shared" si="19"/>
        <v>0</v>
      </c>
      <c r="V153" s="117">
        <f t="shared" si="16"/>
        <v>0</v>
      </c>
      <c r="W153" s="118">
        <f t="shared" si="20"/>
        <v>0</v>
      </c>
      <c r="X153" s="119">
        <f t="shared" si="21"/>
        <v>0</v>
      </c>
      <c r="Y153" s="119">
        <f t="shared" si="22"/>
        <v>0</v>
      </c>
      <c r="AA153" s="120" t="str">
        <f t="shared" si="17"/>
        <v>202604</v>
      </c>
    </row>
    <row r="154" spans="1:27" ht="21" customHeight="1">
      <c r="A154" s="308" t="str">
        <f>IF(C154="","",SUBTOTAL(103,$C$13:C154)-1)</f>
        <v/>
      </c>
      <c r="B154" s="104"/>
      <c r="C154" s="105"/>
      <c r="D154" s="105"/>
      <c r="E154" s="106"/>
      <c r="F154" s="107" t="str">
        <f>IF(E154="","",IFERROR(DATEDIF(E154,'請求書（幼稚園保育料・代理）'!$A$1,"Y"),""))</f>
        <v/>
      </c>
      <c r="G154" s="108"/>
      <c r="H154" s="105"/>
      <c r="I154" s="333"/>
      <c r="J154" s="110" t="s">
        <v>32</v>
      </c>
      <c r="K154" s="334"/>
      <c r="L154" s="112"/>
      <c r="M154" s="258" t="s">
        <v>91</v>
      </c>
      <c r="N154" s="113"/>
      <c r="O154" s="114"/>
      <c r="P154" s="306"/>
      <c r="Q154" s="105"/>
      <c r="R154" s="114"/>
      <c r="S154" s="115"/>
      <c r="T154" s="116">
        <f t="shared" si="18"/>
        <v>0</v>
      </c>
      <c r="U154" s="117">
        <f t="shared" si="19"/>
        <v>0</v>
      </c>
      <c r="V154" s="117">
        <f t="shared" si="16"/>
        <v>0</v>
      </c>
      <c r="W154" s="118">
        <f t="shared" si="20"/>
        <v>0</v>
      </c>
      <c r="X154" s="119">
        <f t="shared" si="21"/>
        <v>0</v>
      </c>
      <c r="Y154" s="119">
        <f t="shared" si="22"/>
        <v>0</v>
      </c>
      <c r="AA154" s="120" t="str">
        <f t="shared" si="17"/>
        <v>202604</v>
      </c>
    </row>
    <row r="155" spans="1:27" ht="21" customHeight="1">
      <c r="A155" s="308" t="str">
        <f>IF(C155="","",SUBTOTAL(103,$C$13:C155)-1)</f>
        <v/>
      </c>
      <c r="B155" s="104"/>
      <c r="C155" s="105"/>
      <c r="D155" s="105"/>
      <c r="E155" s="106"/>
      <c r="F155" s="107" t="str">
        <f>IF(E155="","",IFERROR(DATEDIF(E155,'請求書（幼稚園保育料・代理）'!$A$1,"Y"),""))</f>
        <v/>
      </c>
      <c r="G155" s="108"/>
      <c r="H155" s="105"/>
      <c r="I155" s="333"/>
      <c r="J155" s="110" t="s">
        <v>32</v>
      </c>
      <c r="K155" s="334"/>
      <c r="L155" s="112"/>
      <c r="M155" s="258" t="s">
        <v>91</v>
      </c>
      <c r="N155" s="113"/>
      <c r="O155" s="114"/>
      <c r="P155" s="306"/>
      <c r="Q155" s="105"/>
      <c r="R155" s="114"/>
      <c r="S155" s="115"/>
      <c r="T155" s="116">
        <f t="shared" si="18"/>
        <v>0</v>
      </c>
      <c r="U155" s="117">
        <f t="shared" si="19"/>
        <v>0</v>
      </c>
      <c r="V155" s="117">
        <f t="shared" si="16"/>
        <v>0</v>
      </c>
      <c r="W155" s="118">
        <f t="shared" si="20"/>
        <v>0</v>
      </c>
      <c r="X155" s="119">
        <f t="shared" si="21"/>
        <v>0</v>
      </c>
      <c r="Y155" s="119">
        <f t="shared" si="22"/>
        <v>0</v>
      </c>
      <c r="AA155" s="120" t="str">
        <f t="shared" si="17"/>
        <v>202604</v>
      </c>
    </row>
    <row r="156" spans="1:27" ht="21" customHeight="1">
      <c r="A156" s="308" t="str">
        <f>IF(C156="","",SUBTOTAL(103,$C$13:C156)-1)</f>
        <v/>
      </c>
      <c r="B156" s="104"/>
      <c r="C156" s="105"/>
      <c r="D156" s="105"/>
      <c r="E156" s="106"/>
      <c r="F156" s="107" t="str">
        <f>IF(E156="","",IFERROR(DATEDIF(E156,'請求書（幼稚園保育料・代理）'!$A$1,"Y"),""))</f>
        <v/>
      </c>
      <c r="G156" s="108"/>
      <c r="H156" s="105"/>
      <c r="I156" s="333"/>
      <c r="J156" s="110" t="s">
        <v>32</v>
      </c>
      <c r="K156" s="334"/>
      <c r="L156" s="112"/>
      <c r="M156" s="258" t="s">
        <v>91</v>
      </c>
      <c r="N156" s="113"/>
      <c r="O156" s="114"/>
      <c r="P156" s="306"/>
      <c r="Q156" s="105"/>
      <c r="R156" s="114"/>
      <c r="S156" s="115"/>
      <c r="T156" s="116">
        <f t="shared" si="18"/>
        <v>0</v>
      </c>
      <c r="U156" s="117">
        <f t="shared" si="19"/>
        <v>0</v>
      </c>
      <c r="V156" s="117">
        <f t="shared" si="16"/>
        <v>0</v>
      </c>
      <c r="W156" s="118">
        <f t="shared" si="20"/>
        <v>0</v>
      </c>
      <c r="X156" s="119">
        <f t="shared" si="21"/>
        <v>0</v>
      </c>
      <c r="Y156" s="119">
        <f t="shared" si="22"/>
        <v>0</v>
      </c>
      <c r="AA156" s="120" t="str">
        <f t="shared" si="17"/>
        <v>202604</v>
      </c>
    </row>
    <row r="157" spans="1:27" ht="21" customHeight="1">
      <c r="A157" s="308" t="str">
        <f>IF(C157="","",SUBTOTAL(103,$C$13:C157)-1)</f>
        <v/>
      </c>
      <c r="B157" s="104"/>
      <c r="C157" s="105"/>
      <c r="D157" s="105"/>
      <c r="E157" s="106"/>
      <c r="F157" s="107" t="str">
        <f>IF(E157="","",IFERROR(DATEDIF(E157,'請求書（幼稚園保育料・代理）'!$A$1,"Y"),""))</f>
        <v/>
      </c>
      <c r="G157" s="108"/>
      <c r="H157" s="105"/>
      <c r="I157" s="333"/>
      <c r="J157" s="110" t="s">
        <v>32</v>
      </c>
      <c r="K157" s="334"/>
      <c r="L157" s="112"/>
      <c r="M157" s="258" t="s">
        <v>91</v>
      </c>
      <c r="N157" s="113"/>
      <c r="O157" s="114"/>
      <c r="P157" s="306"/>
      <c r="Q157" s="105"/>
      <c r="R157" s="114"/>
      <c r="S157" s="115"/>
      <c r="T157" s="116">
        <f t="shared" si="18"/>
        <v>0</v>
      </c>
      <c r="U157" s="117">
        <f t="shared" si="19"/>
        <v>0</v>
      </c>
      <c r="V157" s="117">
        <f t="shared" si="16"/>
        <v>0</v>
      </c>
      <c r="W157" s="118">
        <f t="shared" si="20"/>
        <v>0</v>
      </c>
      <c r="X157" s="119">
        <f t="shared" si="21"/>
        <v>0</v>
      </c>
      <c r="Y157" s="119">
        <f t="shared" si="22"/>
        <v>0</v>
      </c>
      <c r="AA157" s="120" t="str">
        <f t="shared" si="17"/>
        <v>202604</v>
      </c>
    </row>
    <row r="158" spans="1:27" ht="21" customHeight="1">
      <c r="A158" s="308" t="str">
        <f>IF(C158="","",SUBTOTAL(103,$C$13:C158)-1)</f>
        <v/>
      </c>
      <c r="B158" s="104"/>
      <c r="C158" s="105"/>
      <c r="D158" s="105"/>
      <c r="E158" s="106"/>
      <c r="F158" s="107" t="str">
        <f>IF(E158="","",IFERROR(DATEDIF(E158,'請求書（幼稚園保育料・代理）'!$A$1,"Y"),""))</f>
        <v/>
      </c>
      <c r="G158" s="108"/>
      <c r="H158" s="105"/>
      <c r="I158" s="333"/>
      <c r="J158" s="110" t="s">
        <v>32</v>
      </c>
      <c r="K158" s="334"/>
      <c r="L158" s="112"/>
      <c r="M158" s="258" t="s">
        <v>91</v>
      </c>
      <c r="N158" s="113"/>
      <c r="O158" s="114"/>
      <c r="P158" s="306"/>
      <c r="Q158" s="105"/>
      <c r="R158" s="114"/>
      <c r="S158" s="115"/>
      <c r="T158" s="116">
        <f t="shared" si="18"/>
        <v>0</v>
      </c>
      <c r="U158" s="117">
        <f t="shared" si="19"/>
        <v>0</v>
      </c>
      <c r="V158" s="117">
        <f t="shared" si="16"/>
        <v>0</v>
      </c>
      <c r="W158" s="118">
        <f t="shared" si="20"/>
        <v>0</v>
      </c>
      <c r="X158" s="119">
        <f t="shared" si="21"/>
        <v>0</v>
      </c>
      <c r="Y158" s="119">
        <f t="shared" si="22"/>
        <v>0</v>
      </c>
      <c r="AA158" s="120" t="str">
        <f t="shared" si="17"/>
        <v>202604</v>
      </c>
    </row>
    <row r="159" spans="1:27" ht="21" customHeight="1">
      <c r="A159" s="308" t="str">
        <f>IF(C159="","",SUBTOTAL(103,$C$13:C159)-1)</f>
        <v/>
      </c>
      <c r="B159" s="104"/>
      <c r="C159" s="105"/>
      <c r="D159" s="105"/>
      <c r="E159" s="106"/>
      <c r="F159" s="107" t="str">
        <f>IF(E159="","",IFERROR(DATEDIF(E159,'請求書（幼稚園保育料・代理）'!$A$1,"Y"),""))</f>
        <v/>
      </c>
      <c r="G159" s="108"/>
      <c r="H159" s="105"/>
      <c r="I159" s="333"/>
      <c r="J159" s="110" t="s">
        <v>32</v>
      </c>
      <c r="K159" s="334"/>
      <c r="L159" s="112"/>
      <c r="M159" s="258" t="s">
        <v>91</v>
      </c>
      <c r="N159" s="113"/>
      <c r="O159" s="114"/>
      <c r="P159" s="306"/>
      <c r="Q159" s="105"/>
      <c r="R159" s="114"/>
      <c r="S159" s="115"/>
      <c r="T159" s="116">
        <f t="shared" si="18"/>
        <v>0</v>
      </c>
      <c r="U159" s="117">
        <f t="shared" si="19"/>
        <v>0</v>
      </c>
      <c r="V159" s="117">
        <f t="shared" si="16"/>
        <v>0</v>
      </c>
      <c r="W159" s="118">
        <f t="shared" si="20"/>
        <v>0</v>
      </c>
      <c r="X159" s="119">
        <f t="shared" si="21"/>
        <v>0</v>
      </c>
      <c r="Y159" s="119">
        <f t="shared" si="22"/>
        <v>0</v>
      </c>
      <c r="AA159" s="120" t="str">
        <f t="shared" si="17"/>
        <v>202604</v>
      </c>
    </row>
    <row r="160" spans="1:27" ht="21" customHeight="1">
      <c r="A160" s="308" t="str">
        <f>IF(C160="","",SUBTOTAL(103,$C$13:C160)-1)</f>
        <v/>
      </c>
      <c r="B160" s="104"/>
      <c r="C160" s="105"/>
      <c r="D160" s="105"/>
      <c r="E160" s="106"/>
      <c r="F160" s="107" t="str">
        <f>IF(E160="","",IFERROR(DATEDIF(E160,'請求書（幼稚園保育料・代理）'!$A$1,"Y"),""))</f>
        <v/>
      </c>
      <c r="G160" s="108"/>
      <c r="H160" s="105"/>
      <c r="I160" s="333"/>
      <c r="J160" s="110" t="s">
        <v>32</v>
      </c>
      <c r="K160" s="334"/>
      <c r="L160" s="112"/>
      <c r="M160" s="258" t="s">
        <v>91</v>
      </c>
      <c r="N160" s="113"/>
      <c r="O160" s="114"/>
      <c r="P160" s="306"/>
      <c r="Q160" s="105"/>
      <c r="R160" s="114"/>
      <c r="S160" s="115"/>
      <c r="T160" s="116">
        <f t="shared" si="18"/>
        <v>0</v>
      </c>
      <c r="U160" s="117">
        <f t="shared" si="19"/>
        <v>0</v>
      </c>
      <c r="V160" s="117">
        <f t="shared" si="16"/>
        <v>0</v>
      </c>
      <c r="W160" s="118">
        <f t="shared" si="20"/>
        <v>0</v>
      </c>
      <c r="X160" s="119">
        <f t="shared" si="21"/>
        <v>0</v>
      </c>
      <c r="Y160" s="119">
        <f t="shared" si="22"/>
        <v>0</v>
      </c>
      <c r="AA160" s="120" t="str">
        <f t="shared" si="17"/>
        <v>202604</v>
      </c>
    </row>
    <row r="161" spans="1:27" ht="21" customHeight="1">
      <c r="A161" s="308" t="str">
        <f>IF(C161="","",SUBTOTAL(103,$C$13:C161)-1)</f>
        <v/>
      </c>
      <c r="B161" s="104"/>
      <c r="C161" s="105"/>
      <c r="D161" s="105"/>
      <c r="E161" s="106"/>
      <c r="F161" s="107" t="str">
        <f>IF(E161="","",IFERROR(DATEDIF(E161,'請求書（幼稚園保育料・代理）'!$A$1,"Y"),""))</f>
        <v/>
      </c>
      <c r="G161" s="108"/>
      <c r="H161" s="105"/>
      <c r="I161" s="333"/>
      <c r="J161" s="110" t="s">
        <v>32</v>
      </c>
      <c r="K161" s="334"/>
      <c r="L161" s="112"/>
      <c r="M161" s="258" t="s">
        <v>91</v>
      </c>
      <c r="N161" s="113"/>
      <c r="O161" s="114"/>
      <c r="P161" s="306"/>
      <c r="Q161" s="105"/>
      <c r="R161" s="114"/>
      <c r="S161" s="115"/>
      <c r="T161" s="116">
        <f t="shared" si="18"/>
        <v>0</v>
      </c>
      <c r="U161" s="117">
        <f t="shared" si="19"/>
        <v>0</v>
      </c>
      <c r="V161" s="117">
        <f t="shared" si="16"/>
        <v>0</v>
      </c>
      <c r="W161" s="118">
        <f t="shared" si="20"/>
        <v>0</v>
      </c>
      <c r="X161" s="119">
        <f t="shared" si="21"/>
        <v>0</v>
      </c>
      <c r="Y161" s="119">
        <f t="shared" si="22"/>
        <v>0</v>
      </c>
      <c r="AA161" s="120" t="str">
        <f t="shared" si="17"/>
        <v>202604</v>
      </c>
    </row>
    <row r="162" spans="1:27" ht="21" customHeight="1">
      <c r="A162" s="308" t="str">
        <f>IF(C162="","",SUBTOTAL(103,$C$13:C162)-1)</f>
        <v/>
      </c>
      <c r="B162" s="104"/>
      <c r="C162" s="105"/>
      <c r="D162" s="105"/>
      <c r="E162" s="106"/>
      <c r="F162" s="107" t="str">
        <f>IF(E162="","",IFERROR(DATEDIF(E162,'請求書（幼稚園保育料・代理）'!$A$1,"Y"),""))</f>
        <v/>
      </c>
      <c r="G162" s="108"/>
      <c r="H162" s="105"/>
      <c r="I162" s="333"/>
      <c r="J162" s="110" t="s">
        <v>32</v>
      </c>
      <c r="K162" s="334"/>
      <c r="L162" s="112"/>
      <c r="M162" s="258" t="s">
        <v>91</v>
      </c>
      <c r="N162" s="113"/>
      <c r="O162" s="114"/>
      <c r="P162" s="306"/>
      <c r="Q162" s="105"/>
      <c r="R162" s="114"/>
      <c r="S162" s="115"/>
      <c r="T162" s="116">
        <f t="shared" si="18"/>
        <v>0</v>
      </c>
      <c r="U162" s="117">
        <f t="shared" si="19"/>
        <v>0</v>
      </c>
      <c r="V162" s="117">
        <f t="shared" si="16"/>
        <v>0</v>
      </c>
      <c r="W162" s="118">
        <f t="shared" si="20"/>
        <v>0</v>
      </c>
      <c r="X162" s="119">
        <f t="shared" si="21"/>
        <v>0</v>
      </c>
      <c r="Y162" s="119">
        <f t="shared" si="22"/>
        <v>0</v>
      </c>
      <c r="AA162" s="120" t="str">
        <f t="shared" si="17"/>
        <v>202604</v>
      </c>
    </row>
    <row r="163" spans="1:27" ht="21" customHeight="1">
      <c r="A163" s="308" t="str">
        <f>IF(C163="","",SUBTOTAL(103,$C$13:C163)-1)</f>
        <v/>
      </c>
      <c r="B163" s="104"/>
      <c r="C163" s="105"/>
      <c r="D163" s="105"/>
      <c r="E163" s="106"/>
      <c r="F163" s="107" t="str">
        <f>IF(E163="","",IFERROR(DATEDIF(E163,'請求書（幼稚園保育料・代理）'!$A$1,"Y"),""))</f>
        <v/>
      </c>
      <c r="G163" s="108"/>
      <c r="H163" s="105"/>
      <c r="I163" s="333"/>
      <c r="J163" s="110" t="s">
        <v>32</v>
      </c>
      <c r="K163" s="334"/>
      <c r="L163" s="112"/>
      <c r="M163" s="258" t="s">
        <v>91</v>
      </c>
      <c r="N163" s="113"/>
      <c r="O163" s="114"/>
      <c r="P163" s="306"/>
      <c r="Q163" s="105"/>
      <c r="R163" s="114"/>
      <c r="S163" s="115"/>
      <c r="T163" s="116">
        <f t="shared" si="18"/>
        <v>0</v>
      </c>
      <c r="U163" s="117">
        <f t="shared" si="19"/>
        <v>0</v>
      </c>
      <c r="V163" s="117">
        <f t="shared" si="16"/>
        <v>0</v>
      </c>
      <c r="W163" s="118">
        <f t="shared" si="20"/>
        <v>0</v>
      </c>
      <c r="X163" s="119">
        <f t="shared" si="21"/>
        <v>0</v>
      </c>
      <c r="Y163" s="119">
        <f t="shared" si="22"/>
        <v>0</v>
      </c>
      <c r="AA163" s="120" t="str">
        <f t="shared" si="17"/>
        <v>202604</v>
      </c>
    </row>
    <row r="164" spans="1:27" ht="21" customHeight="1">
      <c r="A164" s="308" t="str">
        <f>IF(C164="","",SUBTOTAL(103,$C$13:C164)-1)</f>
        <v/>
      </c>
      <c r="B164" s="104"/>
      <c r="C164" s="105"/>
      <c r="D164" s="105"/>
      <c r="E164" s="106"/>
      <c r="F164" s="107" t="str">
        <f>IF(E164="","",IFERROR(DATEDIF(E164,'請求書（幼稚園保育料・代理）'!$A$1,"Y"),""))</f>
        <v/>
      </c>
      <c r="G164" s="108"/>
      <c r="H164" s="105"/>
      <c r="I164" s="333"/>
      <c r="J164" s="110" t="s">
        <v>32</v>
      </c>
      <c r="K164" s="334"/>
      <c r="L164" s="112"/>
      <c r="M164" s="258" t="s">
        <v>91</v>
      </c>
      <c r="N164" s="113"/>
      <c r="O164" s="114"/>
      <c r="P164" s="306"/>
      <c r="Q164" s="105"/>
      <c r="R164" s="114"/>
      <c r="S164" s="115"/>
      <c r="T164" s="116">
        <f t="shared" si="18"/>
        <v>0</v>
      </c>
      <c r="U164" s="117">
        <f t="shared" si="19"/>
        <v>0</v>
      </c>
      <c r="V164" s="117">
        <f t="shared" si="16"/>
        <v>0</v>
      </c>
      <c r="W164" s="118">
        <f t="shared" si="20"/>
        <v>0</v>
      </c>
      <c r="X164" s="119">
        <f t="shared" si="21"/>
        <v>0</v>
      </c>
      <c r="Y164" s="119">
        <f t="shared" si="22"/>
        <v>0</v>
      </c>
      <c r="AA164" s="120" t="str">
        <f t="shared" si="17"/>
        <v>202604</v>
      </c>
    </row>
    <row r="165" spans="1:27" ht="21" customHeight="1">
      <c r="A165" s="308" t="str">
        <f>IF(C165="","",SUBTOTAL(103,$C$13:C165)-1)</f>
        <v/>
      </c>
      <c r="B165" s="104"/>
      <c r="C165" s="105"/>
      <c r="D165" s="105"/>
      <c r="E165" s="106"/>
      <c r="F165" s="107" t="str">
        <f>IF(E165="","",IFERROR(DATEDIF(E165,'請求書（幼稚園保育料・代理）'!$A$1,"Y"),""))</f>
        <v/>
      </c>
      <c r="G165" s="108"/>
      <c r="H165" s="105"/>
      <c r="I165" s="333"/>
      <c r="J165" s="110" t="s">
        <v>32</v>
      </c>
      <c r="K165" s="334"/>
      <c r="L165" s="112"/>
      <c r="M165" s="258" t="s">
        <v>91</v>
      </c>
      <c r="N165" s="113"/>
      <c r="O165" s="114"/>
      <c r="P165" s="306"/>
      <c r="Q165" s="105"/>
      <c r="R165" s="114"/>
      <c r="S165" s="115"/>
      <c r="T165" s="116">
        <f t="shared" si="18"/>
        <v>0</v>
      </c>
      <c r="U165" s="117">
        <f t="shared" si="19"/>
        <v>0</v>
      </c>
      <c r="V165" s="117">
        <f t="shared" si="16"/>
        <v>0</v>
      </c>
      <c r="W165" s="118">
        <f t="shared" si="20"/>
        <v>0</v>
      </c>
      <c r="X165" s="119">
        <f t="shared" si="21"/>
        <v>0</v>
      </c>
      <c r="Y165" s="119">
        <f t="shared" si="22"/>
        <v>0</v>
      </c>
      <c r="AA165" s="120" t="str">
        <f t="shared" si="17"/>
        <v>202604</v>
      </c>
    </row>
    <row r="166" spans="1:27" ht="21" customHeight="1">
      <c r="A166" s="308" t="str">
        <f>IF(C166="","",SUBTOTAL(103,$C$13:C166)-1)</f>
        <v/>
      </c>
      <c r="B166" s="104"/>
      <c r="C166" s="105"/>
      <c r="D166" s="105"/>
      <c r="E166" s="106"/>
      <c r="F166" s="107" t="str">
        <f>IF(E166="","",IFERROR(DATEDIF(E166,'請求書（幼稚園保育料・代理）'!$A$1,"Y"),""))</f>
        <v/>
      </c>
      <c r="G166" s="108"/>
      <c r="H166" s="105"/>
      <c r="I166" s="333"/>
      <c r="J166" s="110" t="s">
        <v>32</v>
      </c>
      <c r="K166" s="334"/>
      <c r="L166" s="112"/>
      <c r="M166" s="258" t="s">
        <v>91</v>
      </c>
      <c r="N166" s="113"/>
      <c r="O166" s="114"/>
      <c r="P166" s="306"/>
      <c r="Q166" s="105"/>
      <c r="R166" s="114"/>
      <c r="S166" s="115"/>
      <c r="T166" s="116">
        <f t="shared" si="18"/>
        <v>0</v>
      </c>
      <c r="U166" s="117">
        <f t="shared" si="19"/>
        <v>0</v>
      </c>
      <c r="V166" s="117">
        <f t="shared" si="16"/>
        <v>0</v>
      </c>
      <c r="W166" s="118">
        <f t="shared" si="20"/>
        <v>0</v>
      </c>
      <c r="X166" s="119">
        <f t="shared" si="21"/>
        <v>0</v>
      </c>
      <c r="Y166" s="119">
        <f t="shared" si="22"/>
        <v>0</v>
      </c>
      <c r="AA166" s="120" t="str">
        <f t="shared" si="17"/>
        <v>202604</v>
      </c>
    </row>
    <row r="167" spans="1:27" ht="21" customHeight="1">
      <c r="A167" s="308" t="str">
        <f>IF(C167="","",SUBTOTAL(103,$C$13:C167)-1)</f>
        <v/>
      </c>
      <c r="B167" s="104"/>
      <c r="C167" s="105"/>
      <c r="D167" s="105"/>
      <c r="E167" s="106"/>
      <c r="F167" s="107" t="str">
        <f>IF(E167="","",IFERROR(DATEDIF(E167,'請求書（幼稚園保育料・代理）'!$A$1,"Y"),""))</f>
        <v/>
      </c>
      <c r="G167" s="108"/>
      <c r="H167" s="105"/>
      <c r="I167" s="333"/>
      <c r="J167" s="110" t="s">
        <v>32</v>
      </c>
      <c r="K167" s="334"/>
      <c r="L167" s="112"/>
      <c r="M167" s="258" t="s">
        <v>91</v>
      </c>
      <c r="N167" s="113"/>
      <c r="O167" s="114"/>
      <c r="P167" s="306"/>
      <c r="Q167" s="105"/>
      <c r="R167" s="114"/>
      <c r="S167" s="115"/>
      <c r="T167" s="116">
        <f t="shared" si="18"/>
        <v>0</v>
      </c>
      <c r="U167" s="117">
        <f t="shared" si="19"/>
        <v>0</v>
      </c>
      <c r="V167" s="117">
        <f t="shared" si="16"/>
        <v>0</v>
      </c>
      <c r="W167" s="118">
        <f t="shared" si="20"/>
        <v>0</v>
      </c>
      <c r="X167" s="119">
        <f t="shared" si="21"/>
        <v>0</v>
      </c>
      <c r="Y167" s="119">
        <f t="shared" si="22"/>
        <v>0</v>
      </c>
      <c r="AA167" s="120" t="str">
        <f t="shared" si="17"/>
        <v>202604</v>
      </c>
    </row>
    <row r="168" spans="1:27" ht="21" customHeight="1">
      <c r="A168" s="308" t="str">
        <f>IF(C168="","",SUBTOTAL(103,$C$13:C168)-1)</f>
        <v/>
      </c>
      <c r="B168" s="104"/>
      <c r="C168" s="105"/>
      <c r="D168" s="105"/>
      <c r="E168" s="106"/>
      <c r="F168" s="107" t="str">
        <f>IF(E168="","",IFERROR(DATEDIF(E168,'請求書（幼稚園保育料・代理）'!$A$1,"Y"),""))</f>
        <v/>
      </c>
      <c r="G168" s="108"/>
      <c r="H168" s="105"/>
      <c r="I168" s="333"/>
      <c r="J168" s="110" t="s">
        <v>32</v>
      </c>
      <c r="K168" s="334"/>
      <c r="L168" s="112"/>
      <c r="M168" s="258" t="s">
        <v>91</v>
      </c>
      <c r="N168" s="113"/>
      <c r="O168" s="114"/>
      <c r="P168" s="306"/>
      <c r="Q168" s="105"/>
      <c r="R168" s="114"/>
      <c r="S168" s="115"/>
      <c r="T168" s="116">
        <f t="shared" si="18"/>
        <v>0</v>
      </c>
      <c r="U168" s="117">
        <f t="shared" si="19"/>
        <v>0</v>
      </c>
      <c r="V168" s="117">
        <f t="shared" si="16"/>
        <v>0</v>
      </c>
      <c r="W168" s="118">
        <f t="shared" si="20"/>
        <v>0</v>
      </c>
      <c r="X168" s="119">
        <f t="shared" si="21"/>
        <v>0</v>
      </c>
      <c r="Y168" s="119">
        <f t="shared" si="22"/>
        <v>0</v>
      </c>
      <c r="AA168" s="120" t="str">
        <f t="shared" si="17"/>
        <v>202604</v>
      </c>
    </row>
    <row r="169" spans="1:27" ht="21" customHeight="1">
      <c r="A169" s="308" t="str">
        <f>IF(C169="","",SUBTOTAL(103,$C$13:C169)-1)</f>
        <v/>
      </c>
      <c r="B169" s="104"/>
      <c r="C169" s="105"/>
      <c r="D169" s="105"/>
      <c r="E169" s="106"/>
      <c r="F169" s="107" t="str">
        <f>IF(E169="","",IFERROR(DATEDIF(E169,'請求書（幼稚園保育料・代理）'!$A$1,"Y"),""))</f>
        <v/>
      </c>
      <c r="G169" s="108"/>
      <c r="H169" s="105"/>
      <c r="I169" s="333"/>
      <c r="J169" s="110" t="s">
        <v>32</v>
      </c>
      <c r="K169" s="334"/>
      <c r="L169" s="112"/>
      <c r="M169" s="258" t="s">
        <v>91</v>
      </c>
      <c r="N169" s="113"/>
      <c r="O169" s="114"/>
      <c r="P169" s="306"/>
      <c r="Q169" s="105"/>
      <c r="R169" s="114"/>
      <c r="S169" s="115"/>
      <c r="T169" s="116">
        <f t="shared" si="18"/>
        <v>0</v>
      </c>
      <c r="U169" s="117">
        <f t="shared" si="19"/>
        <v>0</v>
      </c>
      <c r="V169" s="117">
        <f t="shared" si="16"/>
        <v>0</v>
      </c>
      <c r="W169" s="118">
        <f t="shared" si="20"/>
        <v>0</v>
      </c>
      <c r="X169" s="119">
        <f t="shared" si="21"/>
        <v>0</v>
      </c>
      <c r="Y169" s="119">
        <f t="shared" si="22"/>
        <v>0</v>
      </c>
      <c r="AA169" s="120" t="str">
        <f t="shared" si="17"/>
        <v>202604</v>
      </c>
    </row>
    <row r="170" spans="1:27" ht="21" customHeight="1">
      <c r="A170" s="308" t="str">
        <f>IF(C170="","",SUBTOTAL(103,$C$13:C170)-1)</f>
        <v/>
      </c>
      <c r="B170" s="104"/>
      <c r="C170" s="105"/>
      <c r="D170" s="105"/>
      <c r="E170" s="106"/>
      <c r="F170" s="107" t="str">
        <f>IF(E170="","",IFERROR(DATEDIF(E170,'請求書（幼稚園保育料・代理）'!$A$1,"Y"),""))</f>
        <v/>
      </c>
      <c r="G170" s="108"/>
      <c r="H170" s="105"/>
      <c r="I170" s="333"/>
      <c r="J170" s="110" t="s">
        <v>32</v>
      </c>
      <c r="K170" s="334"/>
      <c r="L170" s="112"/>
      <c r="M170" s="258" t="s">
        <v>91</v>
      </c>
      <c r="N170" s="113"/>
      <c r="O170" s="114"/>
      <c r="P170" s="306"/>
      <c r="Q170" s="105"/>
      <c r="R170" s="114"/>
      <c r="S170" s="115"/>
      <c r="T170" s="116">
        <f t="shared" si="18"/>
        <v>0</v>
      </c>
      <c r="U170" s="117">
        <f t="shared" si="19"/>
        <v>0</v>
      </c>
      <c r="V170" s="117">
        <f t="shared" si="16"/>
        <v>0</v>
      </c>
      <c r="W170" s="118">
        <f t="shared" si="20"/>
        <v>0</v>
      </c>
      <c r="X170" s="119">
        <f t="shared" si="21"/>
        <v>0</v>
      </c>
      <c r="Y170" s="119">
        <f t="shared" si="22"/>
        <v>0</v>
      </c>
      <c r="AA170" s="120" t="str">
        <f t="shared" si="17"/>
        <v>202604</v>
      </c>
    </row>
    <row r="171" spans="1:27" ht="21" customHeight="1">
      <c r="A171" s="308" t="str">
        <f>IF(C171="","",SUBTOTAL(103,$C$13:C171)-1)</f>
        <v/>
      </c>
      <c r="B171" s="104"/>
      <c r="C171" s="105"/>
      <c r="D171" s="105"/>
      <c r="E171" s="106"/>
      <c r="F171" s="107" t="str">
        <f>IF(E171="","",IFERROR(DATEDIF(E171,'請求書（幼稚園保育料・代理）'!$A$1,"Y"),""))</f>
        <v/>
      </c>
      <c r="G171" s="108"/>
      <c r="H171" s="105"/>
      <c r="I171" s="333"/>
      <c r="J171" s="110" t="s">
        <v>32</v>
      </c>
      <c r="K171" s="334"/>
      <c r="L171" s="112"/>
      <c r="M171" s="258" t="s">
        <v>91</v>
      </c>
      <c r="N171" s="113"/>
      <c r="O171" s="114"/>
      <c r="P171" s="306"/>
      <c r="Q171" s="105"/>
      <c r="R171" s="114"/>
      <c r="S171" s="115"/>
      <c r="T171" s="116">
        <f t="shared" si="18"/>
        <v>0</v>
      </c>
      <c r="U171" s="117">
        <f t="shared" si="19"/>
        <v>0</v>
      </c>
      <c r="V171" s="117">
        <f t="shared" si="16"/>
        <v>0</v>
      </c>
      <c r="W171" s="118">
        <f t="shared" si="20"/>
        <v>0</v>
      </c>
      <c r="X171" s="119">
        <f t="shared" si="21"/>
        <v>0</v>
      </c>
      <c r="Y171" s="119">
        <f t="shared" si="22"/>
        <v>0</v>
      </c>
      <c r="AA171" s="120" t="str">
        <f t="shared" si="17"/>
        <v>202604</v>
      </c>
    </row>
    <row r="172" spans="1:27" ht="21" customHeight="1">
      <c r="A172" s="308" t="str">
        <f>IF(C172="","",SUBTOTAL(103,$C$13:C172)-1)</f>
        <v/>
      </c>
      <c r="B172" s="104"/>
      <c r="C172" s="105"/>
      <c r="D172" s="105"/>
      <c r="E172" s="106"/>
      <c r="F172" s="107" t="str">
        <f>IF(E172="","",IFERROR(DATEDIF(E172,'請求書（幼稚園保育料・代理）'!$A$1,"Y"),""))</f>
        <v/>
      </c>
      <c r="G172" s="108"/>
      <c r="H172" s="105"/>
      <c r="I172" s="333"/>
      <c r="J172" s="110" t="s">
        <v>32</v>
      </c>
      <c r="K172" s="334"/>
      <c r="L172" s="112"/>
      <c r="M172" s="258" t="s">
        <v>91</v>
      </c>
      <c r="N172" s="113"/>
      <c r="O172" s="114"/>
      <c r="P172" s="306"/>
      <c r="Q172" s="105"/>
      <c r="R172" s="114"/>
      <c r="S172" s="115"/>
      <c r="T172" s="116">
        <f t="shared" si="18"/>
        <v>0</v>
      </c>
      <c r="U172" s="117">
        <f t="shared" si="19"/>
        <v>0</v>
      </c>
      <c r="V172" s="117">
        <f t="shared" si="16"/>
        <v>0</v>
      </c>
      <c r="W172" s="118">
        <f t="shared" si="20"/>
        <v>0</v>
      </c>
      <c r="X172" s="119">
        <f t="shared" si="21"/>
        <v>0</v>
      </c>
      <c r="Y172" s="119">
        <f t="shared" si="22"/>
        <v>0</v>
      </c>
      <c r="AA172" s="120" t="str">
        <f t="shared" si="17"/>
        <v>202604</v>
      </c>
    </row>
    <row r="173" spans="1:27" ht="21" customHeight="1">
      <c r="A173" s="308" t="str">
        <f>IF(C173="","",SUBTOTAL(103,$C$13:C173)-1)</f>
        <v/>
      </c>
      <c r="B173" s="104"/>
      <c r="C173" s="105"/>
      <c r="D173" s="105"/>
      <c r="E173" s="106"/>
      <c r="F173" s="107" t="str">
        <f>IF(E173="","",IFERROR(DATEDIF(E173,'請求書（幼稚園保育料・代理）'!$A$1,"Y"),""))</f>
        <v/>
      </c>
      <c r="G173" s="108"/>
      <c r="H173" s="105"/>
      <c r="I173" s="333"/>
      <c r="J173" s="110" t="s">
        <v>32</v>
      </c>
      <c r="K173" s="334"/>
      <c r="L173" s="112"/>
      <c r="M173" s="258" t="s">
        <v>91</v>
      </c>
      <c r="N173" s="113"/>
      <c r="O173" s="114"/>
      <c r="P173" s="306"/>
      <c r="Q173" s="105"/>
      <c r="R173" s="114"/>
      <c r="S173" s="115"/>
      <c r="T173" s="116">
        <f t="shared" si="18"/>
        <v>0</v>
      </c>
      <c r="U173" s="117">
        <f t="shared" si="19"/>
        <v>0</v>
      </c>
      <c r="V173" s="117">
        <f t="shared" si="16"/>
        <v>0</v>
      </c>
      <c r="W173" s="118">
        <f t="shared" si="20"/>
        <v>0</v>
      </c>
      <c r="X173" s="119">
        <f t="shared" si="21"/>
        <v>0</v>
      </c>
      <c r="Y173" s="119">
        <f t="shared" si="22"/>
        <v>0</v>
      </c>
      <c r="AA173" s="120" t="str">
        <f t="shared" si="17"/>
        <v>202604</v>
      </c>
    </row>
    <row r="174" spans="1:27" ht="21" customHeight="1">
      <c r="A174" s="308" t="str">
        <f>IF(C174="","",SUBTOTAL(103,$C$13:C174)-1)</f>
        <v/>
      </c>
      <c r="B174" s="104"/>
      <c r="C174" s="105"/>
      <c r="D174" s="105"/>
      <c r="E174" s="106"/>
      <c r="F174" s="107" t="str">
        <f>IF(E174="","",IFERROR(DATEDIF(E174,'請求書（幼稚園保育料・代理）'!$A$1,"Y"),""))</f>
        <v/>
      </c>
      <c r="G174" s="108"/>
      <c r="H174" s="105"/>
      <c r="I174" s="333"/>
      <c r="J174" s="110" t="s">
        <v>32</v>
      </c>
      <c r="K174" s="334"/>
      <c r="L174" s="112"/>
      <c r="M174" s="258" t="s">
        <v>91</v>
      </c>
      <c r="N174" s="113"/>
      <c r="O174" s="114"/>
      <c r="P174" s="306"/>
      <c r="Q174" s="105"/>
      <c r="R174" s="114"/>
      <c r="S174" s="115"/>
      <c r="T174" s="116">
        <f t="shared" si="18"/>
        <v>0</v>
      </c>
      <c r="U174" s="117">
        <f t="shared" si="19"/>
        <v>0</v>
      </c>
      <c r="V174" s="117">
        <f t="shared" si="16"/>
        <v>0</v>
      </c>
      <c r="W174" s="118">
        <f t="shared" si="20"/>
        <v>0</v>
      </c>
      <c r="X174" s="119">
        <f t="shared" si="21"/>
        <v>0</v>
      </c>
      <c r="Y174" s="119">
        <f t="shared" si="22"/>
        <v>0</v>
      </c>
      <c r="AA174" s="120" t="str">
        <f t="shared" si="17"/>
        <v>202604</v>
      </c>
    </row>
    <row r="175" spans="1:27" ht="21" customHeight="1">
      <c r="A175" s="308" t="str">
        <f>IF(C175="","",SUBTOTAL(103,$C$13:C175)-1)</f>
        <v/>
      </c>
      <c r="B175" s="104"/>
      <c r="C175" s="105"/>
      <c r="D175" s="105"/>
      <c r="E175" s="106"/>
      <c r="F175" s="107" t="str">
        <f>IF(E175="","",IFERROR(DATEDIF(E175,'請求書（幼稚園保育料・代理）'!$A$1,"Y"),""))</f>
        <v/>
      </c>
      <c r="G175" s="108"/>
      <c r="H175" s="105"/>
      <c r="I175" s="333"/>
      <c r="J175" s="110" t="s">
        <v>32</v>
      </c>
      <c r="K175" s="334"/>
      <c r="L175" s="112"/>
      <c r="M175" s="258" t="s">
        <v>91</v>
      </c>
      <c r="N175" s="113"/>
      <c r="O175" s="114"/>
      <c r="P175" s="306"/>
      <c r="Q175" s="105"/>
      <c r="R175" s="114"/>
      <c r="S175" s="115"/>
      <c r="T175" s="116">
        <f t="shared" si="18"/>
        <v>0</v>
      </c>
      <c r="U175" s="117">
        <f t="shared" si="19"/>
        <v>0</v>
      </c>
      <c r="V175" s="117">
        <f t="shared" si="16"/>
        <v>0</v>
      </c>
      <c r="W175" s="118">
        <f t="shared" si="20"/>
        <v>0</v>
      </c>
      <c r="X175" s="119">
        <f t="shared" si="21"/>
        <v>0</v>
      </c>
      <c r="Y175" s="119">
        <f t="shared" si="22"/>
        <v>0</v>
      </c>
      <c r="AA175" s="120" t="str">
        <f t="shared" si="17"/>
        <v>202604</v>
      </c>
    </row>
    <row r="176" spans="1:27" ht="21" customHeight="1">
      <c r="A176" s="308" t="str">
        <f>IF(C176="","",SUBTOTAL(103,$C$13:C176)-1)</f>
        <v/>
      </c>
      <c r="B176" s="104"/>
      <c r="C176" s="105"/>
      <c r="D176" s="105"/>
      <c r="E176" s="106"/>
      <c r="F176" s="107" t="str">
        <f>IF(E176="","",IFERROR(DATEDIF(E176,'請求書（幼稚園保育料・代理）'!$A$1,"Y"),""))</f>
        <v/>
      </c>
      <c r="G176" s="108"/>
      <c r="H176" s="105"/>
      <c r="I176" s="333"/>
      <c r="J176" s="110" t="s">
        <v>32</v>
      </c>
      <c r="K176" s="334"/>
      <c r="L176" s="112"/>
      <c r="M176" s="258" t="s">
        <v>91</v>
      </c>
      <c r="N176" s="113"/>
      <c r="O176" s="114"/>
      <c r="P176" s="306"/>
      <c r="Q176" s="105"/>
      <c r="R176" s="114"/>
      <c r="S176" s="115"/>
      <c r="T176" s="116">
        <f t="shared" si="18"/>
        <v>0</v>
      </c>
      <c r="U176" s="117">
        <f t="shared" si="19"/>
        <v>0</v>
      </c>
      <c r="V176" s="117">
        <f t="shared" si="16"/>
        <v>0</v>
      </c>
      <c r="W176" s="118">
        <f t="shared" si="20"/>
        <v>0</v>
      </c>
      <c r="X176" s="119">
        <f t="shared" si="21"/>
        <v>0</v>
      </c>
      <c r="Y176" s="119">
        <f t="shared" si="22"/>
        <v>0</v>
      </c>
      <c r="AA176" s="120" t="str">
        <f t="shared" si="17"/>
        <v>202604</v>
      </c>
    </row>
    <row r="177" spans="1:27" ht="21" customHeight="1">
      <c r="A177" s="308" t="str">
        <f>IF(C177="","",SUBTOTAL(103,$C$13:C177)-1)</f>
        <v/>
      </c>
      <c r="B177" s="104"/>
      <c r="C177" s="105"/>
      <c r="D177" s="105"/>
      <c r="E177" s="106"/>
      <c r="F177" s="107" t="str">
        <f>IF(E177="","",IFERROR(DATEDIF(E177,'請求書（幼稚園保育料・代理）'!$A$1,"Y"),""))</f>
        <v/>
      </c>
      <c r="G177" s="108"/>
      <c r="H177" s="105"/>
      <c r="I177" s="333"/>
      <c r="J177" s="110" t="s">
        <v>32</v>
      </c>
      <c r="K177" s="334"/>
      <c r="L177" s="112"/>
      <c r="M177" s="258" t="s">
        <v>91</v>
      </c>
      <c r="N177" s="113"/>
      <c r="O177" s="114"/>
      <c r="P177" s="306"/>
      <c r="Q177" s="105"/>
      <c r="R177" s="114"/>
      <c r="S177" s="115"/>
      <c r="T177" s="116">
        <f t="shared" si="18"/>
        <v>0</v>
      </c>
      <c r="U177" s="117">
        <f t="shared" si="19"/>
        <v>0</v>
      </c>
      <c r="V177" s="117">
        <f t="shared" si="16"/>
        <v>0</v>
      </c>
      <c r="W177" s="118">
        <f t="shared" si="20"/>
        <v>0</v>
      </c>
      <c r="X177" s="119">
        <f t="shared" si="21"/>
        <v>0</v>
      </c>
      <c r="Y177" s="119">
        <f t="shared" si="22"/>
        <v>0</v>
      </c>
      <c r="AA177" s="120" t="str">
        <f t="shared" si="17"/>
        <v>202604</v>
      </c>
    </row>
    <row r="178" spans="1:27" ht="21" customHeight="1">
      <c r="A178" s="308" t="str">
        <f>IF(C178="","",SUBTOTAL(103,$C$13:C178)-1)</f>
        <v/>
      </c>
      <c r="B178" s="104"/>
      <c r="C178" s="105"/>
      <c r="D178" s="105"/>
      <c r="E178" s="106"/>
      <c r="F178" s="107" t="str">
        <f>IF(E178="","",IFERROR(DATEDIF(E178,'請求書（幼稚園保育料・代理）'!$A$1,"Y"),""))</f>
        <v/>
      </c>
      <c r="G178" s="108"/>
      <c r="H178" s="105"/>
      <c r="I178" s="333"/>
      <c r="J178" s="110" t="s">
        <v>32</v>
      </c>
      <c r="K178" s="334"/>
      <c r="L178" s="112"/>
      <c r="M178" s="258" t="s">
        <v>91</v>
      </c>
      <c r="N178" s="113"/>
      <c r="O178" s="114"/>
      <c r="P178" s="306"/>
      <c r="Q178" s="105"/>
      <c r="R178" s="114"/>
      <c r="S178" s="115"/>
      <c r="T178" s="116">
        <f t="shared" si="18"/>
        <v>0</v>
      </c>
      <c r="U178" s="117">
        <f t="shared" si="19"/>
        <v>0</v>
      </c>
      <c r="V178" s="117">
        <f t="shared" si="16"/>
        <v>0</v>
      </c>
      <c r="W178" s="118">
        <f t="shared" si="20"/>
        <v>0</v>
      </c>
      <c r="X178" s="119">
        <f t="shared" si="21"/>
        <v>0</v>
      </c>
      <c r="Y178" s="119">
        <f t="shared" si="22"/>
        <v>0</v>
      </c>
      <c r="AA178" s="120" t="str">
        <f t="shared" si="17"/>
        <v>202604</v>
      </c>
    </row>
    <row r="179" spans="1:27" ht="21" customHeight="1">
      <c r="A179" s="308" t="str">
        <f>IF(C179="","",SUBTOTAL(103,$C$13:C179)-1)</f>
        <v/>
      </c>
      <c r="B179" s="104"/>
      <c r="C179" s="105"/>
      <c r="D179" s="105"/>
      <c r="E179" s="106"/>
      <c r="F179" s="107" t="str">
        <f>IF(E179="","",IFERROR(DATEDIF(E179,'請求書（幼稚園保育料・代理）'!$A$1,"Y"),""))</f>
        <v/>
      </c>
      <c r="G179" s="108"/>
      <c r="H179" s="105"/>
      <c r="I179" s="333"/>
      <c r="J179" s="110" t="s">
        <v>32</v>
      </c>
      <c r="K179" s="334"/>
      <c r="L179" s="112"/>
      <c r="M179" s="258" t="s">
        <v>91</v>
      </c>
      <c r="N179" s="113"/>
      <c r="O179" s="114"/>
      <c r="P179" s="306"/>
      <c r="Q179" s="105"/>
      <c r="R179" s="114"/>
      <c r="S179" s="115"/>
      <c r="T179" s="116">
        <f t="shared" si="18"/>
        <v>0</v>
      </c>
      <c r="U179" s="117">
        <f t="shared" si="19"/>
        <v>0</v>
      </c>
      <c r="V179" s="117">
        <f t="shared" si="16"/>
        <v>0</v>
      </c>
      <c r="W179" s="118">
        <f t="shared" si="20"/>
        <v>0</v>
      </c>
      <c r="X179" s="119">
        <f t="shared" si="21"/>
        <v>0</v>
      </c>
      <c r="Y179" s="119">
        <f t="shared" si="22"/>
        <v>0</v>
      </c>
      <c r="AA179" s="120" t="str">
        <f t="shared" si="17"/>
        <v>202604</v>
      </c>
    </row>
    <row r="180" spans="1:27" ht="21" customHeight="1">
      <c r="A180" s="308" t="str">
        <f>IF(C180="","",SUBTOTAL(103,$C$13:C180)-1)</f>
        <v/>
      </c>
      <c r="B180" s="104"/>
      <c r="C180" s="105"/>
      <c r="D180" s="105"/>
      <c r="E180" s="106"/>
      <c r="F180" s="107" t="str">
        <f>IF(E180="","",IFERROR(DATEDIF(E180,'請求書（幼稚園保育料・代理）'!$A$1,"Y"),""))</f>
        <v/>
      </c>
      <c r="G180" s="108"/>
      <c r="H180" s="105"/>
      <c r="I180" s="333"/>
      <c r="J180" s="110" t="s">
        <v>32</v>
      </c>
      <c r="K180" s="334"/>
      <c r="L180" s="112"/>
      <c r="M180" s="258" t="s">
        <v>91</v>
      </c>
      <c r="N180" s="113"/>
      <c r="O180" s="114"/>
      <c r="P180" s="306"/>
      <c r="Q180" s="105"/>
      <c r="R180" s="114"/>
      <c r="S180" s="115"/>
      <c r="T180" s="116">
        <f t="shared" si="18"/>
        <v>0</v>
      </c>
      <c r="U180" s="117">
        <f t="shared" si="19"/>
        <v>0</v>
      </c>
      <c r="V180" s="117">
        <f t="shared" si="16"/>
        <v>0</v>
      </c>
      <c r="W180" s="118">
        <f t="shared" si="20"/>
        <v>0</v>
      </c>
      <c r="X180" s="119">
        <f t="shared" si="21"/>
        <v>0</v>
      </c>
      <c r="Y180" s="119">
        <f t="shared" si="22"/>
        <v>0</v>
      </c>
      <c r="AA180" s="120" t="str">
        <f t="shared" si="17"/>
        <v>202604</v>
      </c>
    </row>
    <row r="181" spans="1:27" ht="21" customHeight="1">
      <c r="A181" s="308" t="str">
        <f>IF(C181="","",SUBTOTAL(103,$C$13:C181)-1)</f>
        <v/>
      </c>
      <c r="B181" s="104"/>
      <c r="C181" s="105"/>
      <c r="D181" s="105"/>
      <c r="E181" s="106"/>
      <c r="F181" s="107" t="str">
        <f>IF(E181="","",IFERROR(DATEDIF(E181,'請求書（幼稚園保育料・代理）'!$A$1,"Y"),""))</f>
        <v/>
      </c>
      <c r="G181" s="108"/>
      <c r="H181" s="105"/>
      <c r="I181" s="333"/>
      <c r="J181" s="110" t="s">
        <v>32</v>
      </c>
      <c r="K181" s="334"/>
      <c r="L181" s="112"/>
      <c r="M181" s="258" t="s">
        <v>91</v>
      </c>
      <c r="N181" s="113"/>
      <c r="O181" s="114"/>
      <c r="P181" s="306"/>
      <c r="Q181" s="105"/>
      <c r="R181" s="114"/>
      <c r="S181" s="115"/>
      <c r="T181" s="116">
        <f t="shared" si="18"/>
        <v>0</v>
      </c>
      <c r="U181" s="117">
        <f t="shared" si="19"/>
        <v>0</v>
      </c>
      <c r="V181" s="117">
        <f t="shared" si="16"/>
        <v>0</v>
      </c>
      <c r="W181" s="118">
        <f t="shared" si="20"/>
        <v>0</v>
      </c>
      <c r="X181" s="119">
        <f t="shared" si="21"/>
        <v>0</v>
      </c>
      <c r="Y181" s="119">
        <f t="shared" si="22"/>
        <v>0</v>
      </c>
      <c r="AA181" s="120" t="str">
        <f t="shared" si="17"/>
        <v>202604</v>
      </c>
    </row>
    <row r="182" spans="1:27" ht="21" customHeight="1">
      <c r="A182" s="308" t="str">
        <f>IF(C182="","",SUBTOTAL(103,$C$13:C182)-1)</f>
        <v/>
      </c>
      <c r="B182" s="104"/>
      <c r="C182" s="105"/>
      <c r="D182" s="105"/>
      <c r="E182" s="106"/>
      <c r="F182" s="107" t="str">
        <f>IF(E182="","",IFERROR(DATEDIF(E182,'請求書（幼稚園保育料・代理）'!$A$1,"Y"),""))</f>
        <v/>
      </c>
      <c r="G182" s="108"/>
      <c r="H182" s="105"/>
      <c r="I182" s="333"/>
      <c r="J182" s="110" t="s">
        <v>32</v>
      </c>
      <c r="K182" s="334"/>
      <c r="L182" s="112"/>
      <c r="M182" s="258" t="s">
        <v>91</v>
      </c>
      <c r="N182" s="113"/>
      <c r="O182" s="114"/>
      <c r="P182" s="306"/>
      <c r="Q182" s="105"/>
      <c r="R182" s="114"/>
      <c r="S182" s="115"/>
      <c r="T182" s="116">
        <f t="shared" si="18"/>
        <v>0</v>
      </c>
      <c r="U182" s="117">
        <f t="shared" si="19"/>
        <v>0</v>
      </c>
      <c r="V182" s="117">
        <f t="shared" si="16"/>
        <v>0</v>
      </c>
      <c r="W182" s="118">
        <f t="shared" si="20"/>
        <v>0</v>
      </c>
      <c r="X182" s="119">
        <f t="shared" si="21"/>
        <v>0</v>
      </c>
      <c r="Y182" s="119">
        <f t="shared" si="22"/>
        <v>0</v>
      </c>
      <c r="AA182" s="120" t="str">
        <f t="shared" si="17"/>
        <v>202604</v>
      </c>
    </row>
    <row r="183" spans="1:27" ht="21" customHeight="1">
      <c r="A183" s="308" t="str">
        <f>IF(C183="","",SUBTOTAL(103,$C$13:C183)-1)</f>
        <v/>
      </c>
      <c r="B183" s="104"/>
      <c r="C183" s="105"/>
      <c r="D183" s="105"/>
      <c r="E183" s="106"/>
      <c r="F183" s="107" t="str">
        <f>IF(E183="","",IFERROR(DATEDIF(E183,'請求書（幼稚園保育料・代理）'!$A$1,"Y"),""))</f>
        <v/>
      </c>
      <c r="G183" s="108"/>
      <c r="H183" s="105"/>
      <c r="I183" s="333"/>
      <c r="J183" s="110" t="s">
        <v>32</v>
      </c>
      <c r="K183" s="334"/>
      <c r="L183" s="112"/>
      <c r="M183" s="258" t="s">
        <v>91</v>
      </c>
      <c r="N183" s="113"/>
      <c r="O183" s="114"/>
      <c r="P183" s="306"/>
      <c r="Q183" s="105"/>
      <c r="R183" s="114"/>
      <c r="S183" s="115"/>
      <c r="T183" s="116">
        <f t="shared" si="18"/>
        <v>0</v>
      </c>
      <c r="U183" s="117">
        <f t="shared" si="19"/>
        <v>0</v>
      </c>
      <c r="V183" s="117">
        <f t="shared" si="16"/>
        <v>0</v>
      </c>
      <c r="W183" s="118">
        <f t="shared" si="20"/>
        <v>0</v>
      </c>
      <c r="X183" s="119">
        <f t="shared" si="21"/>
        <v>0</v>
      </c>
      <c r="Y183" s="119">
        <f t="shared" si="22"/>
        <v>0</v>
      </c>
      <c r="AA183" s="120" t="str">
        <f t="shared" si="17"/>
        <v>202604</v>
      </c>
    </row>
    <row r="184" spans="1:27" ht="21" customHeight="1">
      <c r="A184" s="308" t="str">
        <f>IF(C184="","",SUBTOTAL(103,$C$13:C184)-1)</f>
        <v/>
      </c>
      <c r="B184" s="104"/>
      <c r="C184" s="105"/>
      <c r="D184" s="105"/>
      <c r="E184" s="106"/>
      <c r="F184" s="107" t="str">
        <f>IF(E184="","",IFERROR(DATEDIF(E184,'請求書（幼稚園保育料・代理）'!$A$1,"Y"),""))</f>
        <v/>
      </c>
      <c r="G184" s="108"/>
      <c r="H184" s="105"/>
      <c r="I184" s="333"/>
      <c r="J184" s="110" t="s">
        <v>32</v>
      </c>
      <c r="K184" s="334"/>
      <c r="L184" s="112"/>
      <c r="M184" s="258" t="s">
        <v>91</v>
      </c>
      <c r="N184" s="113"/>
      <c r="O184" s="114"/>
      <c r="P184" s="306"/>
      <c r="Q184" s="105"/>
      <c r="R184" s="114"/>
      <c r="S184" s="115"/>
      <c r="T184" s="116">
        <f t="shared" si="18"/>
        <v>0</v>
      </c>
      <c r="U184" s="117">
        <f t="shared" si="19"/>
        <v>0</v>
      </c>
      <c r="V184" s="117">
        <f t="shared" si="16"/>
        <v>0</v>
      </c>
      <c r="W184" s="118">
        <f t="shared" si="20"/>
        <v>0</v>
      </c>
      <c r="X184" s="119">
        <f t="shared" si="21"/>
        <v>0</v>
      </c>
      <c r="Y184" s="119">
        <f t="shared" si="22"/>
        <v>0</v>
      </c>
      <c r="AA184" s="120" t="str">
        <f t="shared" si="17"/>
        <v>202604</v>
      </c>
    </row>
    <row r="185" spans="1:27" ht="21" customHeight="1">
      <c r="A185" s="308" t="str">
        <f>IF(C185="","",SUBTOTAL(103,$C$13:C185)-1)</f>
        <v/>
      </c>
      <c r="B185" s="104"/>
      <c r="C185" s="105"/>
      <c r="D185" s="105"/>
      <c r="E185" s="106"/>
      <c r="F185" s="107" t="str">
        <f>IF(E185="","",IFERROR(DATEDIF(E185,'請求書（幼稚園保育料・代理）'!$A$1,"Y"),""))</f>
        <v/>
      </c>
      <c r="G185" s="108"/>
      <c r="H185" s="105"/>
      <c r="I185" s="333"/>
      <c r="J185" s="110" t="s">
        <v>32</v>
      </c>
      <c r="K185" s="334"/>
      <c r="L185" s="112"/>
      <c r="M185" s="258" t="s">
        <v>91</v>
      </c>
      <c r="N185" s="113"/>
      <c r="O185" s="114"/>
      <c r="P185" s="306"/>
      <c r="Q185" s="105"/>
      <c r="R185" s="114"/>
      <c r="S185" s="115"/>
      <c r="T185" s="116">
        <f t="shared" si="18"/>
        <v>0</v>
      </c>
      <c r="U185" s="117">
        <f t="shared" si="19"/>
        <v>0</v>
      </c>
      <c r="V185" s="117">
        <f t="shared" si="16"/>
        <v>0</v>
      </c>
      <c r="W185" s="118">
        <f t="shared" si="20"/>
        <v>0</v>
      </c>
      <c r="X185" s="119">
        <f t="shared" si="21"/>
        <v>0</v>
      </c>
      <c r="Y185" s="119">
        <f t="shared" si="22"/>
        <v>0</v>
      </c>
      <c r="AA185" s="120" t="str">
        <f t="shared" si="17"/>
        <v>202604</v>
      </c>
    </row>
    <row r="186" spans="1:27" ht="21" customHeight="1">
      <c r="A186" s="308" t="str">
        <f>IF(C186="","",SUBTOTAL(103,$C$13:C186)-1)</f>
        <v/>
      </c>
      <c r="B186" s="104"/>
      <c r="C186" s="105"/>
      <c r="D186" s="105"/>
      <c r="E186" s="106"/>
      <c r="F186" s="107" t="str">
        <f>IF(E186="","",IFERROR(DATEDIF(E186,'請求書（幼稚園保育料・代理）'!$A$1,"Y"),""))</f>
        <v/>
      </c>
      <c r="G186" s="108"/>
      <c r="H186" s="105"/>
      <c r="I186" s="333"/>
      <c r="J186" s="110" t="s">
        <v>32</v>
      </c>
      <c r="K186" s="334"/>
      <c r="L186" s="112"/>
      <c r="M186" s="258" t="s">
        <v>91</v>
      </c>
      <c r="N186" s="113"/>
      <c r="O186" s="114"/>
      <c r="P186" s="306"/>
      <c r="Q186" s="105"/>
      <c r="R186" s="114"/>
      <c r="S186" s="115"/>
      <c r="T186" s="116">
        <f t="shared" si="18"/>
        <v>0</v>
      </c>
      <c r="U186" s="117">
        <f t="shared" si="19"/>
        <v>0</v>
      </c>
      <c r="V186" s="117">
        <f t="shared" si="16"/>
        <v>0</v>
      </c>
      <c r="W186" s="118">
        <f t="shared" si="20"/>
        <v>0</v>
      </c>
      <c r="X186" s="119">
        <f t="shared" si="21"/>
        <v>0</v>
      </c>
      <c r="Y186" s="119">
        <f t="shared" si="22"/>
        <v>0</v>
      </c>
      <c r="AA186" s="120" t="str">
        <f t="shared" si="17"/>
        <v>202604</v>
      </c>
    </row>
    <row r="187" spans="1:27" ht="21" customHeight="1">
      <c r="A187" s="308" t="str">
        <f>IF(C187="","",SUBTOTAL(103,$C$13:C187)-1)</f>
        <v/>
      </c>
      <c r="B187" s="104"/>
      <c r="C187" s="105"/>
      <c r="D187" s="105"/>
      <c r="E187" s="106"/>
      <c r="F187" s="107" t="str">
        <f>IF(E187="","",IFERROR(DATEDIF(E187,'請求書（幼稚園保育料・代理）'!$A$1,"Y"),""))</f>
        <v/>
      </c>
      <c r="G187" s="108"/>
      <c r="H187" s="105"/>
      <c r="I187" s="333"/>
      <c r="J187" s="110" t="s">
        <v>32</v>
      </c>
      <c r="K187" s="334"/>
      <c r="L187" s="112"/>
      <c r="M187" s="258" t="s">
        <v>91</v>
      </c>
      <c r="N187" s="113"/>
      <c r="O187" s="114"/>
      <c r="P187" s="306"/>
      <c r="Q187" s="105"/>
      <c r="R187" s="114"/>
      <c r="S187" s="115"/>
      <c r="T187" s="116">
        <f t="shared" si="18"/>
        <v>0</v>
      </c>
      <c r="U187" s="117">
        <f t="shared" si="19"/>
        <v>0</v>
      </c>
      <c r="V187" s="117">
        <f t="shared" si="16"/>
        <v>0</v>
      </c>
      <c r="W187" s="118">
        <f t="shared" si="20"/>
        <v>0</v>
      </c>
      <c r="X187" s="119">
        <f t="shared" si="21"/>
        <v>0</v>
      </c>
      <c r="Y187" s="119">
        <f t="shared" si="22"/>
        <v>0</v>
      </c>
      <c r="AA187" s="120" t="str">
        <f t="shared" si="17"/>
        <v>202604</v>
      </c>
    </row>
    <row r="188" spans="1:27" ht="21" customHeight="1">
      <c r="A188" s="308" t="str">
        <f>IF(C188="","",SUBTOTAL(103,$C$13:C188)-1)</f>
        <v/>
      </c>
      <c r="B188" s="104"/>
      <c r="C188" s="105"/>
      <c r="D188" s="105"/>
      <c r="E188" s="106"/>
      <c r="F188" s="107" t="str">
        <f>IF(E188="","",IFERROR(DATEDIF(E188,'請求書（幼稚園保育料・代理）'!$A$1,"Y"),""))</f>
        <v/>
      </c>
      <c r="G188" s="108"/>
      <c r="H188" s="105"/>
      <c r="I188" s="333"/>
      <c r="J188" s="110" t="s">
        <v>32</v>
      </c>
      <c r="K188" s="334"/>
      <c r="L188" s="112"/>
      <c r="M188" s="258" t="s">
        <v>91</v>
      </c>
      <c r="N188" s="113"/>
      <c r="O188" s="114"/>
      <c r="P188" s="306"/>
      <c r="Q188" s="105"/>
      <c r="R188" s="114"/>
      <c r="S188" s="115"/>
      <c r="T188" s="116">
        <f t="shared" si="18"/>
        <v>0</v>
      </c>
      <c r="U188" s="117">
        <f t="shared" si="19"/>
        <v>0</v>
      </c>
      <c r="V188" s="117">
        <f t="shared" si="16"/>
        <v>0</v>
      </c>
      <c r="W188" s="118">
        <f t="shared" si="20"/>
        <v>0</v>
      </c>
      <c r="X188" s="119">
        <f t="shared" si="21"/>
        <v>0</v>
      </c>
      <c r="Y188" s="119">
        <f t="shared" si="22"/>
        <v>0</v>
      </c>
      <c r="AA188" s="120" t="str">
        <f t="shared" si="17"/>
        <v>202604</v>
      </c>
    </row>
    <row r="189" spans="1:27" ht="21" customHeight="1">
      <c r="A189" s="308" t="str">
        <f>IF(C189="","",SUBTOTAL(103,$C$13:C189)-1)</f>
        <v/>
      </c>
      <c r="B189" s="104"/>
      <c r="C189" s="105"/>
      <c r="D189" s="105"/>
      <c r="E189" s="106"/>
      <c r="F189" s="107" t="str">
        <f>IF(E189="","",IFERROR(DATEDIF(E189,'請求書（幼稚園保育料・代理）'!$A$1,"Y"),""))</f>
        <v/>
      </c>
      <c r="G189" s="108"/>
      <c r="H189" s="105"/>
      <c r="I189" s="333"/>
      <c r="J189" s="110" t="s">
        <v>32</v>
      </c>
      <c r="K189" s="334"/>
      <c r="L189" s="112"/>
      <c r="M189" s="258" t="s">
        <v>91</v>
      </c>
      <c r="N189" s="113"/>
      <c r="O189" s="114"/>
      <c r="P189" s="306"/>
      <c r="Q189" s="105"/>
      <c r="R189" s="114"/>
      <c r="S189" s="115"/>
      <c r="T189" s="116">
        <f t="shared" si="18"/>
        <v>0</v>
      </c>
      <c r="U189" s="117">
        <f t="shared" si="19"/>
        <v>0</v>
      </c>
      <c r="V189" s="117">
        <f t="shared" si="16"/>
        <v>0</v>
      </c>
      <c r="W189" s="118">
        <f t="shared" si="20"/>
        <v>0</v>
      </c>
      <c r="X189" s="119">
        <f t="shared" si="21"/>
        <v>0</v>
      </c>
      <c r="Y189" s="119">
        <f t="shared" si="22"/>
        <v>0</v>
      </c>
      <c r="AA189" s="120" t="str">
        <f t="shared" si="17"/>
        <v>202604</v>
      </c>
    </row>
    <row r="190" spans="1:27" ht="21" customHeight="1">
      <c r="A190" s="308" t="str">
        <f>IF(C190="","",SUBTOTAL(103,$C$13:C190)-1)</f>
        <v/>
      </c>
      <c r="B190" s="104"/>
      <c r="C190" s="105"/>
      <c r="D190" s="105"/>
      <c r="E190" s="106"/>
      <c r="F190" s="107" t="str">
        <f>IF(E190="","",IFERROR(DATEDIF(E190,'請求書（幼稚園保育料・代理）'!$A$1,"Y"),""))</f>
        <v/>
      </c>
      <c r="G190" s="108"/>
      <c r="H190" s="105"/>
      <c r="I190" s="333"/>
      <c r="J190" s="110" t="s">
        <v>32</v>
      </c>
      <c r="K190" s="334"/>
      <c r="L190" s="112"/>
      <c r="M190" s="258" t="s">
        <v>91</v>
      </c>
      <c r="N190" s="113"/>
      <c r="O190" s="114"/>
      <c r="P190" s="306"/>
      <c r="Q190" s="105"/>
      <c r="R190" s="114"/>
      <c r="S190" s="115"/>
      <c r="T190" s="116">
        <f t="shared" si="18"/>
        <v>0</v>
      </c>
      <c r="U190" s="117">
        <f t="shared" si="19"/>
        <v>0</v>
      </c>
      <c r="V190" s="117">
        <f t="shared" si="16"/>
        <v>0</v>
      </c>
      <c r="W190" s="118">
        <f t="shared" si="20"/>
        <v>0</v>
      </c>
      <c r="X190" s="119">
        <f t="shared" si="21"/>
        <v>0</v>
      </c>
      <c r="Y190" s="119">
        <f t="shared" si="22"/>
        <v>0</v>
      </c>
      <c r="AA190" s="120" t="str">
        <f t="shared" si="17"/>
        <v>202604</v>
      </c>
    </row>
    <row r="191" spans="1:27" ht="21" customHeight="1">
      <c r="A191" s="308" t="str">
        <f>IF(C191="","",SUBTOTAL(103,$C$13:C191)-1)</f>
        <v/>
      </c>
      <c r="B191" s="104"/>
      <c r="C191" s="105"/>
      <c r="D191" s="105"/>
      <c r="E191" s="106"/>
      <c r="F191" s="107" t="str">
        <f>IF(E191="","",IFERROR(DATEDIF(E191,'請求書（幼稚園保育料・代理）'!$A$1,"Y"),""))</f>
        <v/>
      </c>
      <c r="G191" s="108"/>
      <c r="H191" s="105"/>
      <c r="I191" s="333"/>
      <c r="J191" s="110" t="s">
        <v>32</v>
      </c>
      <c r="K191" s="334"/>
      <c r="L191" s="112"/>
      <c r="M191" s="258" t="s">
        <v>91</v>
      </c>
      <c r="N191" s="113"/>
      <c r="O191" s="114"/>
      <c r="P191" s="306"/>
      <c r="Q191" s="105"/>
      <c r="R191" s="114"/>
      <c r="S191" s="115"/>
      <c r="T191" s="116">
        <f t="shared" si="18"/>
        <v>0</v>
      </c>
      <c r="U191" s="117">
        <f t="shared" si="19"/>
        <v>0</v>
      </c>
      <c r="V191" s="117">
        <f t="shared" si="16"/>
        <v>0</v>
      </c>
      <c r="W191" s="118">
        <f t="shared" si="20"/>
        <v>0</v>
      </c>
      <c r="X191" s="119">
        <f t="shared" si="21"/>
        <v>0</v>
      </c>
      <c r="Y191" s="119">
        <f t="shared" si="22"/>
        <v>0</v>
      </c>
      <c r="AA191" s="120" t="str">
        <f t="shared" si="17"/>
        <v>202604</v>
      </c>
    </row>
    <row r="192" spans="1:27" ht="21" customHeight="1">
      <c r="A192" s="308" t="str">
        <f>IF(C192="","",SUBTOTAL(103,$C$13:C192)-1)</f>
        <v/>
      </c>
      <c r="B192" s="104"/>
      <c r="C192" s="105"/>
      <c r="D192" s="105"/>
      <c r="E192" s="106"/>
      <c r="F192" s="107" t="str">
        <f>IF(E192="","",IFERROR(DATEDIF(E192,'請求書（幼稚園保育料・代理）'!$A$1,"Y"),""))</f>
        <v/>
      </c>
      <c r="G192" s="108"/>
      <c r="H192" s="105"/>
      <c r="I192" s="333"/>
      <c r="J192" s="110" t="s">
        <v>32</v>
      </c>
      <c r="K192" s="334"/>
      <c r="L192" s="112"/>
      <c r="M192" s="258" t="s">
        <v>91</v>
      </c>
      <c r="N192" s="113"/>
      <c r="O192" s="114"/>
      <c r="P192" s="306"/>
      <c r="Q192" s="105"/>
      <c r="R192" s="114"/>
      <c r="S192" s="115"/>
      <c r="T192" s="116">
        <f t="shared" si="18"/>
        <v>0</v>
      </c>
      <c r="U192" s="117">
        <f t="shared" si="19"/>
        <v>0</v>
      </c>
      <c r="V192" s="117">
        <f t="shared" si="16"/>
        <v>0</v>
      </c>
      <c r="W192" s="118">
        <f t="shared" si="20"/>
        <v>0</v>
      </c>
      <c r="X192" s="119">
        <f t="shared" si="21"/>
        <v>0</v>
      </c>
      <c r="Y192" s="119">
        <f t="shared" si="22"/>
        <v>0</v>
      </c>
      <c r="AA192" s="120" t="str">
        <f t="shared" si="17"/>
        <v>202604</v>
      </c>
    </row>
    <row r="193" spans="1:27" ht="21" customHeight="1">
      <c r="A193" s="308" t="str">
        <f>IF(C193="","",SUBTOTAL(103,$C$13:C193)-1)</f>
        <v/>
      </c>
      <c r="B193" s="104"/>
      <c r="C193" s="105"/>
      <c r="D193" s="105"/>
      <c r="E193" s="106"/>
      <c r="F193" s="107" t="str">
        <f>IF(E193="","",IFERROR(DATEDIF(E193,'請求書（幼稚園保育料・代理）'!$A$1,"Y"),""))</f>
        <v/>
      </c>
      <c r="G193" s="108"/>
      <c r="H193" s="105"/>
      <c r="I193" s="333"/>
      <c r="J193" s="110" t="s">
        <v>32</v>
      </c>
      <c r="K193" s="334"/>
      <c r="L193" s="112"/>
      <c r="M193" s="258" t="s">
        <v>91</v>
      </c>
      <c r="N193" s="113"/>
      <c r="O193" s="114"/>
      <c r="P193" s="306"/>
      <c r="Q193" s="105"/>
      <c r="R193" s="114"/>
      <c r="S193" s="115"/>
      <c r="T193" s="116">
        <f t="shared" si="18"/>
        <v>0</v>
      </c>
      <c r="U193" s="117">
        <f t="shared" si="19"/>
        <v>0</v>
      </c>
      <c r="V193" s="117">
        <f t="shared" si="16"/>
        <v>0</v>
      </c>
      <c r="W193" s="118">
        <f t="shared" si="20"/>
        <v>0</v>
      </c>
      <c r="X193" s="119">
        <f t="shared" si="21"/>
        <v>0</v>
      </c>
      <c r="Y193" s="119">
        <f t="shared" si="22"/>
        <v>0</v>
      </c>
      <c r="AA193" s="120" t="str">
        <f t="shared" si="17"/>
        <v>202604</v>
      </c>
    </row>
    <row r="194" spans="1:27" ht="21" customHeight="1">
      <c r="A194" s="308" t="str">
        <f>IF(C194="","",SUBTOTAL(103,$C$13:C194)-1)</f>
        <v/>
      </c>
      <c r="B194" s="104"/>
      <c r="C194" s="105"/>
      <c r="D194" s="105"/>
      <c r="E194" s="106"/>
      <c r="F194" s="107" t="str">
        <f>IF(E194="","",IFERROR(DATEDIF(E194,'請求書（幼稚園保育料・代理）'!$A$1,"Y"),""))</f>
        <v/>
      </c>
      <c r="G194" s="108"/>
      <c r="H194" s="105"/>
      <c r="I194" s="333"/>
      <c r="J194" s="110" t="s">
        <v>32</v>
      </c>
      <c r="K194" s="334"/>
      <c r="L194" s="112"/>
      <c r="M194" s="258" t="s">
        <v>91</v>
      </c>
      <c r="N194" s="113"/>
      <c r="O194" s="114"/>
      <c r="P194" s="306"/>
      <c r="Q194" s="105"/>
      <c r="R194" s="114"/>
      <c r="S194" s="115"/>
      <c r="T194" s="116">
        <f t="shared" si="18"/>
        <v>0</v>
      </c>
      <c r="U194" s="117">
        <f t="shared" si="19"/>
        <v>0</v>
      </c>
      <c r="V194" s="117">
        <f t="shared" si="16"/>
        <v>0</v>
      </c>
      <c r="W194" s="118">
        <f t="shared" si="20"/>
        <v>0</v>
      </c>
      <c r="X194" s="119">
        <f t="shared" si="21"/>
        <v>0</v>
      </c>
      <c r="Y194" s="119">
        <f t="shared" si="22"/>
        <v>0</v>
      </c>
      <c r="AA194" s="120" t="str">
        <f t="shared" si="17"/>
        <v>202604</v>
      </c>
    </row>
    <row r="195" spans="1:27" ht="21" customHeight="1">
      <c r="A195" s="308" t="str">
        <f>IF(C195="","",SUBTOTAL(103,$C$13:C195)-1)</f>
        <v/>
      </c>
      <c r="B195" s="104"/>
      <c r="C195" s="105"/>
      <c r="D195" s="105"/>
      <c r="E195" s="106"/>
      <c r="F195" s="107" t="str">
        <f>IF(E195="","",IFERROR(DATEDIF(E195,'請求書（幼稚園保育料・代理）'!$A$1,"Y"),""))</f>
        <v/>
      </c>
      <c r="G195" s="108"/>
      <c r="H195" s="105"/>
      <c r="I195" s="333"/>
      <c r="J195" s="110" t="s">
        <v>32</v>
      </c>
      <c r="K195" s="334"/>
      <c r="L195" s="112"/>
      <c r="M195" s="258" t="s">
        <v>91</v>
      </c>
      <c r="N195" s="113"/>
      <c r="O195" s="114"/>
      <c r="P195" s="306"/>
      <c r="Q195" s="105"/>
      <c r="R195" s="114"/>
      <c r="S195" s="115"/>
      <c r="T195" s="116">
        <f t="shared" si="18"/>
        <v>0</v>
      </c>
      <c r="U195" s="117">
        <f t="shared" si="19"/>
        <v>0</v>
      </c>
      <c r="V195" s="117">
        <f t="shared" si="16"/>
        <v>0</v>
      </c>
      <c r="W195" s="118">
        <f t="shared" si="20"/>
        <v>0</v>
      </c>
      <c r="X195" s="119">
        <f t="shared" si="21"/>
        <v>0</v>
      </c>
      <c r="Y195" s="119">
        <f t="shared" si="22"/>
        <v>0</v>
      </c>
      <c r="AA195" s="120" t="str">
        <f t="shared" si="17"/>
        <v>202604</v>
      </c>
    </row>
    <row r="196" spans="1:27" ht="21" customHeight="1">
      <c r="A196" s="308" t="str">
        <f>IF(C196="","",SUBTOTAL(103,$C$13:C196)-1)</f>
        <v/>
      </c>
      <c r="B196" s="104"/>
      <c r="C196" s="105"/>
      <c r="D196" s="105"/>
      <c r="E196" s="106"/>
      <c r="F196" s="107" t="str">
        <f>IF(E196="","",IFERROR(DATEDIF(E196,'請求書（幼稚園保育料・代理）'!$A$1,"Y"),""))</f>
        <v/>
      </c>
      <c r="G196" s="108"/>
      <c r="H196" s="105"/>
      <c r="I196" s="333"/>
      <c r="J196" s="110" t="s">
        <v>32</v>
      </c>
      <c r="K196" s="334"/>
      <c r="L196" s="112"/>
      <c r="M196" s="258" t="s">
        <v>91</v>
      </c>
      <c r="N196" s="113"/>
      <c r="O196" s="114"/>
      <c r="P196" s="306"/>
      <c r="Q196" s="105"/>
      <c r="R196" s="114"/>
      <c r="S196" s="115"/>
      <c r="T196" s="116">
        <f t="shared" si="18"/>
        <v>0</v>
      </c>
      <c r="U196" s="117">
        <f t="shared" si="19"/>
        <v>0</v>
      </c>
      <c r="V196" s="117">
        <f t="shared" si="16"/>
        <v>0</v>
      </c>
      <c r="W196" s="118">
        <f t="shared" si="20"/>
        <v>0</v>
      </c>
      <c r="X196" s="119">
        <f t="shared" si="21"/>
        <v>0</v>
      </c>
      <c r="Y196" s="119">
        <f t="shared" si="22"/>
        <v>0</v>
      </c>
      <c r="AA196" s="120" t="str">
        <f t="shared" si="17"/>
        <v>202604</v>
      </c>
    </row>
    <row r="197" spans="1:27" ht="21" customHeight="1">
      <c r="A197" s="308" t="str">
        <f>IF(C197="","",SUBTOTAL(103,$C$13:C197)-1)</f>
        <v/>
      </c>
      <c r="B197" s="104"/>
      <c r="C197" s="105"/>
      <c r="D197" s="105"/>
      <c r="E197" s="106"/>
      <c r="F197" s="107" t="str">
        <f>IF(E197="","",IFERROR(DATEDIF(E197,'請求書（幼稚園保育料・代理）'!$A$1,"Y"),""))</f>
        <v/>
      </c>
      <c r="G197" s="108"/>
      <c r="H197" s="105"/>
      <c r="I197" s="333"/>
      <c r="J197" s="110" t="s">
        <v>32</v>
      </c>
      <c r="K197" s="334"/>
      <c r="L197" s="112"/>
      <c r="M197" s="258" t="s">
        <v>91</v>
      </c>
      <c r="N197" s="113"/>
      <c r="O197" s="114"/>
      <c r="P197" s="306"/>
      <c r="Q197" s="105"/>
      <c r="R197" s="114"/>
      <c r="S197" s="115"/>
      <c r="T197" s="116">
        <f t="shared" si="18"/>
        <v>0</v>
      </c>
      <c r="U197" s="117">
        <f t="shared" si="19"/>
        <v>0</v>
      </c>
      <c r="V197" s="117">
        <f t="shared" si="16"/>
        <v>0</v>
      </c>
      <c r="W197" s="118">
        <f t="shared" si="20"/>
        <v>0</v>
      </c>
      <c r="X197" s="119">
        <f t="shared" si="21"/>
        <v>0</v>
      </c>
      <c r="Y197" s="119">
        <f t="shared" si="22"/>
        <v>0</v>
      </c>
      <c r="AA197" s="120" t="str">
        <f t="shared" si="17"/>
        <v>202604</v>
      </c>
    </row>
    <row r="198" spans="1:27" ht="21" customHeight="1">
      <c r="A198" s="308" t="str">
        <f>IF(C198="","",SUBTOTAL(103,$C$13:C198)-1)</f>
        <v/>
      </c>
      <c r="B198" s="104"/>
      <c r="C198" s="105"/>
      <c r="D198" s="105"/>
      <c r="E198" s="106"/>
      <c r="F198" s="107" t="str">
        <f>IF(E198="","",IFERROR(DATEDIF(E198,'請求書（幼稚園保育料・代理）'!$A$1,"Y"),""))</f>
        <v/>
      </c>
      <c r="G198" s="108"/>
      <c r="H198" s="105"/>
      <c r="I198" s="333"/>
      <c r="J198" s="110" t="s">
        <v>32</v>
      </c>
      <c r="K198" s="334"/>
      <c r="L198" s="112"/>
      <c r="M198" s="258" t="s">
        <v>91</v>
      </c>
      <c r="N198" s="113"/>
      <c r="O198" s="114"/>
      <c r="P198" s="306"/>
      <c r="Q198" s="105"/>
      <c r="R198" s="114"/>
      <c r="S198" s="115"/>
      <c r="T198" s="116">
        <f t="shared" si="18"/>
        <v>0</v>
      </c>
      <c r="U198" s="117">
        <f t="shared" si="19"/>
        <v>0</v>
      </c>
      <c r="V198" s="117">
        <f t="shared" si="16"/>
        <v>0</v>
      </c>
      <c r="W198" s="118">
        <f t="shared" si="20"/>
        <v>0</v>
      </c>
      <c r="X198" s="119">
        <f t="shared" si="21"/>
        <v>0</v>
      </c>
      <c r="Y198" s="119">
        <f t="shared" si="22"/>
        <v>0</v>
      </c>
      <c r="AA198" s="120" t="str">
        <f t="shared" si="17"/>
        <v>202604</v>
      </c>
    </row>
    <row r="199" spans="1:27" ht="21" customHeight="1">
      <c r="A199" s="308" t="str">
        <f>IF(C199="","",SUBTOTAL(103,$C$13:C199)-1)</f>
        <v/>
      </c>
      <c r="B199" s="104"/>
      <c r="C199" s="105"/>
      <c r="D199" s="105"/>
      <c r="E199" s="106"/>
      <c r="F199" s="107" t="str">
        <f>IF(E199="","",IFERROR(DATEDIF(E199,'請求書（幼稚園保育料・代理）'!$A$1,"Y"),""))</f>
        <v/>
      </c>
      <c r="G199" s="108"/>
      <c r="H199" s="105"/>
      <c r="I199" s="333"/>
      <c r="J199" s="110" t="s">
        <v>32</v>
      </c>
      <c r="K199" s="334"/>
      <c r="L199" s="112"/>
      <c r="M199" s="258" t="s">
        <v>91</v>
      </c>
      <c r="N199" s="113"/>
      <c r="O199" s="114"/>
      <c r="P199" s="306"/>
      <c r="Q199" s="105"/>
      <c r="R199" s="114"/>
      <c r="S199" s="115"/>
      <c r="T199" s="116">
        <f t="shared" si="18"/>
        <v>0</v>
      </c>
      <c r="U199" s="117">
        <f t="shared" si="19"/>
        <v>0</v>
      </c>
      <c r="V199" s="117">
        <f t="shared" si="16"/>
        <v>0</v>
      </c>
      <c r="W199" s="118">
        <f t="shared" si="20"/>
        <v>0</v>
      </c>
      <c r="X199" s="119">
        <f t="shared" si="21"/>
        <v>0</v>
      </c>
      <c r="Y199" s="119">
        <f t="shared" si="22"/>
        <v>0</v>
      </c>
      <c r="AA199" s="120" t="str">
        <f t="shared" si="17"/>
        <v>202604</v>
      </c>
    </row>
    <row r="200" spans="1:27" ht="21" customHeight="1">
      <c r="A200" s="308" t="str">
        <f>IF(C200="","",SUBTOTAL(103,$C$13:C200)-1)</f>
        <v/>
      </c>
      <c r="B200" s="104"/>
      <c r="C200" s="105"/>
      <c r="D200" s="105"/>
      <c r="E200" s="106"/>
      <c r="F200" s="107" t="str">
        <f>IF(E200="","",IFERROR(DATEDIF(E200,'請求書（幼稚園保育料・代理）'!$A$1,"Y"),""))</f>
        <v/>
      </c>
      <c r="G200" s="108"/>
      <c r="H200" s="105"/>
      <c r="I200" s="333"/>
      <c r="J200" s="110" t="s">
        <v>32</v>
      </c>
      <c r="K200" s="334"/>
      <c r="L200" s="112"/>
      <c r="M200" s="258" t="s">
        <v>91</v>
      </c>
      <c r="N200" s="113"/>
      <c r="O200" s="114"/>
      <c r="P200" s="306"/>
      <c r="Q200" s="105"/>
      <c r="R200" s="114"/>
      <c r="S200" s="115"/>
      <c r="T200" s="116">
        <f t="shared" si="18"/>
        <v>0</v>
      </c>
      <c r="U200" s="117">
        <f t="shared" si="19"/>
        <v>0</v>
      </c>
      <c r="V200" s="117">
        <f t="shared" si="16"/>
        <v>0</v>
      </c>
      <c r="W200" s="118">
        <f t="shared" si="20"/>
        <v>0</v>
      </c>
      <c r="X200" s="119">
        <f t="shared" si="21"/>
        <v>0</v>
      </c>
      <c r="Y200" s="119">
        <f t="shared" si="22"/>
        <v>0</v>
      </c>
      <c r="AA200" s="120" t="str">
        <f t="shared" si="17"/>
        <v>202604</v>
      </c>
    </row>
    <row r="201" spans="1:27" ht="21" customHeight="1">
      <c r="A201" s="308" t="str">
        <f>IF(C201="","",SUBTOTAL(103,$C$13:C201)-1)</f>
        <v/>
      </c>
      <c r="B201" s="104"/>
      <c r="C201" s="105"/>
      <c r="D201" s="105"/>
      <c r="E201" s="106"/>
      <c r="F201" s="107" t="str">
        <f>IF(E201="","",IFERROR(DATEDIF(E201,'請求書（幼稚園保育料・代理）'!$A$1,"Y"),""))</f>
        <v/>
      </c>
      <c r="G201" s="108"/>
      <c r="H201" s="105"/>
      <c r="I201" s="333"/>
      <c r="J201" s="110" t="s">
        <v>32</v>
      </c>
      <c r="K201" s="334"/>
      <c r="L201" s="112"/>
      <c r="M201" s="258" t="s">
        <v>91</v>
      </c>
      <c r="N201" s="113"/>
      <c r="O201" s="114"/>
      <c r="P201" s="306"/>
      <c r="Q201" s="105"/>
      <c r="R201" s="114"/>
      <c r="S201" s="115"/>
      <c r="T201" s="116">
        <f t="shared" si="18"/>
        <v>0</v>
      </c>
      <c r="U201" s="117">
        <f t="shared" si="19"/>
        <v>0</v>
      </c>
      <c r="V201" s="117">
        <f t="shared" si="16"/>
        <v>0</v>
      </c>
      <c r="W201" s="118">
        <f t="shared" si="20"/>
        <v>0</v>
      </c>
      <c r="X201" s="119">
        <f t="shared" si="21"/>
        <v>0</v>
      </c>
      <c r="Y201" s="119">
        <f t="shared" si="22"/>
        <v>0</v>
      </c>
      <c r="AA201" s="120" t="str">
        <f t="shared" si="17"/>
        <v>202604</v>
      </c>
    </row>
    <row r="202" spans="1:27" ht="21" customHeight="1">
      <c r="A202" s="308" t="str">
        <f>IF(C202="","",SUBTOTAL(103,$C$13:C202)-1)</f>
        <v/>
      </c>
      <c r="B202" s="104"/>
      <c r="C202" s="105"/>
      <c r="D202" s="105"/>
      <c r="E202" s="106"/>
      <c r="F202" s="107" t="str">
        <f>IF(E202="","",IFERROR(DATEDIF(E202,'請求書（幼稚園保育料・代理）'!$A$1,"Y"),""))</f>
        <v/>
      </c>
      <c r="G202" s="108"/>
      <c r="H202" s="105"/>
      <c r="I202" s="333"/>
      <c r="J202" s="110" t="s">
        <v>32</v>
      </c>
      <c r="K202" s="334"/>
      <c r="L202" s="112"/>
      <c r="M202" s="258" t="s">
        <v>91</v>
      </c>
      <c r="N202" s="113"/>
      <c r="O202" s="114"/>
      <c r="P202" s="306"/>
      <c r="Q202" s="105"/>
      <c r="R202" s="114"/>
      <c r="S202" s="115"/>
      <c r="T202" s="116">
        <f t="shared" si="18"/>
        <v>0</v>
      </c>
      <c r="U202" s="117">
        <f t="shared" si="19"/>
        <v>0</v>
      </c>
      <c r="V202" s="117">
        <f t="shared" si="16"/>
        <v>0</v>
      </c>
      <c r="W202" s="118">
        <f t="shared" si="20"/>
        <v>0</v>
      </c>
      <c r="X202" s="119">
        <f t="shared" si="21"/>
        <v>0</v>
      </c>
      <c r="Y202" s="119">
        <f t="shared" si="22"/>
        <v>0</v>
      </c>
      <c r="AA202" s="120" t="str">
        <f t="shared" si="17"/>
        <v>202604</v>
      </c>
    </row>
    <row r="203" spans="1:27" ht="21" customHeight="1">
      <c r="A203" s="308" t="str">
        <f>IF(C203="","",SUBTOTAL(103,$C$13:C203)-1)</f>
        <v/>
      </c>
      <c r="B203" s="104"/>
      <c r="C203" s="105"/>
      <c r="D203" s="105"/>
      <c r="E203" s="106"/>
      <c r="F203" s="107" t="str">
        <f>IF(E203="","",IFERROR(DATEDIF(E203,'請求書（幼稚園保育料・代理）'!$A$1,"Y"),""))</f>
        <v/>
      </c>
      <c r="G203" s="108"/>
      <c r="H203" s="105"/>
      <c r="I203" s="333"/>
      <c r="J203" s="110" t="s">
        <v>32</v>
      </c>
      <c r="K203" s="334"/>
      <c r="L203" s="112"/>
      <c r="M203" s="258" t="s">
        <v>91</v>
      </c>
      <c r="N203" s="113"/>
      <c r="O203" s="114"/>
      <c r="P203" s="306"/>
      <c r="Q203" s="105"/>
      <c r="R203" s="114"/>
      <c r="S203" s="115"/>
      <c r="T203" s="116">
        <f t="shared" si="18"/>
        <v>0</v>
      </c>
      <c r="U203" s="117">
        <f t="shared" si="19"/>
        <v>0</v>
      </c>
      <c r="V203" s="117">
        <f t="shared" si="16"/>
        <v>0</v>
      </c>
      <c r="W203" s="118">
        <f t="shared" si="20"/>
        <v>0</v>
      </c>
      <c r="X203" s="119">
        <f t="shared" si="21"/>
        <v>0</v>
      </c>
      <c r="Y203" s="119">
        <f t="shared" si="22"/>
        <v>0</v>
      </c>
      <c r="AA203" s="120" t="str">
        <f t="shared" si="17"/>
        <v>202604</v>
      </c>
    </row>
    <row r="204" spans="1:27" ht="21" customHeight="1">
      <c r="A204" s="308" t="str">
        <f>IF(C204="","",SUBTOTAL(103,$C$13:C204)-1)</f>
        <v/>
      </c>
      <c r="B204" s="104"/>
      <c r="C204" s="105"/>
      <c r="D204" s="105"/>
      <c r="E204" s="106"/>
      <c r="F204" s="107" t="str">
        <f>IF(E204="","",IFERROR(DATEDIF(E204,'請求書（幼稚園保育料・代理）'!$A$1,"Y"),""))</f>
        <v/>
      </c>
      <c r="G204" s="108"/>
      <c r="H204" s="105"/>
      <c r="I204" s="333"/>
      <c r="J204" s="110" t="s">
        <v>32</v>
      </c>
      <c r="K204" s="334"/>
      <c r="L204" s="112"/>
      <c r="M204" s="258" t="s">
        <v>91</v>
      </c>
      <c r="N204" s="113"/>
      <c r="O204" s="114"/>
      <c r="P204" s="306"/>
      <c r="Q204" s="105"/>
      <c r="R204" s="114"/>
      <c r="S204" s="115"/>
      <c r="T204" s="116">
        <f t="shared" si="18"/>
        <v>0</v>
      </c>
      <c r="U204" s="117">
        <f t="shared" si="19"/>
        <v>0</v>
      </c>
      <c r="V204" s="117">
        <f t="shared" si="16"/>
        <v>0</v>
      </c>
      <c r="W204" s="118">
        <f t="shared" si="20"/>
        <v>0</v>
      </c>
      <c r="X204" s="119">
        <f t="shared" si="21"/>
        <v>0</v>
      </c>
      <c r="Y204" s="119">
        <f t="shared" si="22"/>
        <v>0</v>
      </c>
      <c r="AA204" s="120" t="str">
        <f t="shared" si="17"/>
        <v>202604</v>
      </c>
    </row>
    <row r="205" spans="1:27" ht="21" customHeight="1">
      <c r="A205" s="308" t="str">
        <f>IF(C205="","",SUBTOTAL(103,$C$13:C205)-1)</f>
        <v/>
      </c>
      <c r="B205" s="104"/>
      <c r="C205" s="105"/>
      <c r="D205" s="105"/>
      <c r="E205" s="106"/>
      <c r="F205" s="107" t="str">
        <f>IF(E205="","",IFERROR(DATEDIF(E205,'請求書（幼稚園保育料・代理）'!$A$1,"Y"),""))</f>
        <v/>
      </c>
      <c r="G205" s="108"/>
      <c r="H205" s="105"/>
      <c r="I205" s="333"/>
      <c r="J205" s="110" t="s">
        <v>32</v>
      </c>
      <c r="K205" s="334"/>
      <c r="L205" s="112"/>
      <c r="M205" s="258" t="s">
        <v>91</v>
      </c>
      <c r="N205" s="113"/>
      <c r="O205" s="114"/>
      <c r="P205" s="306"/>
      <c r="Q205" s="105"/>
      <c r="R205" s="114"/>
      <c r="S205" s="115"/>
      <c r="T205" s="116">
        <f t="shared" si="18"/>
        <v>0</v>
      </c>
      <c r="U205" s="117">
        <f t="shared" si="19"/>
        <v>0</v>
      </c>
      <c r="V205" s="117">
        <f t="shared" si="16"/>
        <v>0</v>
      </c>
      <c r="W205" s="118">
        <f t="shared" si="20"/>
        <v>0</v>
      </c>
      <c r="X205" s="119">
        <f t="shared" si="21"/>
        <v>0</v>
      </c>
      <c r="Y205" s="119">
        <f t="shared" si="22"/>
        <v>0</v>
      </c>
      <c r="AA205" s="120" t="str">
        <f t="shared" si="17"/>
        <v>202604</v>
      </c>
    </row>
    <row r="206" spans="1:27" ht="21" customHeight="1">
      <c r="A206" s="308" t="str">
        <f>IF(C206="","",SUBTOTAL(103,$C$13:C206)-1)</f>
        <v/>
      </c>
      <c r="B206" s="104"/>
      <c r="C206" s="105"/>
      <c r="D206" s="105"/>
      <c r="E206" s="106"/>
      <c r="F206" s="107" t="str">
        <f>IF(E206="","",IFERROR(DATEDIF(E206,'請求書（幼稚園保育料・代理）'!$A$1,"Y"),""))</f>
        <v/>
      </c>
      <c r="G206" s="108"/>
      <c r="H206" s="105"/>
      <c r="I206" s="333"/>
      <c r="J206" s="110" t="s">
        <v>32</v>
      </c>
      <c r="K206" s="334"/>
      <c r="L206" s="112"/>
      <c r="M206" s="258" t="s">
        <v>91</v>
      </c>
      <c r="N206" s="113"/>
      <c r="O206" s="114"/>
      <c r="P206" s="306"/>
      <c r="Q206" s="105"/>
      <c r="R206" s="114"/>
      <c r="S206" s="115"/>
      <c r="T206" s="116">
        <f t="shared" si="18"/>
        <v>0</v>
      </c>
      <c r="U206" s="117">
        <f t="shared" si="19"/>
        <v>0</v>
      </c>
      <c r="V206" s="117">
        <f t="shared" ref="V206:V269" si="23">IF(C206&lt;&gt;0,$V$13,0)</f>
        <v>0</v>
      </c>
      <c r="W206" s="118">
        <f t="shared" si="20"/>
        <v>0</v>
      </c>
      <c r="X206" s="119">
        <f t="shared" si="21"/>
        <v>0</v>
      </c>
      <c r="Y206" s="119">
        <f t="shared" si="22"/>
        <v>0</v>
      </c>
      <c r="AA206" s="120" t="str">
        <f t="shared" ref="AA206:AA269" si="24">2018+$I$4&amp;0&amp;$K$4</f>
        <v>202604</v>
      </c>
    </row>
    <row r="207" spans="1:27" ht="21" customHeight="1">
      <c r="A207" s="308" t="str">
        <f>IF(C207="","",SUBTOTAL(103,$C$13:C207)-1)</f>
        <v/>
      </c>
      <c r="B207" s="104"/>
      <c r="C207" s="105"/>
      <c r="D207" s="105"/>
      <c r="E207" s="106"/>
      <c r="F207" s="107" t="str">
        <f>IF(E207="","",IFERROR(DATEDIF(E207,'請求書（幼稚園保育料・代理）'!$A$1,"Y"),""))</f>
        <v/>
      </c>
      <c r="G207" s="108"/>
      <c r="H207" s="105"/>
      <c r="I207" s="333"/>
      <c r="J207" s="110" t="s">
        <v>32</v>
      </c>
      <c r="K207" s="334"/>
      <c r="L207" s="112"/>
      <c r="M207" s="258" t="s">
        <v>91</v>
      </c>
      <c r="N207" s="113"/>
      <c r="O207" s="114"/>
      <c r="P207" s="306"/>
      <c r="Q207" s="105"/>
      <c r="R207" s="114"/>
      <c r="S207" s="115"/>
      <c r="T207" s="116">
        <f t="shared" ref="T207:T270" si="25">IF(Q207="有",ROUNDDOWN(R207/S207,0),0)</f>
        <v>0</v>
      </c>
      <c r="U207" s="117">
        <f t="shared" ref="U207:U270" si="26">O207+T207</f>
        <v>0</v>
      </c>
      <c r="V207" s="117">
        <f t="shared" si="23"/>
        <v>0</v>
      </c>
      <c r="W207" s="118">
        <f t="shared" ref="W207:W270" si="27">MIN(U207,V207)</f>
        <v>0</v>
      </c>
      <c r="X207" s="119">
        <f t="shared" ref="X207:X270" si="28">IF(O207-W207&lt;0,0,O207-W207)</f>
        <v>0</v>
      </c>
      <c r="Y207" s="119">
        <f t="shared" ref="Y207:Y270" si="29">IF(W207-O207&gt;0,W207-O207,0)</f>
        <v>0</v>
      </c>
      <c r="AA207" s="120" t="str">
        <f t="shared" si="24"/>
        <v>202604</v>
      </c>
    </row>
    <row r="208" spans="1:27" ht="21" customHeight="1">
      <c r="A208" s="308" t="str">
        <f>IF(C208="","",SUBTOTAL(103,$C$13:C208)-1)</f>
        <v/>
      </c>
      <c r="B208" s="104"/>
      <c r="C208" s="105"/>
      <c r="D208" s="105"/>
      <c r="E208" s="106"/>
      <c r="F208" s="107" t="str">
        <f>IF(E208="","",IFERROR(DATEDIF(E208,'請求書（幼稚園保育料・代理）'!$A$1,"Y"),""))</f>
        <v/>
      </c>
      <c r="G208" s="108"/>
      <c r="H208" s="105"/>
      <c r="I208" s="333"/>
      <c r="J208" s="110" t="s">
        <v>32</v>
      </c>
      <c r="K208" s="334"/>
      <c r="L208" s="112"/>
      <c r="M208" s="258" t="s">
        <v>91</v>
      </c>
      <c r="N208" s="113"/>
      <c r="O208" s="114"/>
      <c r="P208" s="306"/>
      <c r="Q208" s="105"/>
      <c r="R208" s="114"/>
      <c r="S208" s="115"/>
      <c r="T208" s="116">
        <f t="shared" si="25"/>
        <v>0</v>
      </c>
      <c r="U208" s="117">
        <f t="shared" si="26"/>
        <v>0</v>
      </c>
      <c r="V208" s="117">
        <f t="shared" si="23"/>
        <v>0</v>
      </c>
      <c r="W208" s="118">
        <f t="shared" si="27"/>
        <v>0</v>
      </c>
      <c r="X208" s="119">
        <f t="shared" si="28"/>
        <v>0</v>
      </c>
      <c r="Y208" s="119">
        <f t="shared" si="29"/>
        <v>0</v>
      </c>
      <c r="AA208" s="120" t="str">
        <f t="shared" si="24"/>
        <v>202604</v>
      </c>
    </row>
    <row r="209" spans="1:27" ht="21" customHeight="1">
      <c r="A209" s="308" t="str">
        <f>IF(C209="","",SUBTOTAL(103,$C$13:C209)-1)</f>
        <v/>
      </c>
      <c r="B209" s="104"/>
      <c r="C209" s="105"/>
      <c r="D209" s="105"/>
      <c r="E209" s="106"/>
      <c r="F209" s="107" t="str">
        <f>IF(E209="","",IFERROR(DATEDIF(E209,'請求書（幼稚園保育料・代理）'!$A$1,"Y"),""))</f>
        <v/>
      </c>
      <c r="G209" s="108"/>
      <c r="H209" s="105"/>
      <c r="I209" s="333"/>
      <c r="J209" s="110" t="s">
        <v>32</v>
      </c>
      <c r="K209" s="334"/>
      <c r="L209" s="112"/>
      <c r="M209" s="258" t="s">
        <v>91</v>
      </c>
      <c r="N209" s="113"/>
      <c r="O209" s="114"/>
      <c r="P209" s="306"/>
      <c r="Q209" s="105"/>
      <c r="R209" s="114"/>
      <c r="S209" s="115"/>
      <c r="T209" s="116">
        <f t="shared" si="25"/>
        <v>0</v>
      </c>
      <c r="U209" s="117">
        <f t="shared" si="26"/>
        <v>0</v>
      </c>
      <c r="V209" s="117">
        <f t="shared" si="23"/>
        <v>0</v>
      </c>
      <c r="W209" s="118">
        <f t="shared" si="27"/>
        <v>0</v>
      </c>
      <c r="X209" s="119">
        <f t="shared" si="28"/>
        <v>0</v>
      </c>
      <c r="Y209" s="119">
        <f t="shared" si="29"/>
        <v>0</v>
      </c>
      <c r="AA209" s="120" t="str">
        <f t="shared" si="24"/>
        <v>202604</v>
      </c>
    </row>
    <row r="210" spans="1:27" ht="21" customHeight="1">
      <c r="A210" s="308" t="str">
        <f>IF(C210="","",SUBTOTAL(103,$C$13:C210)-1)</f>
        <v/>
      </c>
      <c r="B210" s="104"/>
      <c r="C210" s="105"/>
      <c r="D210" s="105"/>
      <c r="E210" s="106"/>
      <c r="F210" s="107" t="str">
        <f>IF(E210="","",IFERROR(DATEDIF(E210,'請求書（幼稚園保育料・代理）'!$A$1,"Y"),""))</f>
        <v/>
      </c>
      <c r="G210" s="108"/>
      <c r="H210" s="105"/>
      <c r="I210" s="333"/>
      <c r="J210" s="110" t="s">
        <v>32</v>
      </c>
      <c r="K210" s="334"/>
      <c r="L210" s="112"/>
      <c r="M210" s="258" t="s">
        <v>91</v>
      </c>
      <c r="N210" s="113"/>
      <c r="O210" s="114"/>
      <c r="P210" s="306"/>
      <c r="Q210" s="105"/>
      <c r="R210" s="114"/>
      <c r="S210" s="115"/>
      <c r="T210" s="116">
        <f t="shared" si="25"/>
        <v>0</v>
      </c>
      <c r="U210" s="117">
        <f t="shared" si="26"/>
        <v>0</v>
      </c>
      <c r="V210" s="117">
        <f t="shared" si="23"/>
        <v>0</v>
      </c>
      <c r="W210" s="118">
        <f t="shared" si="27"/>
        <v>0</v>
      </c>
      <c r="X210" s="119">
        <f t="shared" si="28"/>
        <v>0</v>
      </c>
      <c r="Y210" s="119">
        <f t="shared" si="29"/>
        <v>0</v>
      </c>
      <c r="AA210" s="120" t="str">
        <f t="shared" si="24"/>
        <v>202604</v>
      </c>
    </row>
    <row r="211" spans="1:27" ht="21" customHeight="1">
      <c r="A211" s="308" t="str">
        <f>IF(C211="","",SUBTOTAL(103,$C$13:C211)-1)</f>
        <v/>
      </c>
      <c r="B211" s="104"/>
      <c r="C211" s="105"/>
      <c r="D211" s="105"/>
      <c r="E211" s="106"/>
      <c r="F211" s="107" t="str">
        <f>IF(E211="","",IFERROR(DATEDIF(E211,'請求書（幼稚園保育料・代理）'!$A$1,"Y"),""))</f>
        <v/>
      </c>
      <c r="G211" s="108"/>
      <c r="H211" s="105"/>
      <c r="I211" s="333"/>
      <c r="J211" s="110" t="s">
        <v>32</v>
      </c>
      <c r="K211" s="334"/>
      <c r="L211" s="112"/>
      <c r="M211" s="258" t="s">
        <v>91</v>
      </c>
      <c r="N211" s="113"/>
      <c r="O211" s="114"/>
      <c r="P211" s="306"/>
      <c r="Q211" s="105"/>
      <c r="R211" s="114"/>
      <c r="S211" s="115"/>
      <c r="T211" s="116">
        <f t="shared" si="25"/>
        <v>0</v>
      </c>
      <c r="U211" s="117">
        <f t="shared" si="26"/>
        <v>0</v>
      </c>
      <c r="V211" s="117">
        <f t="shared" si="23"/>
        <v>0</v>
      </c>
      <c r="W211" s="118">
        <f t="shared" si="27"/>
        <v>0</v>
      </c>
      <c r="X211" s="119">
        <f t="shared" si="28"/>
        <v>0</v>
      </c>
      <c r="Y211" s="119">
        <f t="shared" si="29"/>
        <v>0</v>
      </c>
      <c r="AA211" s="120" t="str">
        <f t="shared" si="24"/>
        <v>202604</v>
      </c>
    </row>
    <row r="212" spans="1:27" ht="21" customHeight="1">
      <c r="A212" s="308" t="str">
        <f>IF(C212="","",SUBTOTAL(103,$C$13:C212)-1)</f>
        <v/>
      </c>
      <c r="B212" s="104"/>
      <c r="C212" s="105"/>
      <c r="D212" s="105"/>
      <c r="E212" s="106"/>
      <c r="F212" s="107" t="str">
        <f>IF(E212="","",IFERROR(DATEDIF(E212,'請求書（幼稚園保育料・代理）'!$A$1,"Y"),""))</f>
        <v/>
      </c>
      <c r="G212" s="108"/>
      <c r="H212" s="105"/>
      <c r="I212" s="333"/>
      <c r="J212" s="110" t="s">
        <v>32</v>
      </c>
      <c r="K212" s="334"/>
      <c r="L212" s="112"/>
      <c r="M212" s="258" t="s">
        <v>91</v>
      </c>
      <c r="N212" s="113"/>
      <c r="O212" s="114"/>
      <c r="P212" s="306"/>
      <c r="Q212" s="105"/>
      <c r="R212" s="114"/>
      <c r="S212" s="115"/>
      <c r="T212" s="116">
        <f t="shared" si="25"/>
        <v>0</v>
      </c>
      <c r="U212" s="117">
        <f t="shared" si="26"/>
        <v>0</v>
      </c>
      <c r="V212" s="117">
        <f t="shared" si="23"/>
        <v>0</v>
      </c>
      <c r="W212" s="118">
        <f t="shared" si="27"/>
        <v>0</v>
      </c>
      <c r="X212" s="119">
        <f t="shared" si="28"/>
        <v>0</v>
      </c>
      <c r="Y212" s="119">
        <f t="shared" si="29"/>
        <v>0</v>
      </c>
      <c r="AA212" s="120" t="str">
        <f t="shared" si="24"/>
        <v>202604</v>
      </c>
    </row>
    <row r="213" spans="1:27" ht="21" customHeight="1">
      <c r="A213" s="308" t="str">
        <f>IF(C213="","",SUBTOTAL(103,$C$13:C213)-1)</f>
        <v/>
      </c>
      <c r="B213" s="104"/>
      <c r="C213" s="105"/>
      <c r="D213" s="105"/>
      <c r="E213" s="106"/>
      <c r="F213" s="107" t="str">
        <f>IF(E213="","",IFERROR(DATEDIF(E213,'請求書（幼稚園保育料・代理）'!$A$1,"Y"),""))</f>
        <v/>
      </c>
      <c r="G213" s="108"/>
      <c r="H213" s="105"/>
      <c r="I213" s="333"/>
      <c r="J213" s="110" t="s">
        <v>32</v>
      </c>
      <c r="K213" s="334"/>
      <c r="L213" s="112"/>
      <c r="M213" s="258" t="s">
        <v>91</v>
      </c>
      <c r="N213" s="113"/>
      <c r="O213" s="114"/>
      <c r="P213" s="306"/>
      <c r="Q213" s="105"/>
      <c r="R213" s="114"/>
      <c r="S213" s="115"/>
      <c r="T213" s="116">
        <f t="shared" si="25"/>
        <v>0</v>
      </c>
      <c r="U213" s="117">
        <f t="shared" si="26"/>
        <v>0</v>
      </c>
      <c r="V213" s="117">
        <f t="shared" si="23"/>
        <v>0</v>
      </c>
      <c r="W213" s="118">
        <f t="shared" si="27"/>
        <v>0</v>
      </c>
      <c r="X213" s="119">
        <f t="shared" si="28"/>
        <v>0</v>
      </c>
      <c r="Y213" s="119">
        <f t="shared" si="29"/>
        <v>0</v>
      </c>
      <c r="AA213" s="120" t="str">
        <f t="shared" si="24"/>
        <v>202604</v>
      </c>
    </row>
    <row r="214" spans="1:27" ht="21" customHeight="1">
      <c r="A214" s="308" t="str">
        <f>IF(C214="","",SUBTOTAL(103,$C$13:C214)-1)</f>
        <v/>
      </c>
      <c r="B214" s="104"/>
      <c r="C214" s="105"/>
      <c r="D214" s="105"/>
      <c r="E214" s="106"/>
      <c r="F214" s="107" t="str">
        <f>IF(E214="","",IFERROR(DATEDIF(E214,'請求書（幼稚園保育料・代理）'!$A$1,"Y"),""))</f>
        <v/>
      </c>
      <c r="G214" s="108"/>
      <c r="H214" s="105"/>
      <c r="I214" s="333"/>
      <c r="J214" s="110" t="s">
        <v>32</v>
      </c>
      <c r="K214" s="334"/>
      <c r="L214" s="112"/>
      <c r="M214" s="258" t="s">
        <v>91</v>
      </c>
      <c r="N214" s="113"/>
      <c r="O214" s="114"/>
      <c r="P214" s="306"/>
      <c r="Q214" s="105"/>
      <c r="R214" s="114"/>
      <c r="S214" s="115"/>
      <c r="T214" s="116">
        <f t="shared" si="25"/>
        <v>0</v>
      </c>
      <c r="U214" s="117">
        <f t="shared" si="26"/>
        <v>0</v>
      </c>
      <c r="V214" s="117">
        <f t="shared" si="23"/>
        <v>0</v>
      </c>
      <c r="W214" s="118">
        <f t="shared" si="27"/>
        <v>0</v>
      </c>
      <c r="X214" s="119">
        <f t="shared" si="28"/>
        <v>0</v>
      </c>
      <c r="Y214" s="119">
        <f t="shared" si="29"/>
        <v>0</v>
      </c>
      <c r="AA214" s="120" t="str">
        <f t="shared" si="24"/>
        <v>202604</v>
      </c>
    </row>
    <row r="215" spans="1:27" ht="21" customHeight="1">
      <c r="A215" s="308" t="str">
        <f>IF(C215="","",SUBTOTAL(103,$C$13:C215)-1)</f>
        <v/>
      </c>
      <c r="B215" s="104"/>
      <c r="C215" s="105"/>
      <c r="D215" s="105"/>
      <c r="E215" s="106"/>
      <c r="F215" s="107" t="str">
        <f>IF(E215="","",IFERROR(DATEDIF(E215,'請求書（幼稚園保育料・代理）'!$A$1,"Y"),""))</f>
        <v/>
      </c>
      <c r="G215" s="108"/>
      <c r="H215" s="105"/>
      <c r="I215" s="333"/>
      <c r="J215" s="110" t="s">
        <v>32</v>
      </c>
      <c r="K215" s="334"/>
      <c r="L215" s="112"/>
      <c r="M215" s="258" t="s">
        <v>91</v>
      </c>
      <c r="N215" s="113"/>
      <c r="O215" s="114"/>
      <c r="P215" s="306"/>
      <c r="Q215" s="105"/>
      <c r="R215" s="114"/>
      <c r="S215" s="115"/>
      <c r="T215" s="116">
        <f t="shared" si="25"/>
        <v>0</v>
      </c>
      <c r="U215" s="117">
        <f t="shared" si="26"/>
        <v>0</v>
      </c>
      <c r="V215" s="117">
        <f t="shared" si="23"/>
        <v>0</v>
      </c>
      <c r="W215" s="118">
        <f t="shared" si="27"/>
        <v>0</v>
      </c>
      <c r="X215" s="119">
        <f t="shared" si="28"/>
        <v>0</v>
      </c>
      <c r="Y215" s="119">
        <f t="shared" si="29"/>
        <v>0</v>
      </c>
      <c r="AA215" s="120" t="str">
        <f t="shared" si="24"/>
        <v>202604</v>
      </c>
    </row>
    <row r="216" spans="1:27" ht="21" customHeight="1">
      <c r="A216" s="308" t="str">
        <f>IF(C216="","",SUBTOTAL(103,$C$13:C216)-1)</f>
        <v/>
      </c>
      <c r="B216" s="104"/>
      <c r="C216" s="105"/>
      <c r="D216" s="105"/>
      <c r="E216" s="106"/>
      <c r="F216" s="107" t="str">
        <f>IF(E216="","",IFERROR(DATEDIF(E216,'請求書（幼稚園保育料・代理）'!$A$1,"Y"),""))</f>
        <v/>
      </c>
      <c r="G216" s="108"/>
      <c r="H216" s="105"/>
      <c r="I216" s="333"/>
      <c r="J216" s="110" t="s">
        <v>32</v>
      </c>
      <c r="K216" s="334"/>
      <c r="L216" s="112"/>
      <c r="M216" s="258" t="s">
        <v>91</v>
      </c>
      <c r="N216" s="113"/>
      <c r="O216" s="114"/>
      <c r="P216" s="306"/>
      <c r="Q216" s="105"/>
      <c r="R216" s="114"/>
      <c r="S216" s="115"/>
      <c r="T216" s="116">
        <f t="shared" si="25"/>
        <v>0</v>
      </c>
      <c r="U216" s="117">
        <f t="shared" si="26"/>
        <v>0</v>
      </c>
      <c r="V216" s="117">
        <f t="shared" si="23"/>
        <v>0</v>
      </c>
      <c r="W216" s="118">
        <f t="shared" si="27"/>
        <v>0</v>
      </c>
      <c r="X216" s="119">
        <f t="shared" si="28"/>
        <v>0</v>
      </c>
      <c r="Y216" s="119">
        <f t="shared" si="29"/>
        <v>0</v>
      </c>
      <c r="AA216" s="120" t="str">
        <f t="shared" si="24"/>
        <v>202604</v>
      </c>
    </row>
    <row r="217" spans="1:27" ht="21" customHeight="1">
      <c r="A217" s="308" t="str">
        <f>IF(C217="","",SUBTOTAL(103,$C$13:C217)-1)</f>
        <v/>
      </c>
      <c r="B217" s="104"/>
      <c r="C217" s="105"/>
      <c r="D217" s="105"/>
      <c r="E217" s="106"/>
      <c r="F217" s="107" t="str">
        <f>IF(E217="","",IFERROR(DATEDIF(E217,'請求書（幼稚園保育料・代理）'!$A$1,"Y"),""))</f>
        <v/>
      </c>
      <c r="G217" s="108"/>
      <c r="H217" s="105"/>
      <c r="I217" s="333"/>
      <c r="J217" s="110" t="s">
        <v>32</v>
      </c>
      <c r="K217" s="334"/>
      <c r="L217" s="112"/>
      <c r="M217" s="258" t="s">
        <v>91</v>
      </c>
      <c r="N217" s="113"/>
      <c r="O217" s="114"/>
      <c r="P217" s="306"/>
      <c r="Q217" s="105"/>
      <c r="R217" s="114"/>
      <c r="S217" s="115"/>
      <c r="T217" s="116">
        <f t="shared" si="25"/>
        <v>0</v>
      </c>
      <c r="U217" s="117">
        <f t="shared" si="26"/>
        <v>0</v>
      </c>
      <c r="V217" s="117">
        <f t="shared" si="23"/>
        <v>0</v>
      </c>
      <c r="W217" s="118">
        <f t="shared" si="27"/>
        <v>0</v>
      </c>
      <c r="X217" s="119">
        <f t="shared" si="28"/>
        <v>0</v>
      </c>
      <c r="Y217" s="119">
        <f t="shared" si="29"/>
        <v>0</v>
      </c>
      <c r="AA217" s="120" t="str">
        <f t="shared" si="24"/>
        <v>202604</v>
      </c>
    </row>
    <row r="218" spans="1:27" ht="21" customHeight="1">
      <c r="A218" s="308" t="str">
        <f>IF(C218="","",SUBTOTAL(103,$C$13:C218)-1)</f>
        <v/>
      </c>
      <c r="B218" s="104"/>
      <c r="C218" s="105"/>
      <c r="D218" s="105"/>
      <c r="E218" s="106"/>
      <c r="F218" s="107" t="str">
        <f>IF(E218="","",IFERROR(DATEDIF(E218,'請求書（幼稚園保育料・代理）'!$A$1,"Y"),""))</f>
        <v/>
      </c>
      <c r="G218" s="108"/>
      <c r="H218" s="105"/>
      <c r="I218" s="333"/>
      <c r="J218" s="110" t="s">
        <v>32</v>
      </c>
      <c r="K218" s="334"/>
      <c r="L218" s="112"/>
      <c r="M218" s="258" t="s">
        <v>91</v>
      </c>
      <c r="N218" s="113"/>
      <c r="O218" s="114"/>
      <c r="P218" s="306"/>
      <c r="Q218" s="105"/>
      <c r="R218" s="114"/>
      <c r="S218" s="115"/>
      <c r="T218" s="116">
        <f t="shared" si="25"/>
        <v>0</v>
      </c>
      <c r="U218" s="117">
        <f t="shared" si="26"/>
        <v>0</v>
      </c>
      <c r="V218" s="117">
        <f t="shared" si="23"/>
        <v>0</v>
      </c>
      <c r="W218" s="118">
        <f t="shared" si="27"/>
        <v>0</v>
      </c>
      <c r="X218" s="119">
        <f t="shared" si="28"/>
        <v>0</v>
      </c>
      <c r="Y218" s="119">
        <f t="shared" si="29"/>
        <v>0</v>
      </c>
      <c r="AA218" s="120" t="str">
        <f t="shared" si="24"/>
        <v>202604</v>
      </c>
    </row>
    <row r="219" spans="1:27" ht="21" customHeight="1">
      <c r="A219" s="308" t="str">
        <f>IF(C219="","",SUBTOTAL(103,$C$13:C219)-1)</f>
        <v/>
      </c>
      <c r="B219" s="104"/>
      <c r="C219" s="105"/>
      <c r="D219" s="105"/>
      <c r="E219" s="106"/>
      <c r="F219" s="107" t="str">
        <f>IF(E219="","",IFERROR(DATEDIF(E219,'請求書（幼稚園保育料・代理）'!$A$1,"Y"),""))</f>
        <v/>
      </c>
      <c r="G219" s="108"/>
      <c r="H219" s="105"/>
      <c r="I219" s="333"/>
      <c r="J219" s="110" t="s">
        <v>32</v>
      </c>
      <c r="K219" s="334"/>
      <c r="L219" s="112"/>
      <c r="M219" s="258" t="s">
        <v>91</v>
      </c>
      <c r="N219" s="113"/>
      <c r="O219" s="114"/>
      <c r="P219" s="306"/>
      <c r="Q219" s="105"/>
      <c r="R219" s="114"/>
      <c r="S219" s="115"/>
      <c r="T219" s="116">
        <f t="shared" si="25"/>
        <v>0</v>
      </c>
      <c r="U219" s="117">
        <f t="shared" si="26"/>
        <v>0</v>
      </c>
      <c r="V219" s="117">
        <f t="shared" si="23"/>
        <v>0</v>
      </c>
      <c r="W219" s="118">
        <f t="shared" si="27"/>
        <v>0</v>
      </c>
      <c r="X219" s="119">
        <f t="shared" si="28"/>
        <v>0</v>
      </c>
      <c r="Y219" s="119">
        <f t="shared" si="29"/>
        <v>0</v>
      </c>
      <c r="AA219" s="120" t="str">
        <f t="shared" si="24"/>
        <v>202604</v>
      </c>
    </row>
    <row r="220" spans="1:27" ht="21" customHeight="1">
      <c r="A220" s="308" t="str">
        <f>IF(C220="","",SUBTOTAL(103,$C$13:C220)-1)</f>
        <v/>
      </c>
      <c r="B220" s="104"/>
      <c r="C220" s="105"/>
      <c r="D220" s="105"/>
      <c r="E220" s="106"/>
      <c r="F220" s="107" t="str">
        <f>IF(E220="","",IFERROR(DATEDIF(E220,'請求書（幼稚園保育料・代理）'!$A$1,"Y"),""))</f>
        <v/>
      </c>
      <c r="G220" s="108"/>
      <c r="H220" s="105"/>
      <c r="I220" s="333"/>
      <c r="J220" s="110" t="s">
        <v>32</v>
      </c>
      <c r="K220" s="334"/>
      <c r="L220" s="112"/>
      <c r="M220" s="258" t="s">
        <v>91</v>
      </c>
      <c r="N220" s="113"/>
      <c r="O220" s="114"/>
      <c r="P220" s="306"/>
      <c r="Q220" s="105"/>
      <c r="R220" s="114"/>
      <c r="S220" s="115"/>
      <c r="T220" s="116">
        <f t="shared" si="25"/>
        <v>0</v>
      </c>
      <c r="U220" s="117">
        <f t="shared" si="26"/>
        <v>0</v>
      </c>
      <c r="V220" s="117">
        <f t="shared" si="23"/>
        <v>0</v>
      </c>
      <c r="W220" s="118">
        <f t="shared" si="27"/>
        <v>0</v>
      </c>
      <c r="X220" s="119">
        <f t="shared" si="28"/>
        <v>0</v>
      </c>
      <c r="Y220" s="119">
        <f t="shared" si="29"/>
        <v>0</v>
      </c>
      <c r="AA220" s="120" t="str">
        <f t="shared" si="24"/>
        <v>202604</v>
      </c>
    </row>
    <row r="221" spans="1:27" ht="21" customHeight="1">
      <c r="A221" s="308" t="str">
        <f>IF(C221="","",SUBTOTAL(103,$C$13:C221)-1)</f>
        <v/>
      </c>
      <c r="B221" s="104"/>
      <c r="C221" s="105"/>
      <c r="D221" s="105"/>
      <c r="E221" s="106"/>
      <c r="F221" s="107" t="str">
        <f>IF(E221="","",IFERROR(DATEDIF(E221,'請求書（幼稚園保育料・代理）'!$A$1,"Y"),""))</f>
        <v/>
      </c>
      <c r="G221" s="108"/>
      <c r="H221" s="105"/>
      <c r="I221" s="333"/>
      <c r="J221" s="110" t="s">
        <v>32</v>
      </c>
      <c r="K221" s="334"/>
      <c r="L221" s="112"/>
      <c r="M221" s="258" t="s">
        <v>91</v>
      </c>
      <c r="N221" s="113"/>
      <c r="O221" s="114"/>
      <c r="P221" s="306"/>
      <c r="Q221" s="105"/>
      <c r="R221" s="114"/>
      <c r="S221" s="115"/>
      <c r="T221" s="116">
        <f t="shared" si="25"/>
        <v>0</v>
      </c>
      <c r="U221" s="117">
        <f t="shared" si="26"/>
        <v>0</v>
      </c>
      <c r="V221" s="117">
        <f t="shared" si="23"/>
        <v>0</v>
      </c>
      <c r="W221" s="118">
        <f t="shared" si="27"/>
        <v>0</v>
      </c>
      <c r="X221" s="119">
        <f t="shared" si="28"/>
        <v>0</v>
      </c>
      <c r="Y221" s="119">
        <f t="shared" si="29"/>
        <v>0</v>
      </c>
      <c r="AA221" s="120" t="str">
        <f t="shared" si="24"/>
        <v>202604</v>
      </c>
    </row>
    <row r="222" spans="1:27" ht="21" customHeight="1">
      <c r="A222" s="308" t="str">
        <f>IF(C222="","",SUBTOTAL(103,$C$13:C222)-1)</f>
        <v/>
      </c>
      <c r="B222" s="104"/>
      <c r="C222" s="105"/>
      <c r="D222" s="105"/>
      <c r="E222" s="106"/>
      <c r="F222" s="107" t="str">
        <f>IF(E222="","",IFERROR(DATEDIF(E222,'請求書（幼稚園保育料・代理）'!$A$1,"Y"),""))</f>
        <v/>
      </c>
      <c r="G222" s="108"/>
      <c r="H222" s="105"/>
      <c r="I222" s="333"/>
      <c r="J222" s="110" t="s">
        <v>32</v>
      </c>
      <c r="K222" s="334"/>
      <c r="L222" s="112"/>
      <c r="M222" s="258" t="s">
        <v>91</v>
      </c>
      <c r="N222" s="113"/>
      <c r="O222" s="114"/>
      <c r="P222" s="306"/>
      <c r="Q222" s="105"/>
      <c r="R222" s="114"/>
      <c r="S222" s="115"/>
      <c r="T222" s="116">
        <f t="shared" si="25"/>
        <v>0</v>
      </c>
      <c r="U222" s="117">
        <f t="shared" si="26"/>
        <v>0</v>
      </c>
      <c r="V222" s="117">
        <f t="shared" si="23"/>
        <v>0</v>
      </c>
      <c r="W222" s="118">
        <f t="shared" si="27"/>
        <v>0</v>
      </c>
      <c r="X222" s="119">
        <f t="shared" si="28"/>
        <v>0</v>
      </c>
      <c r="Y222" s="119">
        <f t="shared" si="29"/>
        <v>0</v>
      </c>
      <c r="AA222" s="120" t="str">
        <f t="shared" si="24"/>
        <v>202604</v>
      </c>
    </row>
    <row r="223" spans="1:27" ht="21" customHeight="1">
      <c r="A223" s="308" t="str">
        <f>IF(C223="","",SUBTOTAL(103,$C$13:C223)-1)</f>
        <v/>
      </c>
      <c r="B223" s="104"/>
      <c r="C223" s="105"/>
      <c r="D223" s="105"/>
      <c r="E223" s="106"/>
      <c r="F223" s="107" t="str">
        <f>IF(E223="","",IFERROR(DATEDIF(E223,'請求書（幼稚園保育料・代理）'!$A$1,"Y"),""))</f>
        <v/>
      </c>
      <c r="G223" s="108"/>
      <c r="H223" s="105"/>
      <c r="I223" s="333"/>
      <c r="J223" s="110" t="s">
        <v>32</v>
      </c>
      <c r="K223" s="334"/>
      <c r="L223" s="112"/>
      <c r="M223" s="258" t="s">
        <v>91</v>
      </c>
      <c r="N223" s="113"/>
      <c r="O223" s="114"/>
      <c r="P223" s="306"/>
      <c r="Q223" s="105"/>
      <c r="R223" s="114"/>
      <c r="S223" s="115"/>
      <c r="T223" s="116">
        <f t="shared" si="25"/>
        <v>0</v>
      </c>
      <c r="U223" s="117">
        <f t="shared" si="26"/>
        <v>0</v>
      </c>
      <c r="V223" s="117">
        <f t="shared" si="23"/>
        <v>0</v>
      </c>
      <c r="W223" s="118">
        <f t="shared" si="27"/>
        <v>0</v>
      </c>
      <c r="X223" s="119">
        <f t="shared" si="28"/>
        <v>0</v>
      </c>
      <c r="Y223" s="119">
        <f t="shared" si="29"/>
        <v>0</v>
      </c>
      <c r="AA223" s="120" t="str">
        <f t="shared" si="24"/>
        <v>202604</v>
      </c>
    </row>
    <row r="224" spans="1:27" ht="21" customHeight="1">
      <c r="A224" s="308" t="str">
        <f>IF(C224="","",SUBTOTAL(103,$C$13:C224)-1)</f>
        <v/>
      </c>
      <c r="B224" s="104"/>
      <c r="C224" s="105"/>
      <c r="D224" s="105"/>
      <c r="E224" s="106"/>
      <c r="F224" s="107" t="str">
        <f>IF(E224="","",IFERROR(DATEDIF(E224,'請求書（幼稚園保育料・代理）'!$A$1,"Y"),""))</f>
        <v/>
      </c>
      <c r="G224" s="108"/>
      <c r="H224" s="105"/>
      <c r="I224" s="333"/>
      <c r="J224" s="110" t="s">
        <v>32</v>
      </c>
      <c r="K224" s="334"/>
      <c r="L224" s="112"/>
      <c r="M224" s="258" t="s">
        <v>91</v>
      </c>
      <c r="N224" s="113"/>
      <c r="O224" s="114"/>
      <c r="P224" s="306"/>
      <c r="Q224" s="105"/>
      <c r="R224" s="114"/>
      <c r="S224" s="115"/>
      <c r="T224" s="116">
        <f t="shared" si="25"/>
        <v>0</v>
      </c>
      <c r="U224" s="117">
        <f t="shared" si="26"/>
        <v>0</v>
      </c>
      <c r="V224" s="117">
        <f t="shared" si="23"/>
        <v>0</v>
      </c>
      <c r="W224" s="118">
        <f t="shared" si="27"/>
        <v>0</v>
      </c>
      <c r="X224" s="119">
        <f t="shared" si="28"/>
        <v>0</v>
      </c>
      <c r="Y224" s="119">
        <f t="shared" si="29"/>
        <v>0</v>
      </c>
      <c r="AA224" s="120" t="str">
        <f t="shared" si="24"/>
        <v>202604</v>
      </c>
    </row>
    <row r="225" spans="1:27" ht="21" customHeight="1">
      <c r="A225" s="308" t="str">
        <f>IF(C225="","",SUBTOTAL(103,$C$13:C225)-1)</f>
        <v/>
      </c>
      <c r="B225" s="104"/>
      <c r="C225" s="105"/>
      <c r="D225" s="105"/>
      <c r="E225" s="106"/>
      <c r="F225" s="107" t="str">
        <f>IF(E225="","",IFERROR(DATEDIF(E225,'請求書（幼稚園保育料・代理）'!$A$1,"Y"),""))</f>
        <v/>
      </c>
      <c r="G225" s="108"/>
      <c r="H225" s="105"/>
      <c r="I225" s="333"/>
      <c r="J225" s="110" t="s">
        <v>32</v>
      </c>
      <c r="K225" s="334"/>
      <c r="L225" s="112"/>
      <c r="M225" s="258" t="s">
        <v>91</v>
      </c>
      <c r="N225" s="113"/>
      <c r="O225" s="114"/>
      <c r="P225" s="306"/>
      <c r="Q225" s="105"/>
      <c r="R225" s="114"/>
      <c r="S225" s="115"/>
      <c r="T225" s="116">
        <f t="shared" si="25"/>
        <v>0</v>
      </c>
      <c r="U225" s="117">
        <f t="shared" si="26"/>
        <v>0</v>
      </c>
      <c r="V225" s="117">
        <f t="shared" si="23"/>
        <v>0</v>
      </c>
      <c r="W225" s="118">
        <f t="shared" si="27"/>
        <v>0</v>
      </c>
      <c r="X225" s="119">
        <f t="shared" si="28"/>
        <v>0</v>
      </c>
      <c r="Y225" s="119">
        <f t="shared" si="29"/>
        <v>0</v>
      </c>
      <c r="AA225" s="120" t="str">
        <f t="shared" si="24"/>
        <v>202604</v>
      </c>
    </row>
    <row r="226" spans="1:27" ht="21" customHeight="1">
      <c r="A226" s="308" t="str">
        <f>IF(C226="","",SUBTOTAL(103,$C$13:C226)-1)</f>
        <v/>
      </c>
      <c r="B226" s="104"/>
      <c r="C226" s="105"/>
      <c r="D226" s="105"/>
      <c r="E226" s="106"/>
      <c r="F226" s="107" t="str">
        <f>IF(E226="","",IFERROR(DATEDIF(E226,'請求書（幼稚園保育料・代理）'!$A$1,"Y"),""))</f>
        <v/>
      </c>
      <c r="G226" s="108"/>
      <c r="H226" s="105"/>
      <c r="I226" s="333"/>
      <c r="J226" s="110" t="s">
        <v>32</v>
      </c>
      <c r="K226" s="334"/>
      <c r="L226" s="112"/>
      <c r="M226" s="258" t="s">
        <v>91</v>
      </c>
      <c r="N226" s="113"/>
      <c r="O226" s="114"/>
      <c r="P226" s="306"/>
      <c r="Q226" s="105"/>
      <c r="R226" s="114"/>
      <c r="S226" s="115"/>
      <c r="T226" s="116">
        <f t="shared" si="25"/>
        <v>0</v>
      </c>
      <c r="U226" s="117">
        <f t="shared" si="26"/>
        <v>0</v>
      </c>
      <c r="V226" s="117">
        <f t="shared" si="23"/>
        <v>0</v>
      </c>
      <c r="W226" s="118">
        <f t="shared" si="27"/>
        <v>0</v>
      </c>
      <c r="X226" s="119">
        <f t="shared" si="28"/>
        <v>0</v>
      </c>
      <c r="Y226" s="119">
        <f t="shared" si="29"/>
        <v>0</v>
      </c>
      <c r="AA226" s="120" t="str">
        <f t="shared" si="24"/>
        <v>202604</v>
      </c>
    </row>
    <row r="227" spans="1:27" ht="21" customHeight="1">
      <c r="A227" s="308" t="str">
        <f>IF(C227="","",SUBTOTAL(103,$C$13:C227)-1)</f>
        <v/>
      </c>
      <c r="B227" s="104"/>
      <c r="C227" s="105"/>
      <c r="D227" s="105"/>
      <c r="E227" s="106"/>
      <c r="F227" s="107" t="str">
        <f>IF(E227="","",IFERROR(DATEDIF(E227,'請求書（幼稚園保育料・代理）'!$A$1,"Y"),""))</f>
        <v/>
      </c>
      <c r="G227" s="108"/>
      <c r="H227" s="105"/>
      <c r="I227" s="333"/>
      <c r="J227" s="110" t="s">
        <v>32</v>
      </c>
      <c r="K227" s="334"/>
      <c r="L227" s="112"/>
      <c r="M227" s="258" t="s">
        <v>91</v>
      </c>
      <c r="N227" s="113"/>
      <c r="O227" s="114"/>
      <c r="P227" s="306"/>
      <c r="Q227" s="105"/>
      <c r="R227" s="114"/>
      <c r="S227" s="115"/>
      <c r="T227" s="116">
        <f t="shared" si="25"/>
        <v>0</v>
      </c>
      <c r="U227" s="117">
        <f t="shared" si="26"/>
        <v>0</v>
      </c>
      <c r="V227" s="117">
        <f t="shared" si="23"/>
        <v>0</v>
      </c>
      <c r="W227" s="118">
        <f t="shared" si="27"/>
        <v>0</v>
      </c>
      <c r="X227" s="119">
        <f t="shared" si="28"/>
        <v>0</v>
      </c>
      <c r="Y227" s="119">
        <f t="shared" si="29"/>
        <v>0</v>
      </c>
      <c r="AA227" s="120" t="str">
        <f t="shared" si="24"/>
        <v>202604</v>
      </c>
    </row>
    <row r="228" spans="1:27" ht="21" customHeight="1">
      <c r="A228" s="308" t="str">
        <f>IF(C228="","",SUBTOTAL(103,$C$13:C228)-1)</f>
        <v/>
      </c>
      <c r="B228" s="104"/>
      <c r="C228" s="105"/>
      <c r="D228" s="105"/>
      <c r="E228" s="106"/>
      <c r="F228" s="107" t="str">
        <f>IF(E228="","",IFERROR(DATEDIF(E228,'請求書（幼稚園保育料・代理）'!$A$1,"Y"),""))</f>
        <v/>
      </c>
      <c r="G228" s="108"/>
      <c r="H228" s="105"/>
      <c r="I228" s="333"/>
      <c r="J228" s="110" t="s">
        <v>32</v>
      </c>
      <c r="K228" s="334"/>
      <c r="L228" s="112"/>
      <c r="M228" s="258" t="s">
        <v>91</v>
      </c>
      <c r="N228" s="113"/>
      <c r="O228" s="114"/>
      <c r="P228" s="306"/>
      <c r="Q228" s="105"/>
      <c r="R228" s="114"/>
      <c r="S228" s="115"/>
      <c r="T228" s="116">
        <f t="shared" si="25"/>
        <v>0</v>
      </c>
      <c r="U228" s="117">
        <f t="shared" si="26"/>
        <v>0</v>
      </c>
      <c r="V228" s="117">
        <f t="shared" si="23"/>
        <v>0</v>
      </c>
      <c r="W228" s="118">
        <f t="shared" si="27"/>
        <v>0</v>
      </c>
      <c r="X228" s="119">
        <f t="shared" si="28"/>
        <v>0</v>
      </c>
      <c r="Y228" s="119">
        <f t="shared" si="29"/>
        <v>0</v>
      </c>
      <c r="AA228" s="120" t="str">
        <f t="shared" si="24"/>
        <v>202604</v>
      </c>
    </row>
    <row r="229" spans="1:27" ht="21" customHeight="1">
      <c r="A229" s="308" t="str">
        <f>IF(C229="","",SUBTOTAL(103,$C$13:C229)-1)</f>
        <v/>
      </c>
      <c r="B229" s="104"/>
      <c r="C229" s="105"/>
      <c r="D229" s="105"/>
      <c r="E229" s="106"/>
      <c r="F229" s="107" t="str">
        <f>IF(E229="","",IFERROR(DATEDIF(E229,'請求書（幼稚園保育料・代理）'!$A$1,"Y"),""))</f>
        <v/>
      </c>
      <c r="G229" s="108"/>
      <c r="H229" s="105"/>
      <c r="I229" s="333"/>
      <c r="J229" s="110" t="s">
        <v>32</v>
      </c>
      <c r="K229" s="334"/>
      <c r="L229" s="112"/>
      <c r="M229" s="258" t="s">
        <v>91</v>
      </c>
      <c r="N229" s="113"/>
      <c r="O229" s="114"/>
      <c r="P229" s="306"/>
      <c r="Q229" s="105"/>
      <c r="R229" s="114"/>
      <c r="S229" s="115"/>
      <c r="T229" s="116">
        <f t="shared" si="25"/>
        <v>0</v>
      </c>
      <c r="U229" s="117">
        <f t="shared" si="26"/>
        <v>0</v>
      </c>
      <c r="V229" s="117">
        <f t="shared" si="23"/>
        <v>0</v>
      </c>
      <c r="W229" s="118">
        <f t="shared" si="27"/>
        <v>0</v>
      </c>
      <c r="X229" s="119">
        <f t="shared" si="28"/>
        <v>0</v>
      </c>
      <c r="Y229" s="119">
        <f t="shared" si="29"/>
        <v>0</v>
      </c>
      <c r="AA229" s="120" t="str">
        <f t="shared" si="24"/>
        <v>202604</v>
      </c>
    </row>
    <row r="230" spans="1:27" ht="21" customHeight="1">
      <c r="A230" s="308" t="str">
        <f>IF(C230="","",SUBTOTAL(103,$C$13:C230)-1)</f>
        <v/>
      </c>
      <c r="B230" s="104"/>
      <c r="C230" s="105"/>
      <c r="D230" s="105"/>
      <c r="E230" s="106"/>
      <c r="F230" s="107" t="str">
        <f>IF(E230="","",IFERROR(DATEDIF(E230,'請求書（幼稚園保育料・代理）'!$A$1,"Y"),""))</f>
        <v/>
      </c>
      <c r="G230" s="108"/>
      <c r="H230" s="105"/>
      <c r="I230" s="333"/>
      <c r="J230" s="110" t="s">
        <v>32</v>
      </c>
      <c r="K230" s="334"/>
      <c r="L230" s="112"/>
      <c r="M230" s="258" t="s">
        <v>91</v>
      </c>
      <c r="N230" s="113"/>
      <c r="O230" s="114"/>
      <c r="P230" s="306"/>
      <c r="Q230" s="105"/>
      <c r="R230" s="114"/>
      <c r="S230" s="115"/>
      <c r="T230" s="116">
        <f t="shared" si="25"/>
        <v>0</v>
      </c>
      <c r="U230" s="117">
        <f t="shared" si="26"/>
        <v>0</v>
      </c>
      <c r="V230" s="117">
        <f t="shared" si="23"/>
        <v>0</v>
      </c>
      <c r="W230" s="118">
        <f t="shared" si="27"/>
        <v>0</v>
      </c>
      <c r="X230" s="119">
        <f t="shared" si="28"/>
        <v>0</v>
      </c>
      <c r="Y230" s="119">
        <f t="shared" si="29"/>
        <v>0</v>
      </c>
      <c r="AA230" s="120" t="str">
        <f t="shared" si="24"/>
        <v>202604</v>
      </c>
    </row>
    <row r="231" spans="1:27" ht="21" customHeight="1">
      <c r="A231" s="308" t="str">
        <f>IF(C231="","",SUBTOTAL(103,$C$13:C231)-1)</f>
        <v/>
      </c>
      <c r="B231" s="104"/>
      <c r="C231" s="105"/>
      <c r="D231" s="105"/>
      <c r="E231" s="106"/>
      <c r="F231" s="107" t="str">
        <f>IF(E231="","",IFERROR(DATEDIF(E231,'請求書（幼稚園保育料・代理）'!$A$1,"Y"),""))</f>
        <v/>
      </c>
      <c r="G231" s="108"/>
      <c r="H231" s="105"/>
      <c r="I231" s="333"/>
      <c r="J231" s="110" t="s">
        <v>32</v>
      </c>
      <c r="K231" s="334"/>
      <c r="L231" s="112"/>
      <c r="M231" s="258" t="s">
        <v>91</v>
      </c>
      <c r="N231" s="113"/>
      <c r="O231" s="114"/>
      <c r="P231" s="306"/>
      <c r="Q231" s="105"/>
      <c r="R231" s="114"/>
      <c r="S231" s="115"/>
      <c r="T231" s="116">
        <f t="shared" si="25"/>
        <v>0</v>
      </c>
      <c r="U231" s="117">
        <f t="shared" si="26"/>
        <v>0</v>
      </c>
      <c r="V231" s="117">
        <f t="shared" si="23"/>
        <v>0</v>
      </c>
      <c r="W231" s="118">
        <f t="shared" si="27"/>
        <v>0</v>
      </c>
      <c r="X231" s="119">
        <f t="shared" si="28"/>
        <v>0</v>
      </c>
      <c r="Y231" s="119">
        <f t="shared" si="29"/>
        <v>0</v>
      </c>
      <c r="AA231" s="120" t="str">
        <f t="shared" si="24"/>
        <v>202604</v>
      </c>
    </row>
    <row r="232" spans="1:27" ht="21" customHeight="1">
      <c r="A232" s="308" t="str">
        <f>IF(C232="","",SUBTOTAL(103,$C$13:C232)-1)</f>
        <v/>
      </c>
      <c r="B232" s="104"/>
      <c r="C232" s="105"/>
      <c r="D232" s="105"/>
      <c r="E232" s="106"/>
      <c r="F232" s="107" t="str">
        <f>IF(E232="","",IFERROR(DATEDIF(E232,'請求書（幼稚園保育料・代理）'!$A$1,"Y"),""))</f>
        <v/>
      </c>
      <c r="G232" s="108"/>
      <c r="H232" s="105"/>
      <c r="I232" s="333"/>
      <c r="J232" s="110" t="s">
        <v>32</v>
      </c>
      <c r="K232" s="334"/>
      <c r="L232" s="112"/>
      <c r="M232" s="258" t="s">
        <v>91</v>
      </c>
      <c r="N232" s="113"/>
      <c r="O232" s="114"/>
      <c r="P232" s="306"/>
      <c r="Q232" s="105"/>
      <c r="R232" s="114"/>
      <c r="S232" s="115"/>
      <c r="T232" s="116">
        <f t="shared" si="25"/>
        <v>0</v>
      </c>
      <c r="U232" s="117">
        <f t="shared" si="26"/>
        <v>0</v>
      </c>
      <c r="V232" s="117">
        <f t="shared" si="23"/>
        <v>0</v>
      </c>
      <c r="W232" s="118">
        <f t="shared" si="27"/>
        <v>0</v>
      </c>
      <c r="X232" s="119">
        <f t="shared" si="28"/>
        <v>0</v>
      </c>
      <c r="Y232" s="119">
        <f t="shared" si="29"/>
        <v>0</v>
      </c>
      <c r="AA232" s="120" t="str">
        <f t="shared" si="24"/>
        <v>202604</v>
      </c>
    </row>
    <row r="233" spans="1:27" ht="21" customHeight="1">
      <c r="A233" s="308" t="str">
        <f>IF(C233="","",SUBTOTAL(103,$C$13:C233)-1)</f>
        <v/>
      </c>
      <c r="B233" s="104"/>
      <c r="C233" s="105"/>
      <c r="D233" s="105"/>
      <c r="E233" s="106"/>
      <c r="F233" s="107" t="str">
        <f>IF(E233="","",IFERROR(DATEDIF(E233,'請求書（幼稚園保育料・代理）'!$A$1,"Y"),""))</f>
        <v/>
      </c>
      <c r="G233" s="108"/>
      <c r="H233" s="105"/>
      <c r="I233" s="333"/>
      <c r="J233" s="110" t="s">
        <v>32</v>
      </c>
      <c r="K233" s="334"/>
      <c r="L233" s="112"/>
      <c r="M233" s="258" t="s">
        <v>91</v>
      </c>
      <c r="N233" s="113"/>
      <c r="O233" s="114"/>
      <c r="P233" s="306"/>
      <c r="Q233" s="105"/>
      <c r="R233" s="114"/>
      <c r="S233" s="115"/>
      <c r="T233" s="116">
        <f t="shared" si="25"/>
        <v>0</v>
      </c>
      <c r="U233" s="117">
        <f t="shared" si="26"/>
        <v>0</v>
      </c>
      <c r="V233" s="117">
        <f t="shared" si="23"/>
        <v>0</v>
      </c>
      <c r="W233" s="118">
        <f t="shared" si="27"/>
        <v>0</v>
      </c>
      <c r="X233" s="119">
        <f t="shared" si="28"/>
        <v>0</v>
      </c>
      <c r="Y233" s="119">
        <f t="shared" si="29"/>
        <v>0</v>
      </c>
      <c r="AA233" s="120" t="str">
        <f t="shared" si="24"/>
        <v>202604</v>
      </c>
    </row>
    <row r="234" spans="1:27" ht="21" customHeight="1">
      <c r="A234" s="308" t="str">
        <f>IF(C234="","",SUBTOTAL(103,$C$13:C234)-1)</f>
        <v/>
      </c>
      <c r="B234" s="104"/>
      <c r="C234" s="105"/>
      <c r="D234" s="105"/>
      <c r="E234" s="106"/>
      <c r="F234" s="107" t="str">
        <f>IF(E234="","",IFERROR(DATEDIF(E234,'請求書（幼稚園保育料・代理）'!$A$1,"Y"),""))</f>
        <v/>
      </c>
      <c r="G234" s="108"/>
      <c r="H234" s="105"/>
      <c r="I234" s="333"/>
      <c r="J234" s="110" t="s">
        <v>32</v>
      </c>
      <c r="K234" s="334"/>
      <c r="L234" s="112"/>
      <c r="M234" s="258" t="s">
        <v>91</v>
      </c>
      <c r="N234" s="113"/>
      <c r="O234" s="114"/>
      <c r="P234" s="306"/>
      <c r="Q234" s="105"/>
      <c r="R234" s="114"/>
      <c r="S234" s="115"/>
      <c r="T234" s="116">
        <f t="shared" si="25"/>
        <v>0</v>
      </c>
      <c r="U234" s="117">
        <f t="shared" si="26"/>
        <v>0</v>
      </c>
      <c r="V234" s="117">
        <f t="shared" si="23"/>
        <v>0</v>
      </c>
      <c r="W234" s="118">
        <f t="shared" si="27"/>
        <v>0</v>
      </c>
      <c r="X234" s="119">
        <f t="shared" si="28"/>
        <v>0</v>
      </c>
      <c r="Y234" s="119">
        <f t="shared" si="29"/>
        <v>0</v>
      </c>
      <c r="AA234" s="120" t="str">
        <f t="shared" si="24"/>
        <v>202604</v>
      </c>
    </row>
    <row r="235" spans="1:27" ht="21" customHeight="1">
      <c r="A235" s="308" t="str">
        <f>IF(C235="","",SUBTOTAL(103,$C$13:C235)-1)</f>
        <v/>
      </c>
      <c r="B235" s="104"/>
      <c r="C235" s="105"/>
      <c r="D235" s="105"/>
      <c r="E235" s="106"/>
      <c r="F235" s="107" t="str">
        <f>IF(E235="","",IFERROR(DATEDIF(E235,'請求書（幼稚園保育料・代理）'!$A$1,"Y"),""))</f>
        <v/>
      </c>
      <c r="G235" s="108"/>
      <c r="H235" s="105"/>
      <c r="I235" s="333"/>
      <c r="J235" s="110" t="s">
        <v>32</v>
      </c>
      <c r="K235" s="334"/>
      <c r="L235" s="112"/>
      <c r="M235" s="258" t="s">
        <v>91</v>
      </c>
      <c r="N235" s="113"/>
      <c r="O235" s="114"/>
      <c r="P235" s="306"/>
      <c r="Q235" s="105"/>
      <c r="R235" s="114"/>
      <c r="S235" s="115"/>
      <c r="T235" s="116">
        <f t="shared" si="25"/>
        <v>0</v>
      </c>
      <c r="U235" s="117">
        <f t="shared" si="26"/>
        <v>0</v>
      </c>
      <c r="V235" s="117">
        <f t="shared" si="23"/>
        <v>0</v>
      </c>
      <c r="W235" s="118">
        <f t="shared" si="27"/>
        <v>0</v>
      </c>
      <c r="X235" s="119">
        <f t="shared" si="28"/>
        <v>0</v>
      </c>
      <c r="Y235" s="119">
        <f t="shared" si="29"/>
        <v>0</v>
      </c>
      <c r="AA235" s="120" t="str">
        <f t="shared" si="24"/>
        <v>202604</v>
      </c>
    </row>
    <row r="236" spans="1:27" ht="21" customHeight="1">
      <c r="A236" s="308" t="str">
        <f>IF(C236="","",SUBTOTAL(103,$C$13:C236)-1)</f>
        <v/>
      </c>
      <c r="B236" s="104"/>
      <c r="C236" s="105"/>
      <c r="D236" s="105"/>
      <c r="E236" s="106"/>
      <c r="F236" s="107" t="str">
        <f>IF(E236="","",IFERROR(DATEDIF(E236,'請求書（幼稚園保育料・代理）'!$A$1,"Y"),""))</f>
        <v/>
      </c>
      <c r="G236" s="108"/>
      <c r="H236" s="105"/>
      <c r="I236" s="333"/>
      <c r="J236" s="110" t="s">
        <v>32</v>
      </c>
      <c r="K236" s="334"/>
      <c r="L236" s="112"/>
      <c r="M236" s="258" t="s">
        <v>91</v>
      </c>
      <c r="N236" s="113"/>
      <c r="O236" s="114"/>
      <c r="P236" s="306"/>
      <c r="Q236" s="105"/>
      <c r="R236" s="114"/>
      <c r="S236" s="115"/>
      <c r="T236" s="116">
        <f t="shared" si="25"/>
        <v>0</v>
      </c>
      <c r="U236" s="117">
        <f t="shared" si="26"/>
        <v>0</v>
      </c>
      <c r="V236" s="117">
        <f t="shared" si="23"/>
        <v>0</v>
      </c>
      <c r="W236" s="118">
        <f t="shared" si="27"/>
        <v>0</v>
      </c>
      <c r="X236" s="119">
        <f t="shared" si="28"/>
        <v>0</v>
      </c>
      <c r="Y236" s="119">
        <f t="shared" si="29"/>
        <v>0</v>
      </c>
      <c r="AA236" s="120" t="str">
        <f t="shared" si="24"/>
        <v>202604</v>
      </c>
    </row>
    <row r="237" spans="1:27" ht="21" customHeight="1">
      <c r="A237" s="308" t="str">
        <f>IF(C237="","",SUBTOTAL(103,$C$13:C237)-1)</f>
        <v/>
      </c>
      <c r="B237" s="104"/>
      <c r="C237" s="105"/>
      <c r="D237" s="105"/>
      <c r="E237" s="106"/>
      <c r="F237" s="107" t="str">
        <f>IF(E237="","",IFERROR(DATEDIF(E237,'請求書（幼稚園保育料・代理）'!$A$1,"Y"),""))</f>
        <v/>
      </c>
      <c r="G237" s="108"/>
      <c r="H237" s="105"/>
      <c r="I237" s="333"/>
      <c r="J237" s="110" t="s">
        <v>32</v>
      </c>
      <c r="K237" s="334"/>
      <c r="L237" s="112"/>
      <c r="M237" s="258" t="s">
        <v>91</v>
      </c>
      <c r="N237" s="113"/>
      <c r="O237" s="114"/>
      <c r="P237" s="306"/>
      <c r="Q237" s="105"/>
      <c r="R237" s="114"/>
      <c r="S237" s="115"/>
      <c r="T237" s="116">
        <f t="shared" si="25"/>
        <v>0</v>
      </c>
      <c r="U237" s="117">
        <f t="shared" si="26"/>
        <v>0</v>
      </c>
      <c r="V237" s="117">
        <f t="shared" si="23"/>
        <v>0</v>
      </c>
      <c r="W237" s="118">
        <f t="shared" si="27"/>
        <v>0</v>
      </c>
      <c r="X237" s="119">
        <f t="shared" si="28"/>
        <v>0</v>
      </c>
      <c r="Y237" s="119">
        <f t="shared" si="29"/>
        <v>0</v>
      </c>
      <c r="AA237" s="120" t="str">
        <f t="shared" si="24"/>
        <v>202604</v>
      </c>
    </row>
    <row r="238" spans="1:27" ht="21" customHeight="1">
      <c r="A238" s="308" t="str">
        <f>IF(C238="","",SUBTOTAL(103,$C$13:C238)-1)</f>
        <v/>
      </c>
      <c r="B238" s="104"/>
      <c r="C238" s="105"/>
      <c r="D238" s="105"/>
      <c r="E238" s="106"/>
      <c r="F238" s="107" t="str">
        <f>IF(E238="","",IFERROR(DATEDIF(E238,'請求書（幼稚園保育料・代理）'!$A$1,"Y"),""))</f>
        <v/>
      </c>
      <c r="G238" s="108"/>
      <c r="H238" s="105"/>
      <c r="I238" s="333"/>
      <c r="J238" s="110" t="s">
        <v>32</v>
      </c>
      <c r="K238" s="334"/>
      <c r="L238" s="112"/>
      <c r="M238" s="258" t="s">
        <v>91</v>
      </c>
      <c r="N238" s="113"/>
      <c r="O238" s="114"/>
      <c r="P238" s="306"/>
      <c r="Q238" s="105"/>
      <c r="R238" s="114"/>
      <c r="S238" s="115"/>
      <c r="T238" s="116">
        <f t="shared" si="25"/>
        <v>0</v>
      </c>
      <c r="U238" s="117">
        <f t="shared" si="26"/>
        <v>0</v>
      </c>
      <c r="V238" s="117">
        <f t="shared" si="23"/>
        <v>0</v>
      </c>
      <c r="W238" s="118">
        <f t="shared" si="27"/>
        <v>0</v>
      </c>
      <c r="X238" s="119">
        <f t="shared" si="28"/>
        <v>0</v>
      </c>
      <c r="Y238" s="119">
        <f t="shared" si="29"/>
        <v>0</v>
      </c>
      <c r="AA238" s="120" t="str">
        <f t="shared" si="24"/>
        <v>202604</v>
      </c>
    </row>
    <row r="239" spans="1:27" ht="21" customHeight="1">
      <c r="A239" s="308" t="str">
        <f>IF(C239="","",SUBTOTAL(103,$C$13:C239)-1)</f>
        <v/>
      </c>
      <c r="B239" s="104"/>
      <c r="C239" s="105"/>
      <c r="D239" s="105"/>
      <c r="E239" s="106"/>
      <c r="F239" s="107" t="str">
        <f>IF(E239="","",IFERROR(DATEDIF(E239,'請求書（幼稚園保育料・代理）'!$A$1,"Y"),""))</f>
        <v/>
      </c>
      <c r="G239" s="108"/>
      <c r="H239" s="105"/>
      <c r="I239" s="333"/>
      <c r="J239" s="110" t="s">
        <v>32</v>
      </c>
      <c r="K239" s="334"/>
      <c r="L239" s="112"/>
      <c r="M239" s="258" t="s">
        <v>91</v>
      </c>
      <c r="N239" s="113"/>
      <c r="O239" s="114"/>
      <c r="P239" s="306"/>
      <c r="Q239" s="105"/>
      <c r="R239" s="114"/>
      <c r="S239" s="115"/>
      <c r="T239" s="116">
        <f t="shared" si="25"/>
        <v>0</v>
      </c>
      <c r="U239" s="117">
        <f t="shared" si="26"/>
        <v>0</v>
      </c>
      <c r="V239" s="117">
        <f t="shared" si="23"/>
        <v>0</v>
      </c>
      <c r="W239" s="118">
        <f t="shared" si="27"/>
        <v>0</v>
      </c>
      <c r="X239" s="119">
        <f t="shared" si="28"/>
        <v>0</v>
      </c>
      <c r="Y239" s="119">
        <f t="shared" si="29"/>
        <v>0</v>
      </c>
      <c r="AA239" s="120" t="str">
        <f t="shared" si="24"/>
        <v>202604</v>
      </c>
    </row>
    <row r="240" spans="1:27" ht="21" customHeight="1">
      <c r="A240" s="308" t="str">
        <f>IF(C240="","",SUBTOTAL(103,$C$13:C240)-1)</f>
        <v/>
      </c>
      <c r="B240" s="104"/>
      <c r="C240" s="105"/>
      <c r="D240" s="105"/>
      <c r="E240" s="106"/>
      <c r="F240" s="107" t="str">
        <f>IF(E240="","",IFERROR(DATEDIF(E240,'請求書（幼稚園保育料・代理）'!$A$1,"Y"),""))</f>
        <v/>
      </c>
      <c r="G240" s="108"/>
      <c r="H240" s="105"/>
      <c r="I240" s="333"/>
      <c r="J240" s="110" t="s">
        <v>32</v>
      </c>
      <c r="K240" s="334"/>
      <c r="L240" s="112"/>
      <c r="M240" s="258" t="s">
        <v>91</v>
      </c>
      <c r="N240" s="113"/>
      <c r="O240" s="114"/>
      <c r="P240" s="306"/>
      <c r="Q240" s="105"/>
      <c r="R240" s="114"/>
      <c r="S240" s="115"/>
      <c r="T240" s="116">
        <f t="shared" si="25"/>
        <v>0</v>
      </c>
      <c r="U240" s="117">
        <f t="shared" si="26"/>
        <v>0</v>
      </c>
      <c r="V240" s="117">
        <f t="shared" si="23"/>
        <v>0</v>
      </c>
      <c r="W240" s="118">
        <f t="shared" si="27"/>
        <v>0</v>
      </c>
      <c r="X240" s="119">
        <f t="shared" si="28"/>
        <v>0</v>
      </c>
      <c r="Y240" s="119">
        <f t="shared" si="29"/>
        <v>0</v>
      </c>
      <c r="AA240" s="120" t="str">
        <f t="shared" si="24"/>
        <v>202604</v>
      </c>
    </row>
    <row r="241" spans="1:27" ht="21" customHeight="1">
      <c r="A241" s="308" t="str">
        <f>IF(C241="","",SUBTOTAL(103,$C$13:C241)-1)</f>
        <v/>
      </c>
      <c r="B241" s="104"/>
      <c r="C241" s="105"/>
      <c r="D241" s="105"/>
      <c r="E241" s="106"/>
      <c r="F241" s="107" t="str">
        <f>IF(E241="","",IFERROR(DATEDIF(E241,'請求書（幼稚園保育料・代理）'!$A$1,"Y"),""))</f>
        <v/>
      </c>
      <c r="G241" s="108"/>
      <c r="H241" s="105"/>
      <c r="I241" s="333"/>
      <c r="J241" s="110" t="s">
        <v>32</v>
      </c>
      <c r="K241" s="334"/>
      <c r="L241" s="112"/>
      <c r="M241" s="258" t="s">
        <v>91</v>
      </c>
      <c r="N241" s="113"/>
      <c r="O241" s="114"/>
      <c r="P241" s="306"/>
      <c r="Q241" s="105"/>
      <c r="R241" s="114"/>
      <c r="S241" s="115"/>
      <c r="T241" s="116">
        <f t="shared" si="25"/>
        <v>0</v>
      </c>
      <c r="U241" s="117">
        <f t="shared" si="26"/>
        <v>0</v>
      </c>
      <c r="V241" s="117">
        <f t="shared" si="23"/>
        <v>0</v>
      </c>
      <c r="W241" s="118">
        <f t="shared" si="27"/>
        <v>0</v>
      </c>
      <c r="X241" s="119">
        <f t="shared" si="28"/>
        <v>0</v>
      </c>
      <c r="Y241" s="119">
        <f t="shared" si="29"/>
        <v>0</v>
      </c>
      <c r="AA241" s="120" t="str">
        <f t="shared" si="24"/>
        <v>202604</v>
      </c>
    </row>
    <row r="242" spans="1:27" ht="21" customHeight="1">
      <c r="A242" s="308" t="str">
        <f>IF(C242="","",SUBTOTAL(103,$C$13:C242)-1)</f>
        <v/>
      </c>
      <c r="B242" s="104"/>
      <c r="C242" s="105"/>
      <c r="D242" s="105"/>
      <c r="E242" s="106"/>
      <c r="F242" s="107" t="str">
        <f>IF(E242="","",IFERROR(DATEDIF(E242,'請求書（幼稚園保育料・代理）'!$A$1,"Y"),""))</f>
        <v/>
      </c>
      <c r="G242" s="108"/>
      <c r="H242" s="105"/>
      <c r="I242" s="333"/>
      <c r="J242" s="110" t="s">
        <v>32</v>
      </c>
      <c r="K242" s="334"/>
      <c r="L242" s="112"/>
      <c r="M242" s="258" t="s">
        <v>91</v>
      </c>
      <c r="N242" s="113"/>
      <c r="O242" s="114"/>
      <c r="P242" s="306"/>
      <c r="Q242" s="105"/>
      <c r="R242" s="114"/>
      <c r="S242" s="115"/>
      <c r="T242" s="116">
        <f t="shared" si="25"/>
        <v>0</v>
      </c>
      <c r="U242" s="117">
        <f t="shared" si="26"/>
        <v>0</v>
      </c>
      <c r="V242" s="117">
        <f t="shared" si="23"/>
        <v>0</v>
      </c>
      <c r="W242" s="118">
        <f t="shared" si="27"/>
        <v>0</v>
      </c>
      <c r="X242" s="119">
        <f t="shared" si="28"/>
        <v>0</v>
      </c>
      <c r="Y242" s="119">
        <f t="shared" si="29"/>
        <v>0</v>
      </c>
      <c r="AA242" s="120" t="str">
        <f t="shared" si="24"/>
        <v>202604</v>
      </c>
    </row>
    <row r="243" spans="1:27" ht="21" customHeight="1">
      <c r="A243" s="308" t="str">
        <f>IF(C243="","",SUBTOTAL(103,$C$13:C243)-1)</f>
        <v/>
      </c>
      <c r="B243" s="104"/>
      <c r="C243" s="105"/>
      <c r="D243" s="105"/>
      <c r="E243" s="106"/>
      <c r="F243" s="107" t="str">
        <f>IF(E243="","",IFERROR(DATEDIF(E243,'請求書（幼稚園保育料・代理）'!$A$1,"Y"),""))</f>
        <v/>
      </c>
      <c r="G243" s="108"/>
      <c r="H243" s="105"/>
      <c r="I243" s="333"/>
      <c r="J243" s="110" t="s">
        <v>32</v>
      </c>
      <c r="K243" s="334"/>
      <c r="L243" s="112"/>
      <c r="M243" s="258" t="s">
        <v>91</v>
      </c>
      <c r="N243" s="113"/>
      <c r="O243" s="114"/>
      <c r="P243" s="306"/>
      <c r="Q243" s="105"/>
      <c r="R243" s="114"/>
      <c r="S243" s="115"/>
      <c r="T243" s="116">
        <f t="shared" si="25"/>
        <v>0</v>
      </c>
      <c r="U243" s="117">
        <f t="shared" si="26"/>
        <v>0</v>
      </c>
      <c r="V243" s="117">
        <f t="shared" si="23"/>
        <v>0</v>
      </c>
      <c r="W243" s="118">
        <f t="shared" si="27"/>
        <v>0</v>
      </c>
      <c r="X243" s="119">
        <f t="shared" si="28"/>
        <v>0</v>
      </c>
      <c r="Y243" s="119">
        <f t="shared" si="29"/>
        <v>0</v>
      </c>
      <c r="AA243" s="120" t="str">
        <f t="shared" si="24"/>
        <v>202604</v>
      </c>
    </row>
    <row r="244" spans="1:27" ht="21" customHeight="1">
      <c r="A244" s="308" t="str">
        <f>IF(C244="","",SUBTOTAL(103,$C$13:C244)-1)</f>
        <v/>
      </c>
      <c r="B244" s="104"/>
      <c r="C244" s="105"/>
      <c r="D244" s="105"/>
      <c r="E244" s="106"/>
      <c r="F244" s="107" t="str">
        <f>IF(E244="","",IFERROR(DATEDIF(E244,'請求書（幼稚園保育料・代理）'!$A$1,"Y"),""))</f>
        <v/>
      </c>
      <c r="G244" s="108"/>
      <c r="H244" s="105"/>
      <c r="I244" s="333"/>
      <c r="J244" s="110" t="s">
        <v>32</v>
      </c>
      <c r="K244" s="334"/>
      <c r="L244" s="112"/>
      <c r="M244" s="258" t="s">
        <v>91</v>
      </c>
      <c r="N244" s="113"/>
      <c r="O244" s="114"/>
      <c r="P244" s="306"/>
      <c r="Q244" s="105"/>
      <c r="R244" s="114"/>
      <c r="S244" s="115"/>
      <c r="T244" s="116">
        <f t="shared" si="25"/>
        <v>0</v>
      </c>
      <c r="U244" s="117">
        <f t="shared" si="26"/>
        <v>0</v>
      </c>
      <c r="V244" s="117">
        <f t="shared" si="23"/>
        <v>0</v>
      </c>
      <c r="W244" s="118">
        <f t="shared" si="27"/>
        <v>0</v>
      </c>
      <c r="X244" s="119">
        <f t="shared" si="28"/>
        <v>0</v>
      </c>
      <c r="Y244" s="119">
        <f t="shared" si="29"/>
        <v>0</v>
      </c>
      <c r="AA244" s="120" t="str">
        <f t="shared" si="24"/>
        <v>202604</v>
      </c>
    </row>
    <row r="245" spans="1:27" ht="21" customHeight="1">
      <c r="A245" s="308" t="str">
        <f>IF(C245="","",SUBTOTAL(103,$C$13:C245)-1)</f>
        <v/>
      </c>
      <c r="B245" s="104"/>
      <c r="C245" s="105"/>
      <c r="D245" s="105"/>
      <c r="E245" s="106"/>
      <c r="F245" s="107" t="str">
        <f>IF(E245="","",IFERROR(DATEDIF(E245,'請求書（幼稚園保育料・代理）'!$A$1,"Y"),""))</f>
        <v/>
      </c>
      <c r="G245" s="108"/>
      <c r="H245" s="105"/>
      <c r="I245" s="333"/>
      <c r="J245" s="110" t="s">
        <v>32</v>
      </c>
      <c r="K245" s="334"/>
      <c r="L245" s="112"/>
      <c r="M245" s="258" t="s">
        <v>91</v>
      </c>
      <c r="N245" s="113"/>
      <c r="O245" s="114"/>
      <c r="P245" s="306"/>
      <c r="Q245" s="105"/>
      <c r="R245" s="114"/>
      <c r="S245" s="115"/>
      <c r="T245" s="116">
        <f t="shared" si="25"/>
        <v>0</v>
      </c>
      <c r="U245" s="117">
        <f t="shared" si="26"/>
        <v>0</v>
      </c>
      <c r="V245" s="117">
        <f t="shared" si="23"/>
        <v>0</v>
      </c>
      <c r="W245" s="118">
        <f t="shared" si="27"/>
        <v>0</v>
      </c>
      <c r="X245" s="119">
        <f t="shared" si="28"/>
        <v>0</v>
      </c>
      <c r="Y245" s="119">
        <f t="shared" si="29"/>
        <v>0</v>
      </c>
      <c r="AA245" s="120" t="str">
        <f t="shared" si="24"/>
        <v>202604</v>
      </c>
    </row>
    <row r="246" spans="1:27" ht="21" customHeight="1">
      <c r="A246" s="308" t="str">
        <f>IF(C246="","",SUBTOTAL(103,$C$13:C246)-1)</f>
        <v/>
      </c>
      <c r="B246" s="104"/>
      <c r="C246" s="105"/>
      <c r="D246" s="105"/>
      <c r="E246" s="106"/>
      <c r="F246" s="107" t="str">
        <f>IF(E246="","",IFERROR(DATEDIF(E246,'請求書（幼稚園保育料・代理）'!$A$1,"Y"),""))</f>
        <v/>
      </c>
      <c r="G246" s="108"/>
      <c r="H246" s="105"/>
      <c r="I246" s="333"/>
      <c r="J246" s="110" t="s">
        <v>32</v>
      </c>
      <c r="K246" s="334"/>
      <c r="L246" s="112"/>
      <c r="M246" s="258" t="s">
        <v>91</v>
      </c>
      <c r="N246" s="113"/>
      <c r="O246" s="114"/>
      <c r="P246" s="306"/>
      <c r="Q246" s="105"/>
      <c r="R246" s="114"/>
      <c r="S246" s="115"/>
      <c r="T246" s="116">
        <f t="shared" si="25"/>
        <v>0</v>
      </c>
      <c r="U246" s="117">
        <f t="shared" si="26"/>
        <v>0</v>
      </c>
      <c r="V246" s="117">
        <f t="shared" si="23"/>
        <v>0</v>
      </c>
      <c r="W246" s="118">
        <f t="shared" si="27"/>
        <v>0</v>
      </c>
      <c r="X246" s="119">
        <f t="shared" si="28"/>
        <v>0</v>
      </c>
      <c r="Y246" s="119">
        <f t="shared" si="29"/>
        <v>0</v>
      </c>
      <c r="AA246" s="120" t="str">
        <f t="shared" si="24"/>
        <v>202604</v>
      </c>
    </row>
    <row r="247" spans="1:27" ht="21" customHeight="1">
      <c r="A247" s="308" t="str">
        <f>IF(C247="","",SUBTOTAL(103,$C$13:C247)-1)</f>
        <v/>
      </c>
      <c r="B247" s="104"/>
      <c r="C247" s="105"/>
      <c r="D247" s="105"/>
      <c r="E247" s="106"/>
      <c r="F247" s="107" t="str">
        <f>IF(E247="","",IFERROR(DATEDIF(E247,'請求書（幼稚園保育料・代理）'!$A$1,"Y"),""))</f>
        <v/>
      </c>
      <c r="G247" s="108"/>
      <c r="H247" s="105"/>
      <c r="I247" s="333"/>
      <c r="J247" s="110" t="s">
        <v>32</v>
      </c>
      <c r="K247" s="334"/>
      <c r="L247" s="112"/>
      <c r="M247" s="258" t="s">
        <v>91</v>
      </c>
      <c r="N247" s="113"/>
      <c r="O247" s="114"/>
      <c r="P247" s="306"/>
      <c r="Q247" s="105"/>
      <c r="R247" s="114"/>
      <c r="S247" s="115"/>
      <c r="T247" s="116">
        <f t="shared" si="25"/>
        <v>0</v>
      </c>
      <c r="U247" s="117">
        <f t="shared" si="26"/>
        <v>0</v>
      </c>
      <c r="V247" s="117">
        <f t="shared" si="23"/>
        <v>0</v>
      </c>
      <c r="W247" s="118">
        <f t="shared" si="27"/>
        <v>0</v>
      </c>
      <c r="X247" s="119">
        <f t="shared" si="28"/>
        <v>0</v>
      </c>
      <c r="Y247" s="119">
        <f t="shared" si="29"/>
        <v>0</v>
      </c>
      <c r="AA247" s="120" t="str">
        <f t="shared" si="24"/>
        <v>202604</v>
      </c>
    </row>
    <row r="248" spans="1:27" ht="21" customHeight="1">
      <c r="A248" s="308" t="str">
        <f>IF(C248="","",SUBTOTAL(103,$C$13:C248)-1)</f>
        <v/>
      </c>
      <c r="B248" s="104"/>
      <c r="C248" s="105"/>
      <c r="D248" s="105"/>
      <c r="E248" s="106"/>
      <c r="F248" s="107" t="str">
        <f>IF(E248="","",IFERROR(DATEDIF(E248,'請求書（幼稚園保育料・代理）'!$A$1,"Y"),""))</f>
        <v/>
      </c>
      <c r="G248" s="108"/>
      <c r="H248" s="105"/>
      <c r="I248" s="333"/>
      <c r="J248" s="110" t="s">
        <v>32</v>
      </c>
      <c r="K248" s="334"/>
      <c r="L248" s="112"/>
      <c r="M248" s="258" t="s">
        <v>91</v>
      </c>
      <c r="N248" s="113"/>
      <c r="O248" s="114"/>
      <c r="P248" s="306"/>
      <c r="Q248" s="105"/>
      <c r="R248" s="114"/>
      <c r="S248" s="115"/>
      <c r="T248" s="116">
        <f t="shared" si="25"/>
        <v>0</v>
      </c>
      <c r="U248" s="117">
        <f t="shared" si="26"/>
        <v>0</v>
      </c>
      <c r="V248" s="117">
        <f t="shared" si="23"/>
        <v>0</v>
      </c>
      <c r="W248" s="118">
        <f t="shared" si="27"/>
        <v>0</v>
      </c>
      <c r="X248" s="119">
        <f t="shared" si="28"/>
        <v>0</v>
      </c>
      <c r="Y248" s="119">
        <f t="shared" si="29"/>
        <v>0</v>
      </c>
      <c r="AA248" s="120" t="str">
        <f t="shared" si="24"/>
        <v>202604</v>
      </c>
    </row>
    <row r="249" spans="1:27" ht="21" customHeight="1">
      <c r="A249" s="308" t="str">
        <f>IF(C249="","",SUBTOTAL(103,$C$13:C249)-1)</f>
        <v/>
      </c>
      <c r="B249" s="104"/>
      <c r="C249" s="105"/>
      <c r="D249" s="105"/>
      <c r="E249" s="106"/>
      <c r="F249" s="107" t="str">
        <f>IF(E249="","",IFERROR(DATEDIF(E249,'請求書（幼稚園保育料・代理）'!$A$1,"Y"),""))</f>
        <v/>
      </c>
      <c r="G249" s="108"/>
      <c r="H249" s="105"/>
      <c r="I249" s="333"/>
      <c r="J249" s="110" t="s">
        <v>32</v>
      </c>
      <c r="K249" s="334"/>
      <c r="L249" s="112"/>
      <c r="M249" s="258" t="s">
        <v>91</v>
      </c>
      <c r="N249" s="113"/>
      <c r="O249" s="114"/>
      <c r="P249" s="306"/>
      <c r="Q249" s="105"/>
      <c r="R249" s="114"/>
      <c r="S249" s="115"/>
      <c r="T249" s="116">
        <f t="shared" si="25"/>
        <v>0</v>
      </c>
      <c r="U249" s="117">
        <f t="shared" si="26"/>
        <v>0</v>
      </c>
      <c r="V249" s="117">
        <f t="shared" si="23"/>
        <v>0</v>
      </c>
      <c r="W249" s="118">
        <f t="shared" si="27"/>
        <v>0</v>
      </c>
      <c r="X249" s="119">
        <f t="shared" si="28"/>
        <v>0</v>
      </c>
      <c r="Y249" s="119">
        <f t="shared" si="29"/>
        <v>0</v>
      </c>
      <c r="AA249" s="120" t="str">
        <f t="shared" si="24"/>
        <v>202604</v>
      </c>
    </row>
    <row r="250" spans="1:27" ht="21" customHeight="1">
      <c r="A250" s="308" t="str">
        <f>IF(C250="","",SUBTOTAL(103,$C$13:C250)-1)</f>
        <v/>
      </c>
      <c r="B250" s="104"/>
      <c r="C250" s="105"/>
      <c r="D250" s="105"/>
      <c r="E250" s="106"/>
      <c r="F250" s="107" t="str">
        <f>IF(E250="","",IFERROR(DATEDIF(E250,'請求書（幼稚園保育料・代理）'!$A$1,"Y"),""))</f>
        <v/>
      </c>
      <c r="G250" s="108"/>
      <c r="H250" s="105"/>
      <c r="I250" s="333"/>
      <c r="J250" s="110" t="s">
        <v>32</v>
      </c>
      <c r="K250" s="334"/>
      <c r="L250" s="112"/>
      <c r="M250" s="258" t="s">
        <v>91</v>
      </c>
      <c r="N250" s="113"/>
      <c r="O250" s="114"/>
      <c r="P250" s="306"/>
      <c r="Q250" s="105"/>
      <c r="R250" s="114"/>
      <c r="S250" s="115"/>
      <c r="T250" s="116">
        <f t="shared" si="25"/>
        <v>0</v>
      </c>
      <c r="U250" s="117">
        <f t="shared" si="26"/>
        <v>0</v>
      </c>
      <c r="V250" s="117">
        <f t="shared" si="23"/>
        <v>0</v>
      </c>
      <c r="W250" s="118">
        <f t="shared" si="27"/>
        <v>0</v>
      </c>
      <c r="X250" s="119">
        <f t="shared" si="28"/>
        <v>0</v>
      </c>
      <c r="Y250" s="119">
        <f t="shared" si="29"/>
        <v>0</v>
      </c>
      <c r="AA250" s="120" t="str">
        <f t="shared" si="24"/>
        <v>202604</v>
      </c>
    </row>
    <row r="251" spans="1:27" ht="21" customHeight="1">
      <c r="A251" s="308" t="str">
        <f>IF(C251="","",SUBTOTAL(103,$C$13:C251)-1)</f>
        <v/>
      </c>
      <c r="B251" s="104"/>
      <c r="C251" s="105"/>
      <c r="D251" s="105"/>
      <c r="E251" s="106"/>
      <c r="F251" s="107" t="str">
        <f>IF(E251="","",IFERROR(DATEDIF(E251,'請求書（幼稚園保育料・代理）'!$A$1,"Y"),""))</f>
        <v/>
      </c>
      <c r="G251" s="108"/>
      <c r="H251" s="105"/>
      <c r="I251" s="333"/>
      <c r="J251" s="110" t="s">
        <v>32</v>
      </c>
      <c r="K251" s="334"/>
      <c r="L251" s="112"/>
      <c r="M251" s="258" t="s">
        <v>91</v>
      </c>
      <c r="N251" s="113"/>
      <c r="O251" s="114"/>
      <c r="P251" s="306"/>
      <c r="Q251" s="105"/>
      <c r="R251" s="114"/>
      <c r="S251" s="115"/>
      <c r="T251" s="116">
        <f t="shared" si="25"/>
        <v>0</v>
      </c>
      <c r="U251" s="117">
        <f t="shared" si="26"/>
        <v>0</v>
      </c>
      <c r="V251" s="117">
        <f t="shared" si="23"/>
        <v>0</v>
      </c>
      <c r="W251" s="118">
        <f t="shared" si="27"/>
        <v>0</v>
      </c>
      <c r="X251" s="119">
        <f t="shared" si="28"/>
        <v>0</v>
      </c>
      <c r="Y251" s="119">
        <f t="shared" si="29"/>
        <v>0</v>
      </c>
      <c r="AA251" s="120" t="str">
        <f t="shared" si="24"/>
        <v>202604</v>
      </c>
    </row>
    <row r="252" spans="1:27" ht="21" customHeight="1">
      <c r="A252" s="308" t="str">
        <f>IF(C252="","",SUBTOTAL(103,$C$13:C252)-1)</f>
        <v/>
      </c>
      <c r="B252" s="104"/>
      <c r="C252" s="105"/>
      <c r="D252" s="105"/>
      <c r="E252" s="106"/>
      <c r="F252" s="107" t="str">
        <f>IF(E252="","",IFERROR(DATEDIF(E252,'請求書（幼稚園保育料・代理）'!$A$1,"Y"),""))</f>
        <v/>
      </c>
      <c r="G252" s="108"/>
      <c r="H252" s="105"/>
      <c r="I252" s="333"/>
      <c r="J252" s="110" t="s">
        <v>32</v>
      </c>
      <c r="K252" s="334"/>
      <c r="L252" s="112"/>
      <c r="M252" s="258" t="s">
        <v>91</v>
      </c>
      <c r="N252" s="113"/>
      <c r="O252" s="114"/>
      <c r="P252" s="306"/>
      <c r="Q252" s="105"/>
      <c r="R252" s="114"/>
      <c r="S252" s="115"/>
      <c r="T252" s="116">
        <f t="shared" si="25"/>
        <v>0</v>
      </c>
      <c r="U252" s="117">
        <f t="shared" si="26"/>
        <v>0</v>
      </c>
      <c r="V252" s="117">
        <f t="shared" si="23"/>
        <v>0</v>
      </c>
      <c r="W252" s="118">
        <f t="shared" si="27"/>
        <v>0</v>
      </c>
      <c r="X252" s="119">
        <f t="shared" si="28"/>
        <v>0</v>
      </c>
      <c r="Y252" s="119">
        <f t="shared" si="29"/>
        <v>0</v>
      </c>
      <c r="AA252" s="120" t="str">
        <f t="shared" si="24"/>
        <v>202604</v>
      </c>
    </row>
    <row r="253" spans="1:27" ht="21" customHeight="1">
      <c r="A253" s="308" t="str">
        <f>IF(C253="","",SUBTOTAL(103,$C$13:C253)-1)</f>
        <v/>
      </c>
      <c r="B253" s="104"/>
      <c r="C253" s="105"/>
      <c r="D253" s="105"/>
      <c r="E253" s="106"/>
      <c r="F253" s="107" t="str">
        <f>IF(E253="","",IFERROR(DATEDIF(E253,'請求書（幼稚園保育料・代理）'!$A$1,"Y"),""))</f>
        <v/>
      </c>
      <c r="G253" s="108"/>
      <c r="H253" s="105"/>
      <c r="I253" s="333"/>
      <c r="J253" s="110" t="s">
        <v>32</v>
      </c>
      <c r="K253" s="334"/>
      <c r="L253" s="112"/>
      <c r="M253" s="258" t="s">
        <v>91</v>
      </c>
      <c r="N253" s="113"/>
      <c r="O253" s="114"/>
      <c r="P253" s="306"/>
      <c r="Q253" s="105"/>
      <c r="R253" s="114"/>
      <c r="S253" s="115"/>
      <c r="T253" s="116">
        <f t="shared" si="25"/>
        <v>0</v>
      </c>
      <c r="U253" s="117">
        <f t="shared" si="26"/>
        <v>0</v>
      </c>
      <c r="V253" s="117">
        <f t="shared" si="23"/>
        <v>0</v>
      </c>
      <c r="W253" s="118">
        <f t="shared" si="27"/>
        <v>0</v>
      </c>
      <c r="X253" s="119">
        <f t="shared" si="28"/>
        <v>0</v>
      </c>
      <c r="Y253" s="119">
        <f t="shared" si="29"/>
        <v>0</v>
      </c>
      <c r="AA253" s="120" t="str">
        <f t="shared" si="24"/>
        <v>202604</v>
      </c>
    </row>
    <row r="254" spans="1:27" ht="21" customHeight="1">
      <c r="A254" s="308" t="str">
        <f>IF(C254="","",SUBTOTAL(103,$C$13:C254)-1)</f>
        <v/>
      </c>
      <c r="B254" s="104"/>
      <c r="C254" s="105"/>
      <c r="D254" s="105"/>
      <c r="E254" s="106"/>
      <c r="F254" s="107" t="str">
        <f>IF(E254="","",IFERROR(DATEDIF(E254,'請求書（幼稚園保育料・代理）'!$A$1,"Y"),""))</f>
        <v/>
      </c>
      <c r="G254" s="108"/>
      <c r="H254" s="105"/>
      <c r="I254" s="333"/>
      <c r="J254" s="110" t="s">
        <v>32</v>
      </c>
      <c r="K254" s="334"/>
      <c r="L254" s="112"/>
      <c r="M254" s="258" t="s">
        <v>91</v>
      </c>
      <c r="N254" s="113"/>
      <c r="O254" s="114"/>
      <c r="P254" s="306"/>
      <c r="Q254" s="105"/>
      <c r="R254" s="114"/>
      <c r="S254" s="115"/>
      <c r="T254" s="116">
        <f t="shared" si="25"/>
        <v>0</v>
      </c>
      <c r="U254" s="117">
        <f t="shared" si="26"/>
        <v>0</v>
      </c>
      <c r="V254" s="117">
        <f t="shared" si="23"/>
        <v>0</v>
      </c>
      <c r="W254" s="118">
        <f t="shared" si="27"/>
        <v>0</v>
      </c>
      <c r="X254" s="119">
        <f t="shared" si="28"/>
        <v>0</v>
      </c>
      <c r="Y254" s="119">
        <f t="shared" si="29"/>
        <v>0</v>
      </c>
      <c r="AA254" s="120" t="str">
        <f t="shared" si="24"/>
        <v>202604</v>
      </c>
    </row>
    <row r="255" spans="1:27" ht="21" customHeight="1">
      <c r="A255" s="308" t="str">
        <f>IF(C255="","",SUBTOTAL(103,$C$13:C255)-1)</f>
        <v/>
      </c>
      <c r="B255" s="104"/>
      <c r="C255" s="105"/>
      <c r="D255" s="105"/>
      <c r="E255" s="106"/>
      <c r="F255" s="107" t="str">
        <f>IF(E255="","",IFERROR(DATEDIF(E255,'請求書（幼稚園保育料・代理）'!$A$1,"Y"),""))</f>
        <v/>
      </c>
      <c r="G255" s="108"/>
      <c r="H255" s="105"/>
      <c r="I255" s="333"/>
      <c r="J255" s="110" t="s">
        <v>32</v>
      </c>
      <c r="K255" s="334"/>
      <c r="L255" s="112"/>
      <c r="M255" s="258" t="s">
        <v>91</v>
      </c>
      <c r="N255" s="113"/>
      <c r="O255" s="114"/>
      <c r="P255" s="306"/>
      <c r="Q255" s="105"/>
      <c r="R255" s="114"/>
      <c r="S255" s="115"/>
      <c r="T255" s="116">
        <f t="shared" si="25"/>
        <v>0</v>
      </c>
      <c r="U255" s="117">
        <f t="shared" si="26"/>
        <v>0</v>
      </c>
      <c r="V255" s="117">
        <f t="shared" si="23"/>
        <v>0</v>
      </c>
      <c r="W255" s="118">
        <f t="shared" si="27"/>
        <v>0</v>
      </c>
      <c r="X255" s="119">
        <f t="shared" si="28"/>
        <v>0</v>
      </c>
      <c r="Y255" s="119">
        <f t="shared" si="29"/>
        <v>0</v>
      </c>
      <c r="AA255" s="120" t="str">
        <f t="shared" si="24"/>
        <v>202604</v>
      </c>
    </row>
    <row r="256" spans="1:27" ht="21" customHeight="1">
      <c r="A256" s="308" t="str">
        <f>IF(C256="","",SUBTOTAL(103,$C$13:C256)-1)</f>
        <v/>
      </c>
      <c r="B256" s="104"/>
      <c r="C256" s="105"/>
      <c r="D256" s="105"/>
      <c r="E256" s="106"/>
      <c r="F256" s="107" t="str">
        <f>IF(E256="","",IFERROR(DATEDIF(E256,'請求書（幼稚園保育料・代理）'!$A$1,"Y"),""))</f>
        <v/>
      </c>
      <c r="G256" s="108"/>
      <c r="H256" s="105"/>
      <c r="I256" s="333"/>
      <c r="J256" s="110" t="s">
        <v>32</v>
      </c>
      <c r="K256" s="334"/>
      <c r="L256" s="112"/>
      <c r="M256" s="258" t="s">
        <v>91</v>
      </c>
      <c r="N256" s="113"/>
      <c r="O256" s="114"/>
      <c r="P256" s="306"/>
      <c r="Q256" s="105"/>
      <c r="R256" s="114"/>
      <c r="S256" s="115"/>
      <c r="T256" s="116">
        <f t="shared" si="25"/>
        <v>0</v>
      </c>
      <c r="U256" s="117">
        <f t="shared" si="26"/>
        <v>0</v>
      </c>
      <c r="V256" s="117">
        <f t="shared" si="23"/>
        <v>0</v>
      </c>
      <c r="W256" s="118">
        <f t="shared" si="27"/>
        <v>0</v>
      </c>
      <c r="X256" s="119">
        <f t="shared" si="28"/>
        <v>0</v>
      </c>
      <c r="Y256" s="119">
        <f t="shared" si="29"/>
        <v>0</v>
      </c>
      <c r="AA256" s="120" t="str">
        <f t="shared" si="24"/>
        <v>202604</v>
      </c>
    </row>
    <row r="257" spans="1:27" ht="21" customHeight="1">
      <c r="A257" s="308" t="str">
        <f>IF(C257="","",SUBTOTAL(103,$C$13:C257)-1)</f>
        <v/>
      </c>
      <c r="B257" s="104"/>
      <c r="C257" s="105"/>
      <c r="D257" s="105"/>
      <c r="E257" s="106"/>
      <c r="F257" s="107" t="str">
        <f>IF(E257="","",IFERROR(DATEDIF(E257,'請求書（幼稚園保育料・代理）'!$A$1,"Y"),""))</f>
        <v/>
      </c>
      <c r="G257" s="108"/>
      <c r="H257" s="105"/>
      <c r="I257" s="333"/>
      <c r="J257" s="110" t="s">
        <v>32</v>
      </c>
      <c r="K257" s="334"/>
      <c r="L257" s="112"/>
      <c r="M257" s="258" t="s">
        <v>91</v>
      </c>
      <c r="N257" s="113"/>
      <c r="O257" s="114"/>
      <c r="P257" s="306"/>
      <c r="Q257" s="105"/>
      <c r="R257" s="114"/>
      <c r="S257" s="115"/>
      <c r="T257" s="116">
        <f t="shared" si="25"/>
        <v>0</v>
      </c>
      <c r="U257" s="117">
        <f t="shared" si="26"/>
        <v>0</v>
      </c>
      <c r="V257" s="117">
        <f t="shared" si="23"/>
        <v>0</v>
      </c>
      <c r="W257" s="118">
        <f t="shared" si="27"/>
        <v>0</v>
      </c>
      <c r="X257" s="119">
        <f t="shared" si="28"/>
        <v>0</v>
      </c>
      <c r="Y257" s="119">
        <f t="shared" si="29"/>
        <v>0</v>
      </c>
      <c r="AA257" s="120" t="str">
        <f t="shared" si="24"/>
        <v>202604</v>
      </c>
    </row>
    <row r="258" spans="1:27" ht="21" customHeight="1">
      <c r="A258" s="308" t="str">
        <f>IF(C258="","",SUBTOTAL(103,$C$13:C258)-1)</f>
        <v/>
      </c>
      <c r="B258" s="104"/>
      <c r="C258" s="105"/>
      <c r="D258" s="105"/>
      <c r="E258" s="106"/>
      <c r="F258" s="107" t="str">
        <f>IF(E258="","",IFERROR(DATEDIF(E258,'請求書（幼稚園保育料・代理）'!$A$1,"Y"),""))</f>
        <v/>
      </c>
      <c r="G258" s="108"/>
      <c r="H258" s="105"/>
      <c r="I258" s="333"/>
      <c r="J258" s="110" t="s">
        <v>32</v>
      </c>
      <c r="K258" s="334"/>
      <c r="L258" s="112"/>
      <c r="M258" s="258" t="s">
        <v>91</v>
      </c>
      <c r="N258" s="113"/>
      <c r="O258" s="114"/>
      <c r="P258" s="306"/>
      <c r="Q258" s="105"/>
      <c r="R258" s="114"/>
      <c r="S258" s="115"/>
      <c r="T258" s="116">
        <f t="shared" si="25"/>
        <v>0</v>
      </c>
      <c r="U258" s="117">
        <f t="shared" si="26"/>
        <v>0</v>
      </c>
      <c r="V258" s="117">
        <f t="shared" si="23"/>
        <v>0</v>
      </c>
      <c r="W258" s="118">
        <f t="shared" si="27"/>
        <v>0</v>
      </c>
      <c r="X258" s="119">
        <f t="shared" si="28"/>
        <v>0</v>
      </c>
      <c r="Y258" s="119">
        <f t="shared" si="29"/>
        <v>0</v>
      </c>
      <c r="AA258" s="120" t="str">
        <f t="shared" si="24"/>
        <v>202604</v>
      </c>
    </row>
    <row r="259" spans="1:27" ht="21" customHeight="1">
      <c r="A259" s="308" t="str">
        <f>IF(C259="","",SUBTOTAL(103,$C$13:C259)-1)</f>
        <v/>
      </c>
      <c r="B259" s="104"/>
      <c r="C259" s="105"/>
      <c r="D259" s="105"/>
      <c r="E259" s="106"/>
      <c r="F259" s="107" t="str">
        <f>IF(E259="","",IFERROR(DATEDIF(E259,'請求書（幼稚園保育料・代理）'!$A$1,"Y"),""))</f>
        <v/>
      </c>
      <c r="G259" s="108"/>
      <c r="H259" s="105"/>
      <c r="I259" s="333"/>
      <c r="J259" s="110" t="s">
        <v>32</v>
      </c>
      <c r="K259" s="334"/>
      <c r="L259" s="112"/>
      <c r="M259" s="258" t="s">
        <v>91</v>
      </c>
      <c r="N259" s="113"/>
      <c r="O259" s="114"/>
      <c r="P259" s="306"/>
      <c r="Q259" s="105"/>
      <c r="R259" s="114"/>
      <c r="S259" s="115"/>
      <c r="T259" s="116">
        <f t="shared" si="25"/>
        <v>0</v>
      </c>
      <c r="U259" s="117">
        <f t="shared" si="26"/>
        <v>0</v>
      </c>
      <c r="V259" s="117">
        <f t="shared" si="23"/>
        <v>0</v>
      </c>
      <c r="W259" s="118">
        <f t="shared" si="27"/>
        <v>0</v>
      </c>
      <c r="X259" s="119">
        <f t="shared" si="28"/>
        <v>0</v>
      </c>
      <c r="Y259" s="119">
        <f t="shared" si="29"/>
        <v>0</v>
      </c>
      <c r="AA259" s="120" t="str">
        <f t="shared" si="24"/>
        <v>202604</v>
      </c>
    </row>
    <row r="260" spans="1:27" ht="21" customHeight="1">
      <c r="A260" s="308" t="str">
        <f>IF(C260="","",SUBTOTAL(103,$C$13:C260)-1)</f>
        <v/>
      </c>
      <c r="B260" s="104"/>
      <c r="C260" s="105"/>
      <c r="D260" s="105"/>
      <c r="E260" s="106"/>
      <c r="F260" s="107" t="str">
        <f>IF(E260="","",IFERROR(DATEDIF(E260,'請求書（幼稚園保育料・代理）'!$A$1,"Y"),""))</f>
        <v/>
      </c>
      <c r="G260" s="108"/>
      <c r="H260" s="105"/>
      <c r="I260" s="333"/>
      <c r="J260" s="110" t="s">
        <v>32</v>
      </c>
      <c r="K260" s="334"/>
      <c r="L260" s="112"/>
      <c r="M260" s="258" t="s">
        <v>91</v>
      </c>
      <c r="N260" s="113"/>
      <c r="O260" s="114"/>
      <c r="P260" s="306"/>
      <c r="Q260" s="105"/>
      <c r="R260" s="114"/>
      <c r="S260" s="115"/>
      <c r="T260" s="116">
        <f t="shared" si="25"/>
        <v>0</v>
      </c>
      <c r="U260" s="117">
        <f t="shared" si="26"/>
        <v>0</v>
      </c>
      <c r="V260" s="117">
        <f t="shared" si="23"/>
        <v>0</v>
      </c>
      <c r="W260" s="118">
        <f t="shared" si="27"/>
        <v>0</v>
      </c>
      <c r="X260" s="119">
        <f t="shared" si="28"/>
        <v>0</v>
      </c>
      <c r="Y260" s="119">
        <f t="shared" si="29"/>
        <v>0</v>
      </c>
      <c r="AA260" s="120" t="str">
        <f t="shared" si="24"/>
        <v>202604</v>
      </c>
    </row>
    <row r="261" spans="1:27" ht="21" customHeight="1">
      <c r="A261" s="308" t="str">
        <f>IF(C261="","",SUBTOTAL(103,$C$13:C261)-1)</f>
        <v/>
      </c>
      <c r="B261" s="104"/>
      <c r="C261" s="105"/>
      <c r="D261" s="105"/>
      <c r="E261" s="106"/>
      <c r="F261" s="107" t="str">
        <f>IF(E261="","",IFERROR(DATEDIF(E261,'請求書（幼稚園保育料・代理）'!$A$1,"Y"),""))</f>
        <v/>
      </c>
      <c r="G261" s="108"/>
      <c r="H261" s="105"/>
      <c r="I261" s="333"/>
      <c r="J261" s="110" t="s">
        <v>32</v>
      </c>
      <c r="K261" s="334"/>
      <c r="L261" s="112"/>
      <c r="M261" s="258" t="s">
        <v>91</v>
      </c>
      <c r="N261" s="113"/>
      <c r="O261" s="114"/>
      <c r="P261" s="306"/>
      <c r="Q261" s="105"/>
      <c r="R261" s="114"/>
      <c r="S261" s="115"/>
      <c r="T261" s="116">
        <f t="shared" si="25"/>
        <v>0</v>
      </c>
      <c r="U261" s="117">
        <f t="shared" si="26"/>
        <v>0</v>
      </c>
      <c r="V261" s="117">
        <f t="shared" si="23"/>
        <v>0</v>
      </c>
      <c r="W261" s="118">
        <f t="shared" si="27"/>
        <v>0</v>
      </c>
      <c r="X261" s="119">
        <f t="shared" si="28"/>
        <v>0</v>
      </c>
      <c r="Y261" s="119">
        <f t="shared" si="29"/>
        <v>0</v>
      </c>
      <c r="AA261" s="120" t="str">
        <f t="shared" si="24"/>
        <v>202604</v>
      </c>
    </row>
    <row r="262" spans="1:27" ht="21" customHeight="1">
      <c r="A262" s="308" t="str">
        <f>IF(C262="","",SUBTOTAL(103,$C$13:C262)-1)</f>
        <v/>
      </c>
      <c r="B262" s="104"/>
      <c r="C262" s="105"/>
      <c r="D262" s="105"/>
      <c r="E262" s="106"/>
      <c r="F262" s="107" t="str">
        <f>IF(E262="","",IFERROR(DATEDIF(E262,'請求書（幼稚園保育料・代理）'!$A$1,"Y"),""))</f>
        <v/>
      </c>
      <c r="G262" s="108"/>
      <c r="H262" s="105"/>
      <c r="I262" s="333"/>
      <c r="J262" s="110" t="s">
        <v>32</v>
      </c>
      <c r="K262" s="334"/>
      <c r="L262" s="112"/>
      <c r="M262" s="258" t="s">
        <v>91</v>
      </c>
      <c r="N262" s="113"/>
      <c r="O262" s="114"/>
      <c r="P262" s="306"/>
      <c r="Q262" s="105"/>
      <c r="R262" s="114"/>
      <c r="S262" s="115"/>
      <c r="T262" s="116">
        <f t="shared" si="25"/>
        <v>0</v>
      </c>
      <c r="U262" s="117">
        <f t="shared" si="26"/>
        <v>0</v>
      </c>
      <c r="V262" s="117">
        <f t="shared" si="23"/>
        <v>0</v>
      </c>
      <c r="W262" s="118">
        <f t="shared" si="27"/>
        <v>0</v>
      </c>
      <c r="X262" s="119">
        <f t="shared" si="28"/>
        <v>0</v>
      </c>
      <c r="Y262" s="119">
        <f t="shared" si="29"/>
        <v>0</v>
      </c>
      <c r="AA262" s="120" t="str">
        <f t="shared" si="24"/>
        <v>202604</v>
      </c>
    </row>
    <row r="263" spans="1:27" ht="21" customHeight="1">
      <c r="A263" s="308" t="str">
        <f>IF(C263="","",SUBTOTAL(103,$C$13:C263)-1)</f>
        <v/>
      </c>
      <c r="B263" s="104"/>
      <c r="C263" s="105"/>
      <c r="D263" s="105"/>
      <c r="E263" s="106"/>
      <c r="F263" s="107" t="str">
        <f>IF(E263="","",IFERROR(DATEDIF(E263,'請求書（幼稚園保育料・代理）'!$A$1,"Y"),""))</f>
        <v/>
      </c>
      <c r="G263" s="108"/>
      <c r="H263" s="105"/>
      <c r="I263" s="333"/>
      <c r="J263" s="110" t="s">
        <v>32</v>
      </c>
      <c r="K263" s="334"/>
      <c r="L263" s="112"/>
      <c r="M263" s="258" t="s">
        <v>91</v>
      </c>
      <c r="N263" s="113"/>
      <c r="O263" s="114"/>
      <c r="P263" s="306"/>
      <c r="Q263" s="105"/>
      <c r="R263" s="114"/>
      <c r="S263" s="115"/>
      <c r="T263" s="116">
        <f t="shared" si="25"/>
        <v>0</v>
      </c>
      <c r="U263" s="117">
        <f t="shared" si="26"/>
        <v>0</v>
      </c>
      <c r="V263" s="117">
        <f t="shared" si="23"/>
        <v>0</v>
      </c>
      <c r="W263" s="118">
        <f t="shared" si="27"/>
        <v>0</v>
      </c>
      <c r="X263" s="119">
        <f t="shared" si="28"/>
        <v>0</v>
      </c>
      <c r="Y263" s="119">
        <f t="shared" si="29"/>
        <v>0</v>
      </c>
      <c r="AA263" s="120" t="str">
        <f t="shared" si="24"/>
        <v>202604</v>
      </c>
    </row>
    <row r="264" spans="1:27" ht="21" customHeight="1">
      <c r="A264" s="308" t="str">
        <f>IF(C264="","",SUBTOTAL(103,$C$13:C264)-1)</f>
        <v/>
      </c>
      <c r="B264" s="104"/>
      <c r="C264" s="105"/>
      <c r="D264" s="105"/>
      <c r="E264" s="106"/>
      <c r="F264" s="107" t="str">
        <f>IF(E264="","",IFERROR(DATEDIF(E264,'請求書（幼稚園保育料・代理）'!$A$1,"Y"),""))</f>
        <v/>
      </c>
      <c r="G264" s="108"/>
      <c r="H264" s="105"/>
      <c r="I264" s="333"/>
      <c r="J264" s="110" t="s">
        <v>32</v>
      </c>
      <c r="K264" s="334"/>
      <c r="L264" s="112"/>
      <c r="M264" s="258" t="s">
        <v>91</v>
      </c>
      <c r="N264" s="113"/>
      <c r="O264" s="114"/>
      <c r="P264" s="306"/>
      <c r="Q264" s="105"/>
      <c r="R264" s="114"/>
      <c r="S264" s="115"/>
      <c r="T264" s="116">
        <f t="shared" si="25"/>
        <v>0</v>
      </c>
      <c r="U264" s="117">
        <f t="shared" si="26"/>
        <v>0</v>
      </c>
      <c r="V264" s="117">
        <f t="shared" si="23"/>
        <v>0</v>
      </c>
      <c r="W264" s="118">
        <f t="shared" si="27"/>
        <v>0</v>
      </c>
      <c r="X264" s="119">
        <f t="shared" si="28"/>
        <v>0</v>
      </c>
      <c r="Y264" s="119">
        <f t="shared" si="29"/>
        <v>0</v>
      </c>
      <c r="AA264" s="120" t="str">
        <f t="shared" si="24"/>
        <v>202604</v>
      </c>
    </row>
    <row r="265" spans="1:27" ht="21" customHeight="1">
      <c r="A265" s="308" t="str">
        <f>IF(C265="","",SUBTOTAL(103,$C$13:C265)-1)</f>
        <v/>
      </c>
      <c r="B265" s="104"/>
      <c r="C265" s="105"/>
      <c r="D265" s="105"/>
      <c r="E265" s="106"/>
      <c r="F265" s="107" t="str">
        <f>IF(E265="","",IFERROR(DATEDIF(E265,'請求書（幼稚園保育料・代理）'!$A$1,"Y"),""))</f>
        <v/>
      </c>
      <c r="G265" s="108"/>
      <c r="H265" s="105"/>
      <c r="I265" s="333"/>
      <c r="J265" s="110" t="s">
        <v>32</v>
      </c>
      <c r="K265" s="334"/>
      <c r="L265" s="112"/>
      <c r="M265" s="258" t="s">
        <v>91</v>
      </c>
      <c r="N265" s="113"/>
      <c r="O265" s="114"/>
      <c r="P265" s="306"/>
      <c r="Q265" s="105"/>
      <c r="R265" s="114"/>
      <c r="S265" s="115"/>
      <c r="T265" s="116">
        <f t="shared" si="25"/>
        <v>0</v>
      </c>
      <c r="U265" s="117">
        <f t="shared" si="26"/>
        <v>0</v>
      </c>
      <c r="V265" s="117">
        <f t="shared" si="23"/>
        <v>0</v>
      </c>
      <c r="W265" s="118">
        <f t="shared" si="27"/>
        <v>0</v>
      </c>
      <c r="X265" s="119">
        <f t="shared" si="28"/>
        <v>0</v>
      </c>
      <c r="Y265" s="119">
        <f t="shared" si="29"/>
        <v>0</v>
      </c>
      <c r="AA265" s="120" t="str">
        <f t="shared" si="24"/>
        <v>202604</v>
      </c>
    </row>
    <row r="266" spans="1:27" ht="21" customHeight="1">
      <c r="A266" s="308" t="str">
        <f>IF(C266="","",SUBTOTAL(103,$C$13:C266)-1)</f>
        <v/>
      </c>
      <c r="B266" s="104"/>
      <c r="C266" s="105"/>
      <c r="D266" s="105"/>
      <c r="E266" s="106"/>
      <c r="F266" s="107" t="str">
        <f>IF(E266="","",IFERROR(DATEDIF(E266,'請求書（幼稚園保育料・代理）'!$A$1,"Y"),""))</f>
        <v/>
      </c>
      <c r="G266" s="108"/>
      <c r="H266" s="105"/>
      <c r="I266" s="333"/>
      <c r="J266" s="110" t="s">
        <v>32</v>
      </c>
      <c r="K266" s="334"/>
      <c r="L266" s="112"/>
      <c r="M266" s="258" t="s">
        <v>91</v>
      </c>
      <c r="N266" s="113"/>
      <c r="O266" s="114"/>
      <c r="P266" s="306"/>
      <c r="Q266" s="105"/>
      <c r="R266" s="114"/>
      <c r="S266" s="115"/>
      <c r="T266" s="116">
        <f t="shared" si="25"/>
        <v>0</v>
      </c>
      <c r="U266" s="117">
        <f t="shared" si="26"/>
        <v>0</v>
      </c>
      <c r="V266" s="117">
        <f t="shared" si="23"/>
        <v>0</v>
      </c>
      <c r="W266" s="118">
        <f t="shared" si="27"/>
        <v>0</v>
      </c>
      <c r="X266" s="119">
        <f t="shared" si="28"/>
        <v>0</v>
      </c>
      <c r="Y266" s="119">
        <f t="shared" si="29"/>
        <v>0</v>
      </c>
      <c r="AA266" s="120" t="str">
        <f t="shared" si="24"/>
        <v>202604</v>
      </c>
    </row>
    <row r="267" spans="1:27" ht="21" customHeight="1">
      <c r="A267" s="308" t="str">
        <f>IF(C267="","",SUBTOTAL(103,$C$13:C267)-1)</f>
        <v/>
      </c>
      <c r="B267" s="104"/>
      <c r="C267" s="105"/>
      <c r="D267" s="105"/>
      <c r="E267" s="106"/>
      <c r="F267" s="107" t="str">
        <f>IF(E267="","",IFERROR(DATEDIF(E267,'請求書（幼稚園保育料・代理）'!$A$1,"Y"),""))</f>
        <v/>
      </c>
      <c r="G267" s="108"/>
      <c r="H267" s="105"/>
      <c r="I267" s="333"/>
      <c r="J267" s="110" t="s">
        <v>32</v>
      </c>
      <c r="K267" s="334"/>
      <c r="L267" s="112"/>
      <c r="M267" s="258" t="s">
        <v>91</v>
      </c>
      <c r="N267" s="113"/>
      <c r="O267" s="114"/>
      <c r="P267" s="306"/>
      <c r="Q267" s="105"/>
      <c r="R267" s="114"/>
      <c r="S267" s="115"/>
      <c r="T267" s="116">
        <f t="shared" si="25"/>
        <v>0</v>
      </c>
      <c r="U267" s="117">
        <f t="shared" si="26"/>
        <v>0</v>
      </c>
      <c r="V267" s="117">
        <f t="shared" si="23"/>
        <v>0</v>
      </c>
      <c r="W267" s="118">
        <f t="shared" si="27"/>
        <v>0</v>
      </c>
      <c r="X267" s="119">
        <f t="shared" si="28"/>
        <v>0</v>
      </c>
      <c r="Y267" s="119">
        <f t="shared" si="29"/>
        <v>0</v>
      </c>
      <c r="AA267" s="120" t="str">
        <f t="shared" si="24"/>
        <v>202604</v>
      </c>
    </row>
    <row r="268" spans="1:27" ht="21" customHeight="1">
      <c r="A268" s="308" t="str">
        <f>IF(C268="","",SUBTOTAL(103,$C$13:C268)-1)</f>
        <v/>
      </c>
      <c r="B268" s="104"/>
      <c r="C268" s="105"/>
      <c r="D268" s="105"/>
      <c r="E268" s="106"/>
      <c r="F268" s="107" t="str">
        <f>IF(E268="","",IFERROR(DATEDIF(E268,'請求書（幼稚園保育料・代理）'!$A$1,"Y"),""))</f>
        <v/>
      </c>
      <c r="G268" s="108"/>
      <c r="H268" s="105"/>
      <c r="I268" s="333"/>
      <c r="J268" s="110" t="s">
        <v>32</v>
      </c>
      <c r="K268" s="334"/>
      <c r="L268" s="112"/>
      <c r="M268" s="258" t="s">
        <v>91</v>
      </c>
      <c r="N268" s="113"/>
      <c r="O268" s="114"/>
      <c r="P268" s="306"/>
      <c r="Q268" s="105"/>
      <c r="R268" s="114"/>
      <c r="S268" s="115"/>
      <c r="T268" s="116">
        <f t="shared" si="25"/>
        <v>0</v>
      </c>
      <c r="U268" s="117">
        <f t="shared" si="26"/>
        <v>0</v>
      </c>
      <c r="V268" s="117">
        <f t="shared" si="23"/>
        <v>0</v>
      </c>
      <c r="W268" s="118">
        <f t="shared" si="27"/>
        <v>0</v>
      </c>
      <c r="X268" s="119">
        <f t="shared" si="28"/>
        <v>0</v>
      </c>
      <c r="Y268" s="119">
        <f t="shared" si="29"/>
        <v>0</v>
      </c>
      <c r="AA268" s="120" t="str">
        <f t="shared" si="24"/>
        <v>202604</v>
      </c>
    </row>
    <row r="269" spans="1:27" ht="21" customHeight="1">
      <c r="A269" s="308" t="str">
        <f>IF(C269="","",SUBTOTAL(103,$C$13:C269)-1)</f>
        <v/>
      </c>
      <c r="B269" s="104"/>
      <c r="C269" s="105"/>
      <c r="D269" s="105"/>
      <c r="E269" s="106"/>
      <c r="F269" s="107" t="str">
        <f>IF(E269="","",IFERROR(DATEDIF(E269,'請求書（幼稚園保育料・代理）'!$A$1,"Y"),""))</f>
        <v/>
      </c>
      <c r="G269" s="108"/>
      <c r="H269" s="105"/>
      <c r="I269" s="333"/>
      <c r="J269" s="110" t="s">
        <v>32</v>
      </c>
      <c r="K269" s="334"/>
      <c r="L269" s="112"/>
      <c r="M269" s="258" t="s">
        <v>91</v>
      </c>
      <c r="N269" s="113"/>
      <c r="O269" s="114"/>
      <c r="P269" s="306"/>
      <c r="Q269" s="105"/>
      <c r="R269" s="114"/>
      <c r="S269" s="115"/>
      <c r="T269" s="116">
        <f t="shared" si="25"/>
        <v>0</v>
      </c>
      <c r="U269" s="117">
        <f t="shared" si="26"/>
        <v>0</v>
      </c>
      <c r="V269" s="117">
        <f t="shared" si="23"/>
        <v>0</v>
      </c>
      <c r="W269" s="118">
        <f t="shared" si="27"/>
        <v>0</v>
      </c>
      <c r="X269" s="119">
        <f t="shared" si="28"/>
        <v>0</v>
      </c>
      <c r="Y269" s="119">
        <f t="shared" si="29"/>
        <v>0</v>
      </c>
      <c r="AA269" s="120" t="str">
        <f t="shared" si="24"/>
        <v>202604</v>
      </c>
    </row>
    <row r="270" spans="1:27" ht="21" customHeight="1">
      <c r="A270" s="308" t="str">
        <f>IF(C270="","",SUBTOTAL(103,$C$13:C270)-1)</f>
        <v/>
      </c>
      <c r="B270" s="104"/>
      <c r="C270" s="105"/>
      <c r="D270" s="105"/>
      <c r="E270" s="106"/>
      <c r="F270" s="107" t="str">
        <f>IF(E270="","",IFERROR(DATEDIF(E270,'請求書（幼稚園保育料・代理）'!$A$1,"Y"),""))</f>
        <v/>
      </c>
      <c r="G270" s="108"/>
      <c r="H270" s="105"/>
      <c r="I270" s="333"/>
      <c r="J270" s="110" t="s">
        <v>32</v>
      </c>
      <c r="K270" s="334"/>
      <c r="L270" s="112"/>
      <c r="M270" s="258" t="s">
        <v>91</v>
      </c>
      <c r="N270" s="113"/>
      <c r="O270" s="114"/>
      <c r="P270" s="306"/>
      <c r="Q270" s="105"/>
      <c r="R270" s="114"/>
      <c r="S270" s="115"/>
      <c r="T270" s="116">
        <f t="shared" si="25"/>
        <v>0</v>
      </c>
      <c r="U270" s="117">
        <f t="shared" si="26"/>
        <v>0</v>
      </c>
      <c r="V270" s="117">
        <f t="shared" ref="V270:V333" si="30">IF(C270&lt;&gt;0,$V$13,0)</f>
        <v>0</v>
      </c>
      <c r="W270" s="118">
        <f t="shared" si="27"/>
        <v>0</v>
      </c>
      <c r="X270" s="119">
        <f t="shared" si="28"/>
        <v>0</v>
      </c>
      <c r="Y270" s="119">
        <f t="shared" si="29"/>
        <v>0</v>
      </c>
      <c r="AA270" s="120" t="str">
        <f t="shared" ref="AA270:AA333" si="31">2018+$I$4&amp;0&amp;$K$4</f>
        <v>202604</v>
      </c>
    </row>
    <row r="271" spans="1:27" ht="21" customHeight="1">
      <c r="A271" s="308" t="str">
        <f>IF(C271="","",SUBTOTAL(103,$C$13:C271)-1)</f>
        <v/>
      </c>
      <c r="B271" s="104"/>
      <c r="C271" s="105"/>
      <c r="D271" s="105"/>
      <c r="E271" s="106"/>
      <c r="F271" s="107" t="str">
        <f>IF(E271="","",IFERROR(DATEDIF(E271,'請求書（幼稚園保育料・代理）'!$A$1,"Y"),""))</f>
        <v/>
      </c>
      <c r="G271" s="108"/>
      <c r="H271" s="105"/>
      <c r="I271" s="333"/>
      <c r="J271" s="110" t="s">
        <v>32</v>
      </c>
      <c r="K271" s="334"/>
      <c r="L271" s="112"/>
      <c r="M271" s="258" t="s">
        <v>91</v>
      </c>
      <c r="N271" s="113"/>
      <c r="O271" s="114"/>
      <c r="P271" s="306"/>
      <c r="Q271" s="105"/>
      <c r="R271" s="114"/>
      <c r="S271" s="115"/>
      <c r="T271" s="116">
        <f t="shared" ref="T271:T334" si="32">IF(Q271="有",ROUNDDOWN(R271/S271,0),0)</f>
        <v>0</v>
      </c>
      <c r="U271" s="117">
        <f t="shared" ref="U271:U334" si="33">O271+T271</f>
        <v>0</v>
      </c>
      <c r="V271" s="117">
        <f t="shared" si="30"/>
        <v>0</v>
      </c>
      <c r="W271" s="118">
        <f t="shared" ref="W271:W334" si="34">MIN(U271,V271)</f>
        <v>0</v>
      </c>
      <c r="X271" s="119">
        <f t="shared" ref="X271:X334" si="35">IF(O271-W271&lt;0,0,O271-W271)</f>
        <v>0</v>
      </c>
      <c r="Y271" s="119">
        <f t="shared" ref="Y271:Y334" si="36">IF(W271-O271&gt;0,W271-O271,0)</f>
        <v>0</v>
      </c>
      <c r="AA271" s="120" t="str">
        <f t="shared" si="31"/>
        <v>202604</v>
      </c>
    </row>
    <row r="272" spans="1:27" ht="21" customHeight="1">
      <c r="A272" s="308" t="str">
        <f>IF(C272="","",SUBTOTAL(103,$C$13:C272)-1)</f>
        <v/>
      </c>
      <c r="B272" s="104"/>
      <c r="C272" s="105"/>
      <c r="D272" s="105"/>
      <c r="E272" s="106"/>
      <c r="F272" s="107" t="str">
        <f>IF(E272="","",IFERROR(DATEDIF(E272,'請求書（幼稚園保育料・代理）'!$A$1,"Y"),""))</f>
        <v/>
      </c>
      <c r="G272" s="108"/>
      <c r="H272" s="105"/>
      <c r="I272" s="333"/>
      <c r="J272" s="110" t="s">
        <v>32</v>
      </c>
      <c r="K272" s="334"/>
      <c r="L272" s="112"/>
      <c r="M272" s="258" t="s">
        <v>91</v>
      </c>
      <c r="N272" s="113"/>
      <c r="O272" s="114"/>
      <c r="P272" s="306"/>
      <c r="Q272" s="105"/>
      <c r="R272" s="114"/>
      <c r="S272" s="115"/>
      <c r="T272" s="116">
        <f t="shared" si="32"/>
        <v>0</v>
      </c>
      <c r="U272" s="117">
        <f t="shared" si="33"/>
        <v>0</v>
      </c>
      <c r="V272" s="117">
        <f t="shared" si="30"/>
        <v>0</v>
      </c>
      <c r="W272" s="118">
        <f t="shared" si="34"/>
        <v>0</v>
      </c>
      <c r="X272" s="119">
        <f t="shared" si="35"/>
        <v>0</v>
      </c>
      <c r="Y272" s="119">
        <f t="shared" si="36"/>
        <v>0</v>
      </c>
      <c r="AA272" s="120" t="str">
        <f t="shared" si="31"/>
        <v>202604</v>
      </c>
    </row>
    <row r="273" spans="1:27" ht="21" customHeight="1">
      <c r="A273" s="308" t="str">
        <f>IF(C273="","",SUBTOTAL(103,$C$13:C273)-1)</f>
        <v/>
      </c>
      <c r="B273" s="104"/>
      <c r="C273" s="105"/>
      <c r="D273" s="105"/>
      <c r="E273" s="106"/>
      <c r="F273" s="107" t="str">
        <f>IF(E273="","",IFERROR(DATEDIF(E273,'請求書（幼稚園保育料・代理）'!$A$1,"Y"),""))</f>
        <v/>
      </c>
      <c r="G273" s="108"/>
      <c r="H273" s="105"/>
      <c r="I273" s="333"/>
      <c r="J273" s="110" t="s">
        <v>32</v>
      </c>
      <c r="K273" s="334"/>
      <c r="L273" s="112"/>
      <c r="M273" s="258" t="s">
        <v>91</v>
      </c>
      <c r="N273" s="113"/>
      <c r="O273" s="114"/>
      <c r="P273" s="306"/>
      <c r="Q273" s="105"/>
      <c r="R273" s="114"/>
      <c r="S273" s="115"/>
      <c r="T273" s="116">
        <f t="shared" si="32"/>
        <v>0</v>
      </c>
      <c r="U273" s="117">
        <f t="shared" si="33"/>
        <v>0</v>
      </c>
      <c r="V273" s="117">
        <f t="shared" si="30"/>
        <v>0</v>
      </c>
      <c r="W273" s="118">
        <f t="shared" si="34"/>
        <v>0</v>
      </c>
      <c r="X273" s="119">
        <f t="shared" si="35"/>
        <v>0</v>
      </c>
      <c r="Y273" s="119">
        <f t="shared" si="36"/>
        <v>0</v>
      </c>
      <c r="AA273" s="120" t="str">
        <f t="shared" si="31"/>
        <v>202604</v>
      </c>
    </row>
    <row r="274" spans="1:27" ht="21" customHeight="1">
      <c r="A274" s="308" t="str">
        <f>IF(C274="","",SUBTOTAL(103,$C$13:C274)-1)</f>
        <v/>
      </c>
      <c r="B274" s="104"/>
      <c r="C274" s="105"/>
      <c r="D274" s="105"/>
      <c r="E274" s="106"/>
      <c r="F274" s="107" t="str">
        <f>IF(E274="","",IFERROR(DATEDIF(E274,'請求書（幼稚園保育料・代理）'!$A$1,"Y"),""))</f>
        <v/>
      </c>
      <c r="G274" s="108"/>
      <c r="H274" s="105"/>
      <c r="I274" s="333"/>
      <c r="J274" s="110" t="s">
        <v>32</v>
      </c>
      <c r="K274" s="334"/>
      <c r="L274" s="112"/>
      <c r="M274" s="258" t="s">
        <v>91</v>
      </c>
      <c r="N274" s="113"/>
      <c r="O274" s="114"/>
      <c r="P274" s="306"/>
      <c r="Q274" s="105"/>
      <c r="R274" s="114"/>
      <c r="S274" s="115"/>
      <c r="T274" s="116">
        <f t="shared" si="32"/>
        <v>0</v>
      </c>
      <c r="U274" s="117">
        <f t="shared" si="33"/>
        <v>0</v>
      </c>
      <c r="V274" s="117">
        <f t="shared" si="30"/>
        <v>0</v>
      </c>
      <c r="W274" s="118">
        <f t="shared" si="34"/>
        <v>0</v>
      </c>
      <c r="X274" s="119">
        <f t="shared" si="35"/>
        <v>0</v>
      </c>
      <c r="Y274" s="119">
        <f t="shared" si="36"/>
        <v>0</v>
      </c>
      <c r="AA274" s="120" t="str">
        <f t="shared" si="31"/>
        <v>202604</v>
      </c>
    </row>
    <row r="275" spans="1:27" ht="21" customHeight="1">
      <c r="A275" s="308" t="str">
        <f>IF(C275="","",SUBTOTAL(103,$C$13:C275)-1)</f>
        <v/>
      </c>
      <c r="B275" s="104"/>
      <c r="C275" s="105"/>
      <c r="D275" s="105"/>
      <c r="E275" s="106"/>
      <c r="F275" s="107" t="str">
        <f>IF(E275="","",IFERROR(DATEDIF(E275,'請求書（幼稚園保育料・代理）'!$A$1,"Y"),""))</f>
        <v/>
      </c>
      <c r="G275" s="108"/>
      <c r="H275" s="105"/>
      <c r="I275" s="333"/>
      <c r="J275" s="110" t="s">
        <v>32</v>
      </c>
      <c r="K275" s="334"/>
      <c r="L275" s="112"/>
      <c r="M275" s="258" t="s">
        <v>91</v>
      </c>
      <c r="N275" s="113"/>
      <c r="O275" s="114"/>
      <c r="P275" s="306"/>
      <c r="Q275" s="105"/>
      <c r="R275" s="114"/>
      <c r="S275" s="115"/>
      <c r="T275" s="116">
        <f t="shared" si="32"/>
        <v>0</v>
      </c>
      <c r="U275" s="117">
        <f t="shared" si="33"/>
        <v>0</v>
      </c>
      <c r="V275" s="117">
        <f t="shared" si="30"/>
        <v>0</v>
      </c>
      <c r="W275" s="118">
        <f t="shared" si="34"/>
        <v>0</v>
      </c>
      <c r="X275" s="119">
        <f t="shared" si="35"/>
        <v>0</v>
      </c>
      <c r="Y275" s="119">
        <f t="shared" si="36"/>
        <v>0</v>
      </c>
      <c r="AA275" s="120" t="str">
        <f t="shared" si="31"/>
        <v>202604</v>
      </c>
    </row>
    <row r="276" spans="1:27" ht="21" customHeight="1">
      <c r="A276" s="308" t="str">
        <f>IF(C276="","",SUBTOTAL(103,$C$13:C276)-1)</f>
        <v/>
      </c>
      <c r="B276" s="104"/>
      <c r="C276" s="105"/>
      <c r="D276" s="105"/>
      <c r="E276" s="106"/>
      <c r="F276" s="107" t="str">
        <f>IF(E276="","",IFERROR(DATEDIF(E276,'請求書（幼稚園保育料・代理）'!$A$1,"Y"),""))</f>
        <v/>
      </c>
      <c r="G276" s="108"/>
      <c r="H276" s="105"/>
      <c r="I276" s="333"/>
      <c r="J276" s="110" t="s">
        <v>32</v>
      </c>
      <c r="K276" s="334"/>
      <c r="L276" s="112"/>
      <c r="M276" s="258" t="s">
        <v>91</v>
      </c>
      <c r="N276" s="113"/>
      <c r="O276" s="114"/>
      <c r="P276" s="306"/>
      <c r="Q276" s="105"/>
      <c r="R276" s="114"/>
      <c r="S276" s="115"/>
      <c r="T276" s="116">
        <f t="shared" si="32"/>
        <v>0</v>
      </c>
      <c r="U276" s="117">
        <f t="shared" si="33"/>
        <v>0</v>
      </c>
      <c r="V276" s="117">
        <f t="shared" si="30"/>
        <v>0</v>
      </c>
      <c r="W276" s="118">
        <f t="shared" si="34"/>
        <v>0</v>
      </c>
      <c r="X276" s="119">
        <f t="shared" si="35"/>
        <v>0</v>
      </c>
      <c r="Y276" s="119">
        <f t="shared" si="36"/>
        <v>0</v>
      </c>
      <c r="AA276" s="120" t="str">
        <f t="shared" si="31"/>
        <v>202604</v>
      </c>
    </row>
    <row r="277" spans="1:27" ht="21" customHeight="1">
      <c r="A277" s="308" t="str">
        <f>IF(C277="","",SUBTOTAL(103,$C$13:C277)-1)</f>
        <v/>
      </c>
      <c r="B277" s="104"/>
      <c r="C277" s="105"/>
      <c r="D277" s="105"/>
      <c r="E277" s="106"/>
      <c r="F277" s="107" t="str">
        <f>IF(E277="","",IFERROR(DATEDIF(E277,'請求書（幼稚園保育料・代理）'!$A$1,"Y"),""))</f>
        <v/>
      </c>
      <c r="G277" s="108"/>
      <c r="H277" s="105"/>
      <c r="I277" s="333"/>
      <c r="J277" s="110" t="s">
        <v>32</v>
      </c>
      <c r="K277" s="334"/>
      <c r="L277" s="112"/>
      <c r="M277" s="258" t="s">
        <v>91</v>
      </c>
      <c r="N277" s="113"/>
      <c r="O277" s="114"/>
      <c r="P277" s="306"/>
      <c r="Q277" s="105"/>
      <c r="R277" s="114"/>
      <c r="S277" s="115"/>
      <c r="T277" s="116">
        <f t="shared" si="32"/>
        <v>0</v>
      </c>
      <c r="U277" s="117">
        <f t="shared" si="33"/>
        <v>0</v>
      </c>
      <c r="V277" s="117">
        <f t="shared" si="30"/>
        <v>0</v>
      </c>
      <c r="W277" s="118">
        <f t="shared" si="34"/>
        <v>0</v>
      </c>
      <c r="X277" s="119">
        <f t="shared" si="35"/>
        <v>0</v>
      </c>
      <c r="Y277" s="119">
        <f t="shared" si="36"/>
        <v>0</v>
      </c>
      <c r="AA277" s="120" t="str">
        <f t="shared" si="31"/>
        <v>202604</v>
      </c>
    </row>
    <row r="278" spans="1:27" ht="21" customHeight="1">
      <c r="A278" s="308" t="str">
        <f>IF(C278="","",SUBTOTAL(103,$C$13:C278)-1)</f>
        <v/>
      </c>
      <c r="B278" s="104"/>
      <c r="C278" s="105"/>
      <c r="D278" s="105"/>
      <c r="E278" s="106"/>
      <c r="F278" s="107" t="str">
        <f>IF(E278="","",IFERROR(DATEDIF(E278,'請求書（幼稚園保育料・代理）'!$A$1,"Y"),""))</f>
        <v/>
      </c>
      <c r="G278" s="108"/>
      <c r="H278" s="105"/>
      <c r="I278" s="333"/>
      <c r="J278" s="110" t="s">
        <v>32</v>
      </c>
      <c r="K278" s="334"/>
      <c r="L278" s="112"/>
      <c r="M278" s="258" t="s">
        <v>91</v>
      </c>
      <c r="N278" s="113"/>
      <c r="O278" s="114"/>
      <c r="P278" s="306"/>
      <c r="Q278" s="105"/>
      <c r="R278" s="114"/>
      <c r="S278" s="115"/>
      <c r="T278" s="116">
        <f t="shared" si="32"/>
        <v>0</v>
      </c>
      <c r="U278" s="117">
        <f t="shared" si="33"/>
        <v>0</v>
      </c>
      <c r="V278" s="117">
        <f t="shared" si="30"/>
        <v>0</v>
      </c>
      <c r="W278" s="118">
        <f t="shared" si="34"/>
        <v>0</v>
      </c>
      <c r="X278" s="119">
        <f t="shared" si="35"/>
        <v>0</v>
      </c>
      <c r="Y278" s="119">
        <f t="shared" si="36"/>
        <v>0</v>
      </c>
      <c r="AA278" s="120" t="str">
        <f t="shared" si="31"/>
        <v>202604</v>
      </c>
    </row>
    <row r="279" spans="1:27" ht="21" customHeight="1">
      <c r="A279" s="308" t="str">
        <f>IF(C279="","",SUBTOTAL(103,$C$13:C279)-1)</f>
        <v/>
      </c>
      <c r="B279" s="104"/>
      <c r="C279" s="105"/>
      <c r="D279" s="105"/>
      <c r="E279" s="106"/>
      <c r="F279" s="107" t="str">
        <f>IF(E279="","",IFERROR(DATEDIF(E279,'請求書（幼稚園保育料・代理）'!$A$1,"Y"),""))</f>
        <v/>
      </c>
      <c r="G279" s="108"/>
      <c r="H279" s="105"/>
      <c r="I279" s="333"/>
      <c r="J279" s="110" t="s">
        <v>32</v>
      </c>
      <c r="K279" s="334"/>
      <c r="L279" s="112"/>
      <c r="M279" s="258" t="s">
        <v>91</v>
      </c>
      <c r="N279" s="113"/>
      <c r="O279" s="114"/>
      <c r="P279" s="306"/>
      <c r="Q279" s="105"/>
      <c r="R279" s="114"/>
      <c r="S279" s="115"/>
      <c r="T279" s="116">
        <f t="shared" si="32"/>
        <v>0</v>
      </c>
      <c r="U279" s="117">
        <f t="shared" si="33"/>
        <v>0</v>
      </c>
      <c r="V279" s="117">
        <f t="shared" si="30"/>
        <v>0</v>
      </c>
      <c r="W279" s="118">
        <f t="shared" si="34"/>
        <v>0</v>
      </c>
      <c r="X279" s="119">
        <f t="shared" si="35"/>
        <v>0</v>
      </c>
      <c r="Y279" s="119">
        <f t="shared" si="36"/>
        <v>0</v>
      </c>
      <c r="AA279" s="120" t="str">
        <f t="shared" si="31"/>
        <v>202604</v>
      </c>
    </row>
    <row r="280" spans="1:27" ht="21" customHeight="1">
      <c r="A280" s="308" t="str">
        <f>IF(C280="","",SUBTOTAL(103,$C$13:C280)-1)</f>
        <v/>
      </c>
      <c r="B280" s="104"/>
      <c r="C280" s="105"/>
      <c r="D280" s="105"/>
      <c r="E280" s="106"/>
      <c r="F280" s="107" t="str">
        <f>IF(E280="","",IFERROR(DATEDIF(E280,'請求書（幼稚園保育料・代理）'!$A$1,"Y"),""))</f>
        <v/>
      </c>
      <c r="G280" s="108"/>
      <c r="H280" s="105"/>
      <c r="I280" s="333"/>
      <c r="J280" s="110" t="s">
        <v>32</v>
      </c>
      <c r="K280" s="334"/>
      <c r="L280" s="112"/>
      <c r="M280" s="258" t="s">
        <v>91</v>
      </c>
      <c r="N280" s="113"/>
      <c r="O280" s="114"/>
      <c r="P280" s="306"/>
      <c r="Q280" s="105"/>
      <c r="R280" s="114"/>
      <c r="S280" s="115"/>
      <c r="T280" s="116">
        <f t="shared" si="32"/>
        <v>0</v>
      </c>
      <c r="U280" s="117">
        <f t="shared" si="33"/>
        <v>0</v>
      </c>
      <c r="V280" s="117">
        <f t="shared" si="30"/>
        <v>0</v>
      </c>
      <c r="W280" s="118">
        <f t="shared" si="34"/>
        <v>0</v>
      </c>
      <c r="X280" s="119">
        <f t="shared" si="35"/>
        <v>0</v>
      </c>
      <c r="Y280" s="119">
        <f t="shared" si="36"/>
        <v>0</v>
      </c>
      <c r="AA280" s="120" t="str">
        <f t="shared" si="31"/>
        <v>202604</v>
      </c>
    </row>
    <row r="281" spans="1:27" ht="21" customHeight="1">
      <c r="A281" s="308" t="str">
        <f>IF(C281="","",SUBTOTAL(103,$C$13:C281)-1)</f>
        <v/>
      </c>
      <c r="B281" s="104"/>
      <c r="C281" s="105"/>
      <c r="D281" s="105"/>
      <c r="E281" s="106"/>
      <c r="F281" s="107" t="str">
        <f>IF(E281="","",IFERROR(DATEDIF(E281,'請求書（幼稚園保育料・代理）'!$A$1,"Y"),""))</f>
        <v/>
      </c>
      <c r="G281" s="108"/>
      <c r="H281" s="105"/>
      <c r="I281" s="333"/>
      <c r="J281" s="110" t="s">
        <v>32</v>
      </c>
      <c r="K281" s="334"/>
      <c r="L281" s="112"/>
      <c r="M281" s="258" t="s">
        <v>91</v>
      </c>
      <c r="N281" s="113"/>
      <c r="O281" s="114"/>
      <c r="P281" s="306"/>
      <c r="Q281" s="105"/>
      <c r="R281" s="114"/>
      <c r="S281" s="115"/>
      <c r="T281" s="116">
        <f t="shared" si="32"/>
        <v>0</v>
      </c>
      <c r="U281" s="117">
        <f t="shared" si="33"/>
        <v>0</v>
      </c>
      <c r="V281" s="117">
        <f t="shared" si="30"/>
        <v>0</v>
      </c>
      <c r="W281" s="118">
        <f t="shared" si="34"/>
        <v>0</v>
      </c>
      <c r="X281" s="119">
        <f t="shared" si="35"/>
        <v>0</v>
      </c>
      <c r="Y281" s="119">
        <f t="shared" si="36"/>
        <v>0</v>
      </c>
      <c r="AA281" s="120" t="str">
        <f t="shared" si="31"/>
        <v>202604</v>
      </c>
    </row>
    <row r="282" spans="1:27" ht="21" customHeight="1">
      <c r="A282" s="308" t="str">
        <f>IF(C282="","",SUBTOTAL(103,$C$13:C282)-1)</f>
        <v/>
      </c>
      <c r="B282" s="104"/>
      <c r="C282" s="105"/>
      <c r="D282" s="105"/>
      <c r="E282" s="106"/>
      <c r="F282" s="107" t="str">
        <f>IF(E282="","",IFERROR(DATEDIF(E282,'請求書（幼稚園保育料・代理）'!$A$1,"Y"),""))</f>
        <v/>
      </c>
      <c r="G282" s="108"/>
      <c r="H282" s="105"/>
      <c r="I282" s="333"/>
      <c r="J282" s="110" t="s">
        <v>32</v>
      </c>
      <c r="K282" s="334"/>
      <c r="L282" s="112"/>
      <c r="M282" s="258" t="s">
        <v>91</v>
      </c>
      <c r="N282" s="113"/>
      <c r="O282" s="114"/>
      <c r="P282" s="306"/>
      <c r="Q282" s="105"/>
      <c r="R282" s="114"/>
      <c r="S282" s="115"/>
      <c r="T282" s="116">
        <f t="shared" si="32"/>
        <v>0</v>
      </c>
      <c r="U282" s="117">
        <f t="shared" si="33"/>
        <v>0</v>
      </c>
      <c r="V282" s="117">
        <f t="shared" si="30"/>
        <v>0</v>
      </c>
      <c r="W282" s="118">
        <f t="shared" si="34"/>
        <v>0</v>
      </c>
      <c r="X282" s="119">
        <f t="shared" si="35"/>
        <v>0</v>
      </c>
      <c r="Y282" s="119">
        <f t="shared" si="36"/>
        <v>0</v>
      </c>
      <c r="AA282" s="120" t="str">
        <f t="shared" si="31"/>
        <v>202604</v>
      </c>
    </row>
    <row r="283" spans="1:27" ht="21" customHeight="1">
      <c r="A283" s="308" t="str">
        <f>IF(C283="","",SUBTOTAL(103,$C$13:C283)-1)</f>
        <v/>
      </c>
      <c r="B283" s="104"/>
      <c r="C283" s="105"/>
      <c r="D283" s="105"/>
      <c r="E283" s="106"/>
      <c r="F283" s="107" t="str">
        <f>IF(E283="","",IFERROR(DATEDIF(E283,'請求書（幼稚園保育料・代理）'!$A$1,"Y"),""))</f>
        <v/>
      </c>
      <c r="G283" s="108"/>
      <c r="H283" s="105"/>
      <c r="I283" s="333"/>
      <c r="J283" s="110" t="s">
        <v>32</v>
      </c>
      <c r="K283" s="334"/>
      <c r="L283" s="112"/>
      <c r="M283" s="258" t="s">
        <v>91</v>
      </c>
      <c r="N283" s="113"/>
      <c r="O283" s="114"/>
      <c r="P283" s="306"/>
      <c r="Q283" s="105"/>
      <c r="R283" s="114"/>
      <c r="S283" s="115"/>
      <c r="T283" s="116">
        <f t="shared" si="32"/>
        <v>0</v>
      </c>
      <c r="U283" s="117">
        <f t="shared" si="33"/>
        <v>0</v>
      </c>
      <c r="V283" s="117">
        <f t="shared" si="30"/>
        <v>0</v>
      </c>
      <c r="W283" s="118">
        <f t="shared" si="34"/>
        <v>0</v>
      </c>
      <c r="X283" s="119">
        <f t="shared" si="35"/>
        <v>0</v>
      </c>
      <c r="Y283" s="119">
        <f t="shared" si="36"/>
        <v>0</v>
      </c>
      <c r="AA283" s="120" t="str">
        <f t="shared" si="31"/>
        <v>202604</v>
      </c>
    </row>
    <row r="284" spans="1:27" ht="21" customHeight="1">
      <c r="A284" s="308" t="str">
        <f>IF(C284="","",SUBTOTAL(103,$C$13:C284)-1)</f>
        <v/>
      </c>
      <c r="B284" s="104"/>
      <c r="C284" s="105"/>
      <c r="D284" s="105"/>
      <c r="E284" s="106"/>
      <c r="F284" s="107" t="str">
        <f>IF(E284="","",IFERROR(DATEDIF(E284,'請求書（幼稚園保育料・代理）'!$A$1,"Y"),""))</f>
        <v/>
      </c>
      <c r="G284" s="108"/>
      <c r="H284" s="105"/>
      <c r="I284" s="333"/>
      <c r="J284" s="110" t="s">
        <v>32</v>
      </c>
      <c r="K284" s="334"/>
      <c r="L284" s="112"/>
      <c r="M284" s="258" t="s">
        <v>91</v>
      </c>
      <c r="N284" s="113"/>
      <c r="O284" s="114"/>
      <c r="P284" s="306"/>
      <c r="Q284" s="105"/>
      <c r="R284" s="114"/>
      <c r="S284" s="115"/>
      <c r="T284" s="116">
        <f t="shared" si="32"/>
        <v>0</v>
      </c>
      <c r="U284" s="117">
        <f t="shared" si="33"/>
        <v>0</v>
      </c>
      <c r="V284" s="117">
        <f t="shared" si="30"/>
        <v>0</v>
      </c>
      <c r="W284" s="118">
        <f t="shared" si="34"/>
        <v>0</v>
      </c>
      <c r="X284" s="119">
        <f t="shared" si="35"/>
        <v>0</v>
      </c>
      <c r="Y284" s="119">
        <f t="shared" si="36"/>
        <v>0</v>
      </c>
      <c r="AA284" s="120" t="str">
        <f t="shared" si="31"/>
        <v>202604</v>
      </c>
    </row>
    <row r="285" spans="1:27" ht="21" customHeight="1">
      <c r="A285" s="308" t="str">
        <f>IF(C285="","",SUBTOTAL(103,$C$13:C285)-1)</f>
        <v/>
      </c>
      <c r="B285" s="104"/>
      <c r="C285" s="105"/>
      <c r="D285" s="105"/>
      <c r="E285" s="106"/>
      <c r="F285" s="107" t="str">
        <f>IF(E285="","",IFERROR(DATEDIF(E285,'請求書（幼稚園保育料・代理）'!$A$1,"Y"),""))</f>
        <v/>
      </c>
      <c r="G285" s="108"/>
      <c r="H285" s="105"/>
      <c r="I285" s="333"/>
      <c r="J285" s="110" t="s">
        <v>32</v>
      </c>
      <c r="K285" s="334"/>
      <c r="L285" s="112"/>
      <c r="M285" s="258" t="s">
        <v>91</v>
      </c>
      <c r="N285" s="113"/>
      <c r="O285" s="114"/>
      <c r="P285" s="306"/>
      <c r="Q285" s="105"/>
      <c r="R285" s="114"/>
      <c r="S285" s="115"/>
      <c r="T285" s="116">
        <f t="shared" si="32"/>
        <v>0</v>
      </c>
      <c r="U285" s="117">
        <f t="shared" si="33"/>
        <v>0</v>
      </c>
      <c r="V285" s="117">
        <f t="shared" si="30"/>
        <v>0</v>
      </c>
      <c r="W285" s="118">
        <f t="shared" si="34"/>
        <v>0</v>
      </c>
      <c r="X285" s="119">
        <f t="shared" si="35"/>
        <v>0</v>
      </c>
      <c r="Y285" s="119">
        <f t="shared" si="36"/>
        <v>0</v>
      </c>
      <c r="AA285" s="120" t="str">
        <f t="shared" si="31"/>
        <v>202604</v>
      </c>
    </row>
    <row r="286" spans="1:27" ht="21" customHeight="1">
      <c r="A286" s="308" t="str">
        <f>IF(C286="","",SUBTOTAL(103,$C$13:C286)-1)</f>
        <v/>
      </c>
      <c r="B286" s="104"/>
      <c r="C286" s="105"/>
      <c r="D286" s="105"/>
      <c r="E286" s="106"/>
      <c r="F286" s="107" t="str">
        <f>IF(E286="","",IFERROR(DATEDIF(E286,'請求書（幼稚園保育料・代理）'!$A$1,"Y"),""))</f>
        <v/>
      </c>
      <c r="G286" s="108"/>
      <c r="H286" s="105"/>
      <c r="I286" s="333"/>
      <c r="J286" s="110" t="s">
        <v>32</v>
      </c>
      <c r="K286" s="334"/>
      <c r="L286" s="112"/>
      <c r="M286" s="258" t="s">
        <v>91</v>
      </c>
      <c r="N286" s="113"/>
      <c r="O286" s="114"/>
      <c r="P286" s="306"/>
      <c r="Q286" s="105"/>
      <c r="R286" s="114"/>
      <c r="S286" s="115"/>
      <c r="T286" s="116">
        <f t="shared" si="32"/>
        <v>0</v>
      </c>
      <c r="U286" s="117">
        <f t="shared" si="33"/>
        <v>0</v>
      </c>
      <c r="V286" s="117">
        <f t="shared" si="30"/>
        <v>0</v>
      </c>
      <c r="W286" s="118">
        <f t="shared" si="34"/>
        <v>0</v>
      </c>
      <c r="X286" s="119">
        <f t="shared" si="35"/>
        <v>0</v>
      </c>
      <c r="Y286" s="119">
        <f t="shared" si="36"/>
        <v>0</v>
      </c>
      <c r="AA286" s="120" t="str">
        <f t="shared" si="31"/>
        <v>202604</v>
      </c>
    </row>
    <row r="287" spans="1:27" ht="21" customHeight="1">
      <c r="A287" s="308" t="str">
        <f>IF(C287="","",SUBTOTAL(103,$C$13:C287)-1)</f>
        <v/>
      </c>
      <c r="B287" s="104"/>
      <c r="C287" s="105"/>
      <c r="D287" s="105"/>
      <c r="E287" s="106"/>
      <c r="F287" s="107" t="str">
        <f>IF(E287="","",IFERROR(DATEDIF(E287,'請求書（幼稚園保育料・代理）'!$A$1,"Y"),""))</f>
        <v/>
      </c>
      <c r="G287" s="108"/>
      <c r="H287" s="105"/>
      <c r="I287" s="333"/>
      <c r="J287" s="110" t="s">
        <v>32</v>
      </c>
      <c r="K287" s="334"/>
      <c r="L287" s="112"/>
      <c r="M287" s="258" t="s">
        <v>91</v>
      </c>
      <c r="N287" s="113"/>
      <c r="O287" s="114"/>
      <c r="P287" s="306"/>
      <c r="Q287" s="105"/>
      <c r="R287" s="114"/>
      <c r="S287" s="115"/>
      <c r="T287" s="116">
        <f t="shared" si="32"/>
        <v>0</v>
      </c>
      <c r="U287" s="117">
        <f t="shared" si="33"/>
        <v>0</v>
      </c>
      <c r="V287" s="117">
        <f t="shared" si="30"/>
        <v>0</v>
      </c>
      <c r="W287" s="118">
        <f t="shared" si="34"/>
        <v>0</v>
      </c>
      <c r="X287" s="119">
        <f t="shared" si="35"/>
        <v>0</v>
      </c>
      <c r="Y287" s="119">
        <f t="shared" si="36"/>
        <v>0</v>
      </c>
      <c r="AA287" s="120" t="str">
        <f t="shared" si="31"/>
        <v>202604</v>
      </c>
    </row>
    <row r="288" spans="1:27" ht="21" customHeight="1">
      <c r="A288" s="308" t="str">
        <f>IF(C288="","",SUBTOTAL(103,$C$13:C288)-1)</f>
        <v/>
      </c>
      <c r="B288" s="104"/>
      <c r="C288" s="105"/>
      <c r="D288" s="105"/>
      <c r="E288" s="106"/>
      <c r="F288" s="107" t="str">
        <f>IF(E288="","",IFERROR(DATEDIF(E288,'請求書（幼稚園保育料・代理）'!$A$1,"Y"),""))</f>
        <v/>
      </c>
      <c r="G288" s="108"/>
      <c r="H288" s="105"/>
      <c r="I288" s="333"/>
      <c r="J288" s="110" t="s">
        <v>32</v>
      </c>
      <c r="K288" s="334"/>
      <c r="L288" s="112"/>
      <c r="M288" s="258" t="s">
        <v>91</v>
      </c>
      <c r="N288" s="113"/>
      <c r="O288" s="114"/>
      <c r="P288" s="306"/>
      <c r="Q288" s="105"/>
      <c r="R288" s="114"/>
      <c r="S288" s="115"/>
      <c r="T288" s="116">
        <f t="shared" si="32"/>
        <v>0</v>
      </c>
      <c r="U288" s="117">
        <f t="shared" si="33"/>
        <v>0</v>
      </c>
      <c r="V288" s="117">
        <f t="shared" si="30"/>
        <v>0</v>
      </c>
      <c r="W288" s="118">
        <f t="shared" si="34"/>
        <v>0</v>
      </c>
      <c r="X288" s="119">
        <f t="shared" si="35"/>
        <v>0</v>
      </c>
      <c r="Y288" s="119">
        <f t="shared" si="36"/>
        <v>0</v>
      </c>
      <c r="AA288" s="120" t="str">
        <f t="shared" si="31"/>
        <v>202604</v>
      </c>
    </row>
    <row r="289" spans="1:27" ht="21" customHeight="1">
      <c r="A289" s="308" t="str">
        <f>IF(C289="","",SUBTOTAL(103,$C$13:C289)-1)</f>
        <v/>
      </c>
      <c r="B289" s="104"/>
      <c r="C289" s="105"/>
      <c r="D289" s="105"/>
      <c r="E289" s="106"/>
      <c r="F289" s="107" t="str">
        <f>IF(E289="","",IFERROR(DATEDIF(E289,'請求書（幼稚園保育料・代理）'!$A$1,"Y"),""))</f>
        <v/>
      </c>
      <c r="G289" s="108"/>
      <c r="H289" s="105"/>
      <c r="I289" s="333"/>
      <c r="J289" s="110" t="s">
        <v>32</v>
      </c>
      <c r="K289" s="334"/>
      <c r="L289" s="112"/>
      <c r="M289" s="258" t="s">
        <v>91</v>
      </c>
      <c r="N289" s="113"/>
      <c r="O289" s="114"/>
      <c r="P289" s="306"/>
      <c r="Q289" s="105"/>
      <c r="R289" s="114"/>
      <c r="S289" s="115"/>
      <c r="T289" s="116">
        <f t="shared" si="32"/>
        <v>0</v>
      </c>
      <c r="U289" s="117">
        <f t="shared" si="33"/>
        <v>0</v>
      </c>
      <c r="V289" s="117">
        <f t="shared" si="30"/>
        <v>0</v>
      </c>
      <c r="W289" s="118">
        <f t="shared" si="34"/>
        <v>0</v>
      </c>
      <c r="X289" s="119">
        <f t="shared" si="35"/>
        <v>0</v>
      </c>
      <c r="Y289" s="119">
        <f t="shared" si="36"/>
        <v>0</v>
      </c>
      <c r="AA289" s="120" t="str">
        <f t="shared" si="31"/>
        <v>202604</v>
      </c>
    </row>
    <row r="290" spans="1:27" ht="21" customHeight="1">
      <c r="A290" s="308" t="str">
        <f>IF(C290="","",SUBTOTAL(103,$C$13:C290)-1)</f>
        <v/>
      </c>
      <c r="B290" s="104"/>
      <c r="C290" s="105"/>
      <c r="D290" s="105"/>
      <c r="E290" s="106"/>
      <c r="F290" s="107" t="str">
        <f>IF(E290="","",IFERROR(DATEDIF(E290,'請求書（幼稚園保育料・代理）'!$A$1,"Y"),""))</f>
        <v/>
      </c>
      <c r="G290" s="108"/>
      <c r="H290" s="105"/>
      <c r="I290" s="333"/>
      <c r="J290" s="110" t="s">
        <v>32</v>
      </c>
      <c r="K290" s="334"/>
      <c r="L290" s="112"/>
      <c r="M290" s="258" t="s">
        <v>91</v>
      </c>
      <c r="N290" s="113"/>
      <c r="O290" s="114"/>
      <c r="P290" s="306"/>
      <c r="Q290" s="105"/>
      <c r="R290" s="114"/>
      <c r="S290" s="115"/>
      <c r="T290" s="116">
        <f t="shared" si="32"/>
        <v>0</v>
      </c>
      <c r="U290" s="117">
        <f t="shared" si="33"/>
        <v>0</v>
      </c>
      <c r="V290" s="117">
        <f t="shared" si="30"/>
        <v>0</v>
      </c>
      <c r="W290" s="118">
        <f t="shared" si="34"/>
        <v>0</v>
      </c>
      <c r="X290" s="119">
        <f t="shared" si="35"/>
        <v>0</v>
      </c>
      <c r="Y290" s="119">
        <f t="shared" si="36"/>
        <v>0</v>
      </c>
      <c r="AA290" s="120" t="str">
        <f t="shared" si="31"/>
        <v>202604</v>
      </c>
    </row>
    <row r="291" spans="1:27" ht="21" customHeight="1">
      <c r="A291" s="308" t="str">
        <f>IF(C291="","",SUBTOTAL(103,$C$13:C291)-1)</f>
        <v/>
      </c>
      <c r="B291" s="104"/>
      <c r="C291" s="105"/>
      <c r="D291" s="105"/>
      <c r="E291" s="106"/>
      <c r="F291" s="107" t="str">
        <f>IF(E291="","",IFERROR(DATEDIF(E291,'請求書（幼稚園保育料・代理）'!$A$1,"Y"),""))</f>
        <v/>
      </c>
      <c r="G291" s="108"/>
      <c r="H291" s="105"/>
      <c r="I291" s="333"/>
      <c r="J291" s="110" t="s">
        <v>32</v>
      </c>
      <c r="K291" s="334"/>
      <c r="L291" s="112"/>
      <c r="M291" s="258" t="s">
        <v>91</v>
      </c>
      <c r="N291" s="113"/>
      <c r="O291" s="114"/>
      <c r="P291" s="306"/>
      <c r="Q291" s="105"/>
      <c r="R291" s="114"/>
      <c r="S291" s="115"/>
      <c r="T291" s="116">
        <f t="shared" si="32"/>
        <v>0</v>
      </c>
      <c r="U291" s="117">
        <f t="shared" si="33"/>
        <v>0</v>
      </c>
      <c r="V291" s="117">
        <f t="shared" si="30"/>
        <v>0</v>
      </c>
      <c r="W291" s="118">
        <f t="shared" si="34"/>
        <v>0</v>
      </c>
      <c r="X291" s="119">
        <f t="shared" si="35"/>
        <v>0</v>
      </c>
      <c r="Y291" s="119">
        <f t="shared" si="36"/>
        <v>0</v>
      </c>
      <c r="AA291" s="120" t="str">
        <f t="shared" si="31"/>
        <v>202604</v>
      </c>
    </row>
    <row r="292" spans="1:27" ht="21" customHeight="1">
      <c r="A292" s="308" t="str">
        <f>IF(C292="","",SUBTOTAL(103,$C$13:C292)-1)</f>
        <v/>
      </c>
      <c r="B292" s="104"/>
      <c r="C292" s="105"/>
      <c r="D292" s="105"/>
      <c r="E292" s="106"/>
      <c r="F292" s="107" t="str">
        <f>IF(E292="","",IFERROR(DATEDIF(E292,'請求書（幼稚園保育料・代理）'!$A$1,"Y"),""))</f>
        <v/>
      </c>
      <c r="G292" s="108"/>
      <c r="H292" s="105"/>
      <c r="I292" s="333"/>
      <c r="J292" s="110" t="s">
        <v>32</v>
      </c>
      <c r="K292" s="334"/>
      <c r="L292" s="112"/>
      <c r="M292" s="258" t="s">
        <v>91</v>
      </c>
      <c r="N292" s="113"/>
      <c r="O292" s="114"/>
      <c r="P292" s="306"/>
      <c r="Q292" s="105"/>
      <c r="R292" s="114"/>
      <c r="S292" s="115"/>
      <c r="T292" s="116">
        <f t="shared" si="32"/>
        <v>0</v>
      </c>
      <c r="U292" s="117">
        <f t="shared" si="33"/>
        <v>0</v>
      </c>
      <c r="V292" s="117">
        <f t="shared" si="30"/>
        <v>0</v>
      </c>
      <c r="W292" s="118">
        <f t="shared" si="34"/>
        <v>0</v>
      </c>
      <c r="X292" s="119">
        <f t="shared" si="35"/>
        <v>0</v>
      </c>
      <c r="Y292" s="119">
        <f t="shared" si="36"/>
        <v>0</v>
      </c>
      <c r="AA292" s="120" t="str">
        <f t="shared" si="31"/>
        <v>202604</v>
      </c>
    </row>
    <row r="293" spans="1:27" ht="21" customHeight="1">
      <c r="A293" s="308" t="str">
        <f>IF(C293="","",SUBTOTAL(103,$C$13:C293)-1)</f>
        <v/>
      </c>
      <c r="B293" s="104"/>
      <c r="C293" s="105"/>
      <c r="D293" s="105"/>
      <c r="E293" s="106"/>
      <c r="F293" s="107" t="str">
        <f>IF(E293="","",IFERROR(DATEDIF(E293,'請求書（幼稚園保育料・代理）'!$A$1,"Y"),""))</f>
        <v/>
      </c>
      <c r="G293" s="108"/>
      <c r="H293" s="105"/>
      <c r="I293" s="333"/>
      <c r="J293" s="110" t="s">
        <v>32</v>
      </c>
      <c r="K293" s="334"/>
      <c r="L293" s="112"/>
      <c r="M293" s="258" t="s">
        <v>91</v>
      </c>
      <c r="N293" s="113"/>
      <c r="O293" s="114"/>
      <c r="P293" s="306"/>
      <c r="Q293" s="105"/>
      <c r="R293" s="114"/>
      <c r="S293" s="115"/>
      <c r="T293" s="116">
        <f t="shared" si="32"/>
        <v>0</v>
      </c>
      <c r="U293" s="117">
        <f t="shared" si="33"/>
        <v>0</v>
      </c>
      <c r="V293" s="117">
        <f t="shared" si="30"/>
        <v>0</v>
      </c>
      <c r="W293" s="118">
        <f t="shared" si="34"/>
        <v>0</v>
      </c>
      <c r="X293" s="119">
        <f t="shared" si="35"/>
        <v>0</v>
      </c>
      <c r="Y293" s="119">
        <f t="shared" si="36"/>
        <v>0</v>
      </c>
      <c r="AA293" s="120" t="str">
        <f t="shared" si="31"/>
        <v>202604</v>
      </c>
    </row>
    <row r="294" spans="1:27" ht="21" customHeight="1">
      <c r="A294" s="308" t="str">
        <f>IF(C294="","",SUBTOTAL(103,$C$13:C294)-1)</f>
        <v/>
      </c>
      <c r="B294" s="104"/>
      <c r="C294" s="105"/>
      <c r="D294" s="105"/>
      <c r="E294" s="106"/>
      <c r="F294" s="107" t="str">
        <f>IF(E294="","",IFERROR(DATEDIF(E294,'請求書（幼稚園保育料・代理）'!$A$1,"Y"),""))</f>
        <v/>
      </c>
      <c r="G294" s="108"/>
      <c r="H294" s="105"/>
      <c r="I294" s="333"/>
      <c r="J294" s="110" t="s">
        <v>32</v>
      </c>
      <c r="K294" s="334"/>
      <c r="L294" s="112"/>
      <c r="M294" s="258" t="s">
        <v>91</v>
      </c>
      <c r="N294" s="113"/>
      <c r="O294" s="114"/>
      <c r="P294" s="306"/>
      <c r="Q294" s="105"/>
      <c r="R294" s="114"/>
      <c r="S294" s="115"/>
      <c r="T294" s="116">
        <f t="shared" si="32"/>
        <v>0</v>
      </c>
      <c r="U294" s="117">
        <f t="shared" si="33"/>
        <v>0</v>
      </c>
      <c r="V294" s="117">
        <f t="shared" si="30"/>
        <v>0</v>
      </c>
      <c r="W294" s="118">
        <f t="shared" si="34"/>
        <v>0</v>
      </c>
      <c r="X294" s="119">
        <f t="shared" si="35"/>
        <v>0</v>
      </c>
      <c r="Y294" s="119">
        <f t="shared" si="36"/>
        <v>0</v>
      </c>
      <c r="AA294" s="120" t="str">
        <f t="shared" si="31"/>
        <v>202604</v>
      </c>
    </row>
    <row r="295" spans="1:27" ht="21" customHeight="1">
      <c r="A295" s="308" t="str">
        <f>IF(C295="","",SUBTOTAL(103,$C$13:C295)-1)</f>
        <v/>
      </c>
      <c r="B295" s="104"/>
      <c r="C295" s="105"/>
      <c r="D295" s="105"/>
      <c r="E295" s="106"/>
      <c r="F295" s="107" t="str">
        <f>IF(E295="","",IFERROR(DATEDIF(E295,'請求書（幼稚園保育料・代理）'!$A$1,"Y"),""))</f>
        <v/>
      </c>
      <c r="G295" s="108"/>
      <c r="H295" s="105"/>
      <c r="I295" s="333"/>
      <c r="J295" s="110" t="s">
        <v>32</v>
      </c>
      <c r="K295" s="334"/>
      <c r="L295" s="112"/>
      <c r="M295" s="258" t="s">
        <v>91</v>
      </c>
      <c r="N295" s="113"/>
      <c r="O295" s="114"/>
      <c r="P295" s="306"/>
      <c r="Q295" s="105"/>
      <c r="R295" s="114"/>
      <c r="S295" s="115"/>
      <c r="T295" s="116">
        <f t="shared" si="32"/>
        <v>0</v>
      </c>
      <c r="U295" s="117">
        <f t="shared" si="33"/>
        <v>0</v>
      </c>
      <c r="V295" s="117">
        <f t="shared" si="30"/>
        <v>0</v>
      </c>
      <c r="W295" s="118">
        <f t="shared" si="34"/>
        <v>0</v>
      </c>
      <c r="X295" s="119">
        <f t="shared" si="35"/>
        <v>0</v>
      </c>
      <c r="Y295" s="119">
        <f t="shared" si="36"/>
        <v>0</v>
      </c>
      <c r="AA295" s="120" t="str">
        <f t="shared" si="31"/>
        <v>202604</v>
      </c>
    </row>
    <row r="296" spans="1:27" ht="21" customHeight="1">
      <c r="A296" s="308" t="str">
        <f>IF(C296="","",SUBTOTAL(103,$C$13:C296)-1)</f>
        <v/>
      </c>
      <c r="B296" s="104"/>
      <c r="C296" s="105"/>
      <c r="D296" s="105"/>
      <c r="E296" s="106"/>
      <c r="F296" s="107" t="str">
        <f>IF(E296="","",IFERROR(DATEDIF(E296,'請求書（幼稚園保育料・代理）'!$A$1,"Y"),""))</f>
        <v/>
      </c>
      <c r="G296" s="108"/>
      <c r="H296" s="105"/>
      <c r="I296" s="333"/>
      <c r="J296" s="110" t="s">
        <v>32</v>
      </c>
      <c r="K296" s="334"/>
      <c r="L296" s="112"/>
      <c r="M296" s="258" t="s">
        <v>91</v>
      </c>
      <c r="N296" s="113"/>
      <c r="O296" s="114"/>
      <c r="P296" s="306"/>
      <c r="Q296" s="105"/>
      <c r="R296" s="114"/>
      <c r="S296" s="115"/>
      <c r="T296" s="116">
        <f t="shared" si="32"/>
        <v>0</v>
      </c>
      <c r="U296" s="117">
        <f t="shared" si="33"/>
        <v>0</v>
      </c>
      <c r="V296" s="117">
        <f t="shared" si="30"/>
        <v>0</v>
      </c>
      <c r="W296" s="118">
        <f t="shared" si="34"/>
        <v>0</v>
      </c>
      <c r="X296" s="119">
        <f t="shared" si="35"/>
        <v>0</v>
      </c>
      <c r="Y296" s="119">
        <f t="shared" si="36"/>
        <v>0</v>
      </c>
      <c r="AA296" s="120" t="str">
        <f t="shared" si="31"/>
        <v>202604</v>
      </c>
    </row>
    <row r="297" spans="1:27" ht="21" customHeight="1">
      <c r="A297" s="308" t="str">
        <f>IF(C297="","",SUBTOTAL(103,$C$13:C297)-1)</f>
        <v/>
      </c>
      <c r="B297" s="104"/>
      <c r="C297" s="105"/>
      <c r="D297" s="105"/>
      <c r="E297" s="106"/>
      <c r="F297" s="107" t="str">
        <f>IF(E297="","",IFERROR(DATEDIF(E297,'請求書（幼稚園保育料・代理）'!$A$1,"Y"),""))</f>
        <v/>
      </c>
      <c r="G297" s="108"/>
      <c r="H297" s="105"/>
      <c r="I297" s="333"/>
      <c r="J297" s="110" t="s">
        <v>32</v>
      </c>
      <c r="K297" s="334"/>
      <c r="L297" s="112"/>
      <c r="M297" s="258" t="s">
        <v>91</v>
      </c>
      <c r="N297" s="113"/>
      <c r="O297" s="114"/>
      <c r="P297" s="306"/>
      <c r="Q297" s="105"/>
      <c r="R297" s="114"/>
      <c r="S297" s="115"/>
      <c r="T297" s="116">
        <f t="shared" si="32"/>
        <v>0</v>
      </c>
      <c r="U297" s="117">
        <f t="shared" si="33"/>
        <v>0</v>
      </c>
      <c r="V297" s="117">
        <f t="shared" si="30"/>
        <v>0</v>
      </c>
      <c r="W297" s="118">
        <f t="shared" si="34"/>
        <v>0</v>
      </c>
      <c r="X297" s="119">
        <f t="shared" si="35"/>
        <v>0</v>
      </c>
      <c r="Y297" s="119">
        <f t="shared" si="36"/>
        <v>0</v>
      </c>
      <c r="AA297" s="120" t="str">
        <f t="shared" si="31"/>
        <v>202604</v>
      </c>
    </row>
    <row r="298" spans="1:27" ht="21" customHeight="1">
      <c r="A298" s="308" t="str">
        <f>IF(C298="","",SUBTOTAL(103,$C$13:C298)-1)</f>
        <v/>
      </c>
      <c r="B298" s="104"/>
      <c r="C298" s="105"/>
      <c r="D298" s="105"/>
      <c r="E298" s="106"/>
      <c r="F298" s="107" t="str">
        <f>IF(E298="","",IFERROR(DATEDIF(E298,'請求書（幼稚園保育料・代理）'!$A$1,"Y"),""))</f>
        <v/>
      </c>
      <c r="G298" s="108"/>
      <c r="H298" s="105"/>
      <c r="I298" s="333"/>
      <c r="J298" s="110" t="s">
        <v>32</v>
      </c>
      <c r="K298" s="334"/>
      <c r="L298" s="112"/>
      <c r="M298" s="258" t="s">
        <v>91</v>
      </c>
      <c r="N298" s="113"/>
      <c r="O298" s="114"/>
      <c r="P298" s="306"/>
      <c r="Q298" s="105"/>
      <c r="R298" s="114"/>
      <c r="S298" s="115"/>
      <c r="T298" s="116">
        <f t="shared" si="32"/>
        <v>0</v>
      </c>
      <c r="U298" s="117">
        <f t="shared" si="33"/>
        <v>0</v>
      </c>
      <c r="V298" s="117">
        <f t="shared" si="30"/>
        <v>0</v>
      </c>
      <c r="W298" s="118">
        <f t="shared" si="34"/>
        <v>0</v>
      </c>
      <c r="X298" s="119">
        <f t="shared" si="35"/>
        <v>0</v>
      </c>
      <c r="Y298" s="119">
        <f t="shared" si="36"/>
        <v>0</v>
      </c>
      <c r="AA298" s="120" t="str">
        <f t="shared" si="31"/>
        <v>202604</v>
      </c>
    </row>
    <row r="299" spans="1:27" ht="21" customHeight="1">
      <c r="A299" s="308" t="str">
        <f>IF(C299="","",SUBTOTAL(103,$C$13:C299)-1)</f>
        <v/>
      </c>
      <c r="B299" s="104"/>
      <c r="C299" s="105"/>
      <c r="D299" s="105"/>
      <c r="E299" s="106"/>
      <c r="F299" s="107" t="str">
        <f>IF(E299="","",IFERROR(DATEDIF(E299,'請求書（幼稚園保育料・代理）'!$A$1,"Y"),""))</f>
        <v/>
      </c>
      <c r="G299" s="108"/>
      <c r="H299" s="105"/>
      <c r="I299" s="333"/>
      <c r="J299" s="110" t="s">
        <v>32</v>
      </c>
      <c r="K299" s="334"/>
      <c r="L299" s="112"/>
      <c r="M299" s="258" t="s">
        <v>91</v>
      </c>
      <c r="N299" s="113"/>
      <c r="O299" s="114"/>
      <c r="P299" s="306"/>
      <c r="Q299" s="105"/>
      <c r="R299" s="114"/>
      <c r="S299" s="115"/>
      <c r="T299" s="116">
        <f t="shared" si="32"/>
        <v>0</v>
      </c>
      <c r="U299" s="117">
        <f t="shared" si="33"/>
        <v>0</v>
      </c>
      <c r="V299" s="117">
        <f t="shared" si="30"/>
        <v>0</v>
      </c>
      <c r="W299" s="118">
        <f t="shared" si="34"/>
        <v>0</v>
      </c>
      <c r="X299" s="119">
        <f t="shared" si="35"/>
        <v>0</v>
      </c>
      <c r="Y299" s="119">
        <f t="shared" si="36"/>
        <v>0</v>
      </c>
      <c r="AA299" s="120" t="str">
        <f t="shared" si="31"/>
        <v>202604</v>
      </c>
    </row>
    <row r="300" spans="1:27" ht="21" customHeight="1">
      <c r="A300" s="308" t="str">
        <f>IF(C300="","",SUBTOTAL(103,$C$13:C300)-1)</f>
        <v/>
      </c>
      <c r="B300" s="104"/>
      <c r="C300" s="105"/>
      <c r="D300" s="105"/>
      <c r="E300" s="106"/>
      <c r="F300" s="107" t="str">
        <f>IF(E300="","",IFERROR(DATEDIF(E300,'請求書（幼稚園保育料・代理）'!$A$1,"Y"),""))</f>
        <v/>
      </c>
      <c r="G300" s="108"/>
      <c r="H300" s="105"/>
      <c r="I300" s="333"/>
      <c r="J300" s="110" t="s">
        <v>32</v>
      </c>
      <c r="K300" s="334"/>
      <c r="L300" s="112"/>
      <c r="M300" s="258" t="s">
        <v>91</v>
      </c>
      <c r="N300" s="113"/>
      <c r="O300" s="114"/>
      <c r="P300" s="306"/>
      <c r="Q300" s="105"/>
      <c r="R300" s="114"/>
      <c r="S300" s="115"/>
      <c r="T300" s="116">
        <f t="shared" si="32"/>
        <v>0</v>
      </c>
      <c r="U300" s="117">
        <f t="shared" si="33"/>
        <v>0</v>
      </c>
      <c r="V300" s="117">
        <f t="shared" si="30"/>
        <v>0</v>
      </c>
      <c r="W300" s="118">
        <f t="shared" si="34"/>
        <v>0</v>
      </c>
      <c r="X300" s="119">
        <f t="shared" si="35"/>
        <v>0</v>
      </c>
      <c r="Y300" s="119">
        <f t="shared" si="36"/>
        <v>0</v>
      </c>
      <c r="AA300" s="120" t="str">
        <f t="shared" si="31"/>
        <v>202604</v>
      </c>
    </row>
    <row r="301" spans="1:27" ht="21" customHeight="1">
      <c r="A301" s="308" t="str">
        <f>IF(C301="","",SUBTOTAL(103,$C$13:C301)-1)</f>
        <v/>
      </c>
      <c r="B301" s="104"/>
      <c r="C301" s="105"/>
      <c r="D301" s="105"/>
      <c r="E301" s="106"/>
      <c r="F301" s="107" t="str">
        <f>IF(E301="","",IFERROR(DATEDIF(E301,'請求書（幼稚園保育料・代理）'!$A$1,"Y"),""))</f>
        <v/>
      </c>
      <c r="G301" s="108"/>
      <c r="H301" s="105"/>
      <c r="I301" s="333"/>
      <c r="J301" s="110" t="s">
        <v>32</v>
      </c>
      <c r="K301" s="334"/>
      <c r="L301" s="112"/>
      <c r="M301" s="258" t="s">
        <v>91</v>
      </c>
      <c r="N301" s="113"/>
      <c r="O301" s="114"/>
      <c r="P301" s="306"/>
      <c r="Q301" s="105"/>
      <c r="R301" s="114"/>
      <c r="S301" s="115"/>
      <c r="T301" s="116">
        <f t="shared" si="32"/>
        <v>0</v>
      </c>
      <c r="U301" s="117">
        <f t="shared" si="33"/>
        <v>0</v>
      </c>
      <c r="V301" s="117">
        <f t="shared" si="30"/>
        <v>0</v>
      </c>
      <c r="W301" s="118">
        <f t="shared" si="34"/>
        <v>0</v>
      </c>
      <c r="X301" s="119">
        <f t="shared" si="35"/>
        <v>0</v>
      </c>
      <c r="Y301" s="119">
        <f t="shared" si="36"/>
        <v>0</v>
      </c>
      <c r="AA301" s="120" t="str">
        <f t="shared" si="31"/>
        <v>202604</v>
      </c>
    </row>
    <row r="302" spans="1:27" ht="21" customHeight="1">
      <c r="A302" s="308" t="str">
        <f>IF(C302="","",SUBTOTAL(103,$C$13:C302)-1)</f>
        <v/>
      </c>
      <c r="B302" s="104"/>
      <c r="C302" s="105"/>
      <c r="D302" s="105"/>
      <c r="E302" s="106"/>
      <c r="F302" s="107" t="str">
        <f>IF(E302="","",IFERROR(DATEDIF(E302,'請求書（幼稚園保育料・代理）'!$A$1,"Y"),""))</f>
        <v/>
      </c>
      <c r="G302" s="108"/>
      <c r="H302" s="105"/>
      <c r="I302" s="333"/>
      <c r="J302" s="110" t="s">
        <v>32</v>
      </c>
      <c r="K302" s="334"/>
      <c r="L302" s="112"/>
      <c r="M302" s="258" t="s">
        <v>91</v>
      </c>
      <c r="N302" s="113"/>
      <c r="O302" s="114"/>
      <c r="P302" s="306"/>
      <c r="Q302" s="105"/>
      <c r="R302" s="114"/>
      <c r="S302" s="115"/>
      <c r="T302" s="116">
        <f t="shared" si="32"/>
        <v>0</v>
      </c>
      <c r="U302" s="117">
        <f t="shared" si="33"/>
        <v>0</v>
      </c>
      <c r="V302" s="117">
        <f t="shared" si="30"/>
        <v>0</v>
      </c>
      <c r="W302" s="118">
        <f t="shared" si="34"/>
        <v>0</v>
      </c>
      <c r="X302" s="119">
        <f t="shared" si="35"/>
        <v>0</v>
      </c>
      <c r="Y302" s="119">
        <f t="shared" si="36"/>
        <v>0</v>
      </c>
      <c r="AA302" s="120" t="str">
        <f t="shared" si="31"/>
        <v>202604</v>
      </c>
    </row>
    <row r="303" spans="1:27" ht="21" customHeight="1">
      <c r="A303" s="308" t="str">
        <f>IF(C303="","",SUBTOTAL(103,$C$13:C303)-1)</f>
        <v/>
      </c>
      <c r="B303" s="104"/>
      <c r="C303" s="105"/>
      <c r="D303" s="105"/>
      <c r="E303" s="106"/>
      <c r="F303" s="107" t="str">
        <f>IF(E303="","",IFERROR(DATEDIF(E303,'請求書（幼稚園保育料・代理）'!$A$1,"Y"),""))</f>
        <v/>
      </c>
      <c r="G303" s="108"/>
      <c r="H303" s="105"/>
      <c r="I303" s="333"/>
      <c r="J303" s="110" t="s">
        <v>32</v>
      </c>
      <c r="K303" s="334"/>
      <c r="L303" s="112"/>
      <c r="M303" s="258" t="s">
        <v>91</v>
      </c>
      <c r="N303" s="113"/>
      <c r="O303" s="114"/>
      <c r="P303" s="306"/>
      <c r="Q303" s="105"/>
      <c r="R303" s="114"/>
      <c r="S303" s="115"/>
      <c r="T303" s="116">
        <f t="shared" si="32"/>
        <v>0</v>
      </c>
      <c r="U303" s="117">
        <f t="shared" si="33"/>
        <v>0</v>
      </c>
      <c r="V303" s="117">
        <f t="shared" si="30"/>
        <v>0</v>
      </c>
      <c r="W303" s="118">
        <f t="shared" si="34"/>
        <v>0</v>
      </c>
      <c r="X303" s="119">
        <f t="shared" si="35"/>
        <v>0</v>
      </c>
      <c r="Y303" s="119">
        <f t="shared" si="36"/>
        <v>0</v>
      </c>
      <c r="AA303" s="120" t="str">
        <f t="shared" si="31"/>
        <v>202604</v>
      </c>
    </row>
    <row r="304" spans="1:27" ht="21" customHeight="1">
      <c r="A304" s="308" t="str">
        <f>IF(C304="","",SUBTOTAL(103,$C$13:C304)-1)</f>
        <v/>
      </c>
      <c r="B304" s="104"/>
      <c r="C304" s="105"/>
      <c r="D304" s="105"/>
      <c r="E304" s="106"/>
      <c r="F304" s="107" t="str">
        <f>IF(E304="","",IFERROR(DATEDIF(E304,'請求書（幼稚園保育料・代理）'!$A$1,"Y"),""))</f>
        <v/>
      </c>
      <c r="G304" s="108"/>
      <c r="H304" s="105"/>
      <c r="I304" s="333"/>
      <c r="J304" s="110" t="s">
        <v>32</v>
      </c>
      <c r="K304" s="334"/>
      <c r="L304" s="112"/>
      <c r="M304" s="258" t="s">
        <v>91</v>
      </c>
      <c r="N304" s="113"/>
      <c r="O304" s="114"/>
      <c r="P304" s="306"/>
      <c r="Q304" s="105"/>
      <c r="R304" s="114"/>
      <c r="S304" s="115"/>
      <c r="T304" s="116">
        <f t="shared" si="32"/>
        <v>0</v>
      </c>
      <c r="U304" s="117">
        <f t="shared" si="33"/>
        <v>0</v>
      </c>
      <c r="V304" s="117">
        <f t="shared" si="30"/>
        <v>0</v>
      </c>
      <c r="W304" s="118">
        <f t="shared" si="34"/>
        <v>0</v>
      </c>
      <c r="X304" s="119">
        <f t="shared" si="35"/>
        <v>0</v>
      </c>
      <c r="Y304" s="119">
        <f t="shared" si="36"/>
        <v>0</v>
      </c>
      <c r="AA304" s="120" t="str">
        <f t="shared" si="31"/>
        <v>202604</v>
      </c>
    </row>
    <row r="305" spans="1:27" ht="21" customHeight="1">
      <c r="A305" s="308" t="str">
        <f>IF(C305="","",SUBTOTAL(103,$C$13:C305)-1)</f>
        <v/>
      </c>
      <c r="B305" s="104"/>
      <c r="C305" s="105"/>
      <c r="D305" s="105"/>
      <c r="E305" s="106"/>
      <c r="F305" s="107" t="str">
        <f>IF(E305="","",IFERROR(DATEDIF(E305,'請求書（幼稚園保育料・代理）'!$A$1,"Y"),""))</f>
        <v/>
      </c>
      <c r="G305" s="108"/>
      <c r="H305" s="105"/>
      <c r="I305" s="333"/>
      <c r="J305" s="110" t="s">
        <v>32</v>
      </c>
      <c r="K305" s="334"/>
      <c r="L305" s="112"/>
      <c r="M305" s="258" t="s">
        <v>91</v>
      </c>
      <c r="N305" s="113"/>
      <c r="O305" s="114"/>
      <c r="P305" s="306"/>
      <c r="Q305" s="105"/>
      <c r="R305" s="114"/>
      <c r="S305" s="115"/>
      <c r="T305" s="116">
        <f t="shared" si="32"/>
        <v>0</v>
      </c>
      <c r="U305" s="117">
        <f t="shared" si="33"/>
        <v>0</v>
      </c>
      <c r="V305" s="117">
        <f t="shared" si="30"/>
        <v>0</v>
      </c>
      <c r="W305" s="118">
        <f t="shared" si="34"/>
        <v>0</v>
      </c>
      <c r="X305" s="119">
        <f t="shared" si="35"/>
        <v>0</v>
      </c>
      <c r="Y305" s="119">
        <f t="shared" si="36"/>
        <v>0</v>
      </c>
      <c r="AA305" s="120" t="str">
        <f t="shared" si="31"/>
        <v>202604</v>
      </c>
    </row>
    <row r="306" spans="1:27" ht="21" customHeight="1">
      <c r="A306" s="308" t="str">
        <f>IF(C306="","",SUBTOTAL(103,$C$13:C306)-1)</f>
        <v/>
      </c>
      <c r="B306" s="104"/>
      <c r="C306" s="105"/>
      <c r="D306" s="105"/>
      <c r="E306" s="106"/>
      <c r="F306" s="107" t="str">
        <f>IF(E306="","",IFERROR(DATEDIF(E306,'請求書（幼稚園保育料・代理）'!$A$1,"Y"),""))</f>
        <v/>
      </c>
      <c r="G306" s="108"/>
      <c r="H306" s="105"/>
      <c r="I306" s="333"/>
      <c r="J306" s="110" t="s">
        <v>32</v>
      </c>
      <c r="K306" s="334"/>
      <c r="L306" s="112"/>
      <c r="M306" s="258" t="s">
        <v>91</v>
      </c>
      <c r="N306" s="113"/>
      <c r="O306" s="114"/>
      <c r="P306" s="306"/>
      <c r="Q306" s="105"/>
      <c r="R306" s="114"/>
      <c r="S306" s="115"/>
      <c r="T306" s="116">
        <f t="shared" si="32"/>
        <v>0</v>
      </c>
      <c r="U306" s="117">
        <f t="shared" si="33"/>
        <v>0</v>
      </c>
      <c r="V306" s="117">
        <f t="shared" si="30"/>
        <v>0</v>
      </c>
      <c r="W306" s="118">
        <f t="shared" si="34"/>
        <v>0</v>
      </c>
      <c r="X306" s="119">
        <f t="shared" si="35"/>
        <v>0</v>
      </c>
      <c r="Y306" s="119">
        <f t="shared" si="36"/>
        <v>0</v>
      </c>
      <c r="AA306" s="120" t="str">
        <f t="shared" si="31"/>
        <v>202604</v>
      </c>
    </row>
    <row r="307" spans="1:27" ht="21" customHeight="1">
      <c r="A307" s="308" t="str">
        <f>IF(C307="","",SUBTOTAL(103,$C$13:C307)-1)</f>
        <v/>
      </c>
      <c r="B307" s="104"/>
      <c r="C307" s="105"/>
      <c r="D307" s="105"/>
      <c r="E307" s="106"/>
      <c r="F307" s="107" t="str">
        <f>IF(E307="","",IFERROR(DATEDIF(E307,'請求書（幼稚園保育料・代理）'!$A$1,"Y"),""))</f>
        <v/>
      </c>
      <c r="G307" s="108"/>
      <c r="H307" s="105"/>
      <c r="I307" s="333"/>
      <c r="J307" s="110" t="s">
        <v>32</v>
      </c>
      <c r="K307" s="334"/>
      <c r="L307" s="112"/>
      <c r="M307" s="258" t="s">
        <v>91</v>
      </c>
      <c r="N307" s="113"/>
      <c r="O307" s="114"/>
      <c r="P307" s="306"/>
      <c r="Q307" s="105"/>
      <c r="R307" s="114"/>
      <c r="S307" s="115"/>
      <c r="T307" s="116">
        <f t="shared" si="32"/>
        <v>0</v>
      </c>
      <c r="U307" s="117">
        <f t="shared" si="33"/>
        <v>0</v>
      </c>
      <c r="V307" s="117">
        <f t="shared" si="30"/>
        <v>0</v>
      </c>
      <c r="W307" s="118">
        <f t="shared" si="34"/>
        <v>0</v>
      </c>
      <c r="X307" s="119">
        <f t="shared" si="35"/>
        <v>0</v>
      </c>
      <c r="Y307" s="119">
        <f t="shared" si="36"/>
        <v>0</v>
      </c>
      <c r="AA307" s="120" t="str">
        <f t="shared" si="31"/>
        <v>202604</v>
      </c>
    </row>
    <row r="308" spans="1:27" ht="21" customHeight="1">
      <c r="A308" s="308" t="str">
        <f>IF(C308="","",SUBTOTAL(103,$C$13:C308)-1)</f>
        <v/>
      </c>
      <c r="B308" s="104"/>
      <c r="C308" s="105"/>
      <c r="D308" s="105"/>
      <c r="E308" s="106"/>
      <c r="F308" s="107" t="str">
        <f>IF(E308="","",IFERROR(DATEDIF(E308,'請求書（幼稚園保育料・代理）'!$A$1,"Y"),""))</f>
        <v/>
      </c>
      <c r="G308" s="108"/>
      <c r="H308" s="105"/>
      <c r="I308" s="333"/>
      <c r="J308" s="110" t="s">
        <v>32</v>
      </c>
      <c r="K308" s="334"/>
      <c r="L308" s="112"/>
      <c r="M308" s="258" t="s">
        <v>91</v>
      </c>
      <c r="N308" s="113"/>
      <c r="O308" s="114"/>
      <c r="P308" s="306"/>
      <c r="Q308" s="105"/>
      <c r="R308" s="114"/>
      <c r="S308" s="115"/>
      <c r="T308" s="116">
        <f t="shared" si="32"/>
        <v>0</v>
      </c>
      <c r="U308" s="117">
        <f t="shared" si="33"/>
        <v>0</v>
      </c>
      <c r="V308" s="117">
        <f t="shared" si="30"/>
        <v>0</v>
      </c>
      <c r="W308" s="118">
        <f t="shared" si="34"/>
        <v>0</v>
      </c>
      <c r="X308" s="119">
        <f t="shared" si="35"/>
        <v>0</v>
      </c>
      <c r="Y308" s="119">
        <f t="shared" si="36"/>
        <v>0</v>
      </c>
      <c r="AA308" s="120" t="str">
        <f t="shared" si="31"/>
        <v>202604</v>
      </c>
    </row>
    <row r="309" spans="1:27" ht="21" customHeight="1">
      <c r="A309" s="308" t="str">
        <f>IF(C309="","",SUBTOTAL(103,$C$13:C309)-1)</f>
        <v/>
      </c>
      <c r="B309" s="104"/>
      <c r="C309" s="105"/>
      <c r="D309" s="105"/>
      <c r="E309" s="106"/>
      <c r="F309" s="107" t="str">
        <f>IF(E309="","",IFERROR(DATEDIF(E309,'請求書（幼稚園保育料・代理）'!$A$1,"Y"),""))</f>
        <v/>
      </c>
      <c r="G309" s="108"/>
      <c r="H309" s="105"/>
      <c r="I309" s="333"/>
      <c r="J309" s="110" t="s">
        <v>32</v>
      </c>
      <c r="K309" s="334"/>
      <c r="L309" s="112"/>
      <c r="M309" s="258" t="s">
        <v>91</v>
      </c>
      <c r="N309" s="113"/>
      <c r="O309" s="114"/>
      <c r="P309" s="306"/>
      <c r="Q309" s="105"/>
      <c r="R309" s="114"/>
      <c r="S309" s="115"/>
      <c r="T309" s="116">
        <f t="shared" si="32"/>
        <v>0</v>
      </c>
      <c r="U309" s="117">
        <f t="shared" si="33"/>
        <v>0</v>
      </c>
      <c r="V309" s="117">
        <f t="shared" si="30"/>
        <v>0</v>
      </c>
      <c r="W309" s="118">
        <f t="shared" si="34"/>
        <v>0</v>
      </c>
      <c r="X309" s="119">
        <f t="shared" si="35"/>
        <v>0</v>
      </c>
      <c r="Y309" s="119">
        <f t="shared" si="36"/>
        <v>0</v>
      </c>
      <c r="AA309" s="120" t="str">
        <f t="shared" si="31"/>
        <v>202604</v>
      </c>
    </row>
    <row r="310" spans="1:27" ht="21" customHeight="1">
      <c r="A310" s="308" t="str">
        <f>IF(C310="","",SUBTOTAL(103,$C$13:C310)-1)</f>
        <v/>
      </c>
      <c r="B310" s="104"/>
      <c r="C310" s="105"/>
      <c r="D310" s="105"/>
      <c r="E310" s="106"/>
      <c r="F310" s="107" t="str">
        <f>IF(E310="","",IFERROR(DATEDIF(E310,'請求書（幼稚園保育料・代理）'!$A$1,"Y"),""))</f>
        <v/>
      </c>
      <c r="G310" s="108"/>
      <c r="H310" s="105"/>
      <c r="I310" s="333"/>
      <c r="J310" s="110" t="s">
        <v>32</v>
      </c>
      <c r="K310" s="334"/>
      <c r="L310" s="112"/>
      <c r="M310" s="258" t="s">
        <v>91</v>
      </c>
      <c r="N310" s="113"/>
      <c r="O310" s="114"/>
      <c r="P310" s="306"/>
      <c r="Q310" s="105"/>
      <c r="R310" s="114"/>
      <c r="S310" s="115"/>
      <c r="T310" s="116">
        <f t="shared" si="32"/>
        <v>0</v>
      </c>
      <c r="U310" s="117">
        <f t="shared" si="33"/>
        <v>0</v>
      </c>
      <c r="V310" s="117">
        <f t="shared" si="30"/>
        <v>0</v>
      </c>
      <c r="W310" s="118">
        <f t="shared" si="34"/>
        <v>0</v>
      </c>
      <c r="X310" s="119">
        <f t="shared" si="35"/>
        <v>0</v>
      </c>
      <c r="Y310" s="119">
        <f t="shared" si="36"/>
        <v>0</v>
      </c>
      <c r="AA310" s="120" t="str">
        <f t="shared" si="31"/>
        <v>202604</v>
      </c>
    </row>
    <row r="311" spans="1:27" ht="21" customHeight="1">
      <c r="A311" s="308" t="str">
        <f>IF(C311="","",SUBTOTAL(103,$C$13:C311)-1)</f>
        <v/>
      </c>
      <c r="B311" s="104"/>
      <c r="C311" s="105"/>
      <c r="D311" s="105"/>
      <c r="E311" s="106"/>
      <c r="F311" s="107" t="str">
        <f>IF(E311="","",IFERROR(DATEDIF(E311,'請求書（幼稚園保育料・代理）'!$A$1,"Y"),""))</f>
        <v/>
      </c>
      <c r="G311" s="108"/>
      <c r="H311" s="105"/>
      <c r="I311" s="333"/>
      <c r="J311" s="110" t="s">
        <v>32</v>
      </c>
      <c r="K311" s="334"/>
      <c r="L311" s="112"/>
      <c r="M311" s="258" t="s">
        <v>91</v>
      </c>
      <c r="N311" s="113"/>
      <c r="O311" s="114"/>
      <c r="P311" s="306"/>
      <c r="Q311" s="105"/>
      <c r="R311" s="114"/>
      <c r="S311" s="115"/>
      <c r="T311" s="116">
        <f t="shared" si="32"/>
        <v>0</v>
      </c>
      <c r="U311" s="117">
        <f t="shared" si="33"/>
        <v>0</v>
      </c>
      <c r="V311" s="117">
        <f t="shared" si="30"/>
        <v>0</v>
      </c>
      <c r="W311" s="118">
        <f t="shared" si="34"/>
        <v>0</v>
      </c>
      <c r="X311" s="119">
        <f t="shared" si="35"/>
        <v>0</v>
      </c>
      <c r="Y311" s="119">
        <f t="shared" si="36"/>
        <v>0</v>
      </c>
      <c r="AA311" s="120" t="str">
        <f t="shared" si="31"/>
        <v>202604</v>
      </c>
    </row>
    <row r="312" spans="1:27" ht="21" customHeight="1">
      <c r="A312" s="308" t="str">
        <f>IF(C312="","",SUBTOTAL(103,$C$13:C312)-1)</f>
        <v/>
      </c>
      <c r="B312" s="104"/>
      <c r="C312" s="105"/>
      <c r="D312" s="105"/>
      <c r="E312" s="106"/>
      <c r="F312" s="107" t="str">
        <f>IF(E312="","",IFERROR(DATEDIF(E312,'請求書（幼稚園保育料・代理）'!$A$1,"Y"),""))</f>
        <v/>
      </c>
      <c r="G312" s="108"/>
      <c r="H312" s="105"/>
      <c r="I312" s="333"/>
      <c r="J312" s="110" t="s">
        <v>32</v>
      </c>
      <c r="K312" s="334"/>
      <c r="L312" s="112"/>
      <c r="M312" s="258" t="s">
        <v>91</v>
      </c>
      <c r="N312" s="113"/>
      <c r="O312" s="114"/>
      <c r="P312" s="306"/>
      <c r="Q312" s="105"/>
      <c r="R312" s="114"/>
      <c r="S312" s="115"/>
      <c r="T312" s="116">
        <f t="shared" si="32"/>
        <v>0</v>
      </c>
      <c r="U312" s="117">
        <f t="shared" si="33"/>
        <v>0</v>
      </c>
      <c r="V312" s="117">
        <f t="shared" si="30"/>
        <v>0</v>
      </c>
      <c r="W312" s="118">
        <f t="shared" si="34"/>
        <v>0</v>
      </c>
      <c r="X312" s="119">
        <f t="shared" si="35"/>
        <v>0</v>
      </c>
      <c r="Y312" s="119">
        <f t="shared" si="36"/>
        <v>0</v>
      </c>
      <c r="AA312" s="120" t="str">
        <f t="shared" si="31"/>
        <v>202604</v>
      </c>
    </row>
    <row r="313" spans="1:27" ht="21" customHeight="1">
      <c r="A313" s="308" t="str">
        <f>IF(C313="","",SUBTOTAL(103,$C$13:C313)-1)</f>
        <v/>
      </c>
      <c r="B313" s="104"/>
      <c r="C313" s="105"/>
      <c r="D313" s="105"/>
      <c r="E313" s="106"/>
      <c r="F313" s="107" t="str">
        <f>IF(E313="","",IFERROR(DATEDIF(E313,'請求書（幼稚園保育料・代理）'!$A$1,"Y"),""))</f>
        <v/>
      </c>
      <c r="G313" s="108"/>
      <c r="H313" s="105"/>
      <c r="I313" s="333"/>
      <c r="J313" s="110" t="s">
        <v>32</v>
      </c>
      <c r="K313" s="334"/>
      <c r="L313" s="112"/>
      <c r="M313" s="258" t="s">
        <v>91</v>
      </c>
      <c r="N313" s="113"/>
      <c r="O313" s="114"/>
      <c r="P313" s="306"/>
      <c r="Q313" s="105"/>
      <c r="R313" s="114"/>
      <c r="S313" s="115"/>
      <c r="T313" s="116">
        <f t="shared" si="32"/>
        <v>0</v>
      </c>
      <c r="U313" s="117">
        <f t="shared" si="33"/>
        <v>0</v>
      </c>
      <c r="V313" s="117">
        <f t="shared" si="30"/>
        <v>0</v>
      </c>
      <c r="W313" s="118">
        <f t="shared" si="34"/>
        <v>0</v>
      </c>
      <c r="X313" s="119">
        <f t="shared" si="35"/>
        <v>0</v>
      </c>
      <c r="Y313" s="119">
        <f t="shared" si="36"/>
        <v>0</v>
      </c>
      <c r="AA313" s="120" t="str">
        <f t="shared" si="31"/>
        <v>202604</v>
      </c>
    </row>
    <row r="314" spans="1:27" ht="21" customHeight="1">
      <c r="A314" s="308" t="str">
        <f>IF(C314="","",SUBTOTAL(103,$C$13:C314)-1)</f>
        <v/>
      </c>
      <c r="B314" s="104"/>
      <c r="C314" s="105"/>
      <c r="D314" s="105"/>
      <c r="E314" s="106"/>
      <c r="F314" s="107" t="str">
        <f>IF(E314="","",IFERROR(DATEDIF(E314,'請求書（幼稚園保育料・代理）'!$A$1,"Y"),""))</f>
        <v/>
      </c>
      <c r="G314" s="108"/>
      <c r="H314" s="105"/>
      <c r="I314" s="333"/>
      <c r="J314" s="110" t="s">
        <v>32</v>
      </c>
      <c r="K314" s="334"/>
      <c r="L314" s="112"/>
      <c r="M314" s="258" t="s">
        <v>91</v>
      </c>
      <c r="N314" s="113"/>
      <c r="O314" s="114"/>
      <c r="P314" s="306"/>
      <c r="Q314" s="105"/>
      <c r="R314" s="114"/>
      <c r="S314" s="115"/>
      <c r="T314" s="116">
        <f t="shared" si="32"/>
        <v>0</v>
      </c>
      <c r="U314" s="117">
        <f t="shared" si="33"/>
        <v>0</v>
      </c>
      <c r="V314" s="117">
        <f t="shared" si="30"/>
        <v>0</v>
      </c>
      <c r="W314" s="118">
        <f t="shared" si="34"/>
        <v>0</v>
      </c>
      <c r="X314" s="119">
        <f t="shared" si="35"/>
        <v>0</v>
      </c>
      <c r="Y314" s="119">
        <f t="shared" si="36"/>
        <v>0</v>
      </c>
      <c r="AA314" s="120" t="str">
        <f t="shared" si="31"/>
        <v>202604</v>
      </c>
    </row>
    <row r="315" spans="1:27" ht="21" customHeight="1">
      <c r="A315" s="308" t="str">
        <f>IF(C315="","",SUBTOTAL(103,$C$13:C315)-1)</f>
        <v/>
      </c>
      <c r="B315" s="104"/>
      <c r="C315" s="105"/>
      <c r="D315" s="105"/>
      <c r="E315" s="106"/>
      <c r="F315" s="107" t="str">
        <f>IF(E315="","",IFERROR(DATEDIF(E315,'請求書（幼稚園保育料・代理）'!$A$1,"Y"),""))</f>
        <v/>
      </c>
      <c r="G315" s="108"/>
      <c r="H315" s="105"/>
      <c r="I315" s="333"/>
      <c r="J315" s="110" t="s">
        <v>32</v>
      </c>
      <c r="K315" s="334"/>
      <c r="L315" s="112"/>
      <c r="M315" s="258" t="s">
        <v>91</v>
      </c>
      <c r="N315" s="113"/>
      <c r="O315" s="114"/>
      <c r="P315" s="306"/>
      <c r="Q315" s="105"/>
      <c r="R315" s="114"/>
      <c r="S315" s="115"/>
      <c r="T315" s="116">
        <f t="shared" si="32"/>
        <v>0</v>
      </c>
      <c r="U315" s="117">
        <f t="shared" si="33"/>
        <v>0</v>
      </c>
      <c r="V315" s="117">
        <f t="shared" si="30"/>
        <v>0</v>
      </c>
      <c r="W315" s="118">
        <f t="shared" si="34"/>
        <v>0</v>
      </c>
      <c r="X315" s="119">
        <f t="shared" si="35"/>
        <v>0</v>
      </c>
      <c r="Y315" s="119">
        <f t="shared" si="36"/>
        <v>0</v>
      </c>
      <c r="AA315" s="120" t="str">
        <f t="shared" si="31"/>
        <v>202604</v>
      </c>
    </row>
    <row r="316" spans="1:27" ht="21" customHeight="1">
      <c r="A316" s="308" t="str">
        <f>IF(C316="","",SUBTOTAL(103,$C$13:C316)-1)</f>
        <v/>
      </c>
      <c r="B316" s="104"/>
      <c r="C316" s="105"/>
      <c r="D316" s="105"/>
      <c r="E316" s="106"/>
      <c r="F316" s="107" t="str">
        <f>IF(E316="","",IFERROR(DATEDIF(E316,'請求書（幼稚園保育料・代理）'!$A$1,"Y"),""))</f>
        <v/>
      </c>
      <c r="G316" s="108"/>
      <c r="H316" s="105"/>
      <c r="I316" s="333"/>
      <c r="J316" s="110" t="s">
        <v>32</v>
      </c>
      <c r="K316" s="334"/>
      <c r="L316" s="112"/>
      <c r="M316" s="258" t="s">
        <v>91</v>
      </c>
      <c r="N316" s="113"/>
      <c r="O316" s="114"/>
      <c r="P316" s="306"/>
      <c r="Q316" s="105"/>
      <c r="R316" s="114"/>
      <c r="S316" s="115"/>
      <c r="T316" s="116">
        <f t="shared" si="32"/>
        <v>0</v>
      </c>
      <c r="U316" s="117">
        <f t="shared" si="33"/>
        <v>0</v>
      </c>
      <c r="V316" s="117">
        <f t="shared" si="30"/>
        <v>0</v>
      </c>
      <c r="W316" s="118">
        <f t="shared" si="34"/>
        <v>0</v>
      </c>
      <c r="X316" s="119">
        <f t="shared" si="35"/>
        <v>0</v>
      </c>
      <c r="Y316" s="119">
        <f t="shared" si="36"/>
        <v>0</v>
      </c>
      <c r="AA316" s="120" t="str">
        <f t="shared" si="31"/>
        <v>202604</v>
      </c>
    </row>
    <row r="317" spans="1:27" ht="21" customHeight="1">
      <c r="A317" s="308" t="str">
        <f>IF(C317="","",SUBTOTAL(103,$C$13:C317)-1)</f>
        <v/>
      </c>
      <c r="B317" s="104"/>
      <c r="C317" s="105"/>
      <c r="D317" s="105"/>
      <c r="E317" s="106"/>
      <c r="F317" s="107" t="str">
        <f>IF(E317="","",IFERROR(DATEDIF(E317,'請求書（幼稚園保育料・代理）'!$A$1,"Y"),""))</f>
        <v/>
      </c>
      <c r="G317" s="108"/>
      <c r="H317" s="105"/>
      <c r="I317" s="333"/>
      <c r="J317" s="110" t="s">
        <v>32</v>
      </c>
      <c r="K317" s="334"/>
      <c r="L317" s="112"/>
      <c r="M317" s="258" t="s">
        <v>91</v>
      </c>
      <c r="N317" s="113"/>
      <c r="O317" s="114"/>
      <c r="P317" s="306"/>
      <c r="Q317" s="105"/>
      <c r="R317" s="114"/>
      <c r="S317" s="115"/>
      <c r="T317" s="116">
        <f t="shared" si="32"/>
        <v>0</v>
      </c>
      <c r="U317" s="117">
        <f t="shared" si="33"/>
        <v>0</v>
      </c>
      <c r="V317" s="117">
        <f t="shared" si="30"/>
        <v>0</v>
      </c>
      <c r="W317" s="118">
        <f t="shared" si="34"/>
        <v>0</v>
      </c>
      <c r="X317" s="119">
        <f t="shared" si="35"/>
        <v>0</v>
      </c>
      <c r="Y317" s="119">
        <f t="shared" si="36"/>
        <v>0</v>
      </c>
      <c r="AA317" s="120" t="str">
        <f t="shared" si="31"/>
        <v>202604</v>
      </c>
    </row>
    <row r="318" spans="1:27" ht="21" customHeight="1">
      <c r="A318" s="308" t="str">
        <f>IF(C318="","",SUBTOTAL(103,$C$13:C318)-1)</f>
        <v/>
      </c>
      <c r="B318" s="104"/>
      <c r="C318" s="105"/>
      <c r="D318" s="105"/>
      <c r="E318" s="106"/>
      <c r="F318" s="107" t="str">
        <f>IF(E318="","",IFERROR(DATEDIF(E318,'請求書（幼稚園保育料・代理）'!$A$1,"Y"),""))</f>
        <v/>
      </c>
      <c r="G318" s="108"/>
      <c r="H318" s="105"/>
      <c r="I318" s="333"/>
      <c r="J318" s="110" t="s">
        <v>32</v>
      </c>
      <c r="K318" s="334"/>
      <c r="L318" s="112"/>
      <c r="M318" s="258" t="s">
        <v>91</v>
      </c>
      <c r="N318" s="113"/>
      <c r="O318" s="114"/>
      <c r="P318" s="306"/>
      <c r="Q318" s="105"/>
      <c r="R318" s="114"/>
      <c r="S318" s="115"/>
      <c r="T318" s="116">
        <f t="shared" si="32"/>
        <v>0</v>
      </c>
      <c r="U318" s="117">
        <f t="shared" si="33"/>
        <v>0</v>
      </c>
      <c r="V318" s="117">
        <f t="shared" si="30"/>
        <v>0</v>
      </c>
      <c r="W318" s="118">
        <f t="shared" si="34"/>
        <v>0</v>
      </c>
      <c r="X318" s="119">
        <f t="shared" si="35"/>
        <v>0</v>
      </c>
      <c r="Y318" s="119">
        <f t="shared" si="36"/>
        <v>0</v>
      </c>
      <c r="AA318" s="120" t="str">
        <f t="shared" si="31"/>
        <v>202604</v>
      </c>
    </row>
    <row r="319" spans="1:27" ht="21" customHeight="1">
      <c r="A319" s="308" t="str">
        <f>IF(C319="","",SUBTOTAL(103,$C$13:C319)-1)</f>
        <v/>
      </c>
      <c r="B319" s="104"/>
      <c r="C319" s="105"/>
      <c r="D319" s="105"/>
      <c r="E319" s="106"/>
      <c r="F319" s="107" t="str">
        <f>IF(E319="","",IFERROR(DATEDIF(E319,'請求書（幼稚園保育料・代理）'!$A$1,"Y"),""))</f>
        <v/>
      </c>
      <c r="G319" s="108"/>
      <c r="H319" s="105"/>
      <c r="I319" s="333"/>
      <c r="J319" s="110" t="s">
        <v>32</v>
      </c>
      <c r="K319" s="334"/>
      <c r="L319" s="112"/>
      <c r="M319" s="258" t="s">
        <v>91</v>
      </c>
      <c r="N319" s="113"/>
      <c r="O319" s="114"/>
      <c r="P319" s="306"/>
      <c r="Q319" s="105"/>
      <c r="R319" s="114"/>
      <c r="S319" s="115"/>
      <c r="T319" s="116">
        <f t="shared" si="32"/>
        <v>0</v>
      </c>
      <c r="U319" s="117">
        <f t="shared" si="33"/>
        <v>0</v>
      </c>
      <c r="V319" s="117">
        <f t="shared" si="30"/>
        <v>0</v>
      </c>
      <c r="W319" s="118">
        <f t="shared" si="34"/>
        <v>0</v>
      </c>
      <c r="X319" s="119">
        <f t="shared" si="35"/>
        <v>0</v>
      </c>
      <c r="Y319" s="119">
        <f t="shared" si="36"/>
        <v>0</v>
      </c>
      <c r="AA319" s="120" t="str">
        <f t="shared" si="31"/>
        <v>202604</v>
      </c>
    </row>
    <row r="320" spans="1:27" ht="21" customHeight="1">
      <c r="A320" s="308" t="str">
        <f>IF(C320="","",SUBTOTAL(103,$C$13:C320)-1)</f>
        <v/>
      </c>
      <c r="B320" s="104"/>
      <c r="C320" s="105"/>
      <c r="D320" s="105"/>
      <c r="E320" s="106"/>
      <c r="F320" s="107" t="str">
        <f>IF(E320="","",IFERROR(DATEDIF(E320,'請求書（幼稚園保育料・代理）'!$A$1,"Y"),""))</f>
        <v/>
      </c>
      <c r="G320" s="108"/>
      <c r="H320" s="105"/>
      <c r="I320" s="333"/>
      <c r="J320" s="110" t="s">
        <v>32</v>
      </c>
      <c r="K320" s="334"/>
      <c r="L320" s="112"/>
      <c r="M320" s="258" t="s">
        <v>91</v>
      </c>
      <c r="N320" s="113"/>
      <c r="O320" s="114"/>
      <c r="P320" s="306"/>
      <c r="Q320" s="105"/>
      <c r="R320" s="114"/>
      <c r="S320" s="115"/>
      <c r="T320" s="116">
        <f t="shared" si="32"/>
        <v>0</v>
      </c>
      <c r="U320" s="117">
        <f t="shared" si="33"/>
        <v>0</v>
      </c>
      <c r="V320" s="117">
        <f t="shared" si="30"/>
        <v>0</v>
      </c>
      <c r="W320" s="118">
        <f t="shared" si="34"/>
        <v>0</v>
      </c>
      <c r="X320" s="119">
        <f t="shared" si="35"/>
        <v>0</v>
      </c>
      <c r="Y320" s="119">
        <f t="shared" si="36"/>
        <v>0</v>
      </c>
      <c r="AA320" s="120" t="str">
        <f t="shared" si="31"/>
        <v>202604</v>
      </c>
    </row>
    <row r="321" spans="1:27" ht="21" customHeight="1">
      <c r="A321" s="308" t="str">
        <f>IF(C321="","",SUBTOTAL(103,$C$13:C321)-1)</f>
        <v/>
      </c>
      <c r="B321" s="104"/>
      <c r="C321" s="105"/>
      <c r="D321" s="105"/>
      <c r="E321" s="106"/>
      <c r="F321" s="107" t="str">
        <f>IF(E321="","",IFERROR(DATEDIF(E321,'請求書（幼稚園保育料・代理）'!$A$1,"Y"),""))</f>
        <v/>
      </c>
      <c r="G321" s="108"/>
      <c r="H321" s="105"/>
      <c r="I321" s="333"/>
      <c r="J321" s="110" t="s">
        <v>32</v>
      </c>
      <c r="K321" s="334"/>
      <c r="L321" s="112"/>
      <c r="M321" s="258" t="s">
        <v>91</v>
      </c>
      <c r="N321" s="113"/>
      <c r="O321" s="114"/>
      <c r="P321" s="306"/>
      <c r="Q321" s="105"/>
      <c r="R321" s="114"/>
      <c r="S321" s="115"/>
      <c r="T321" s="116">
        <f t="shared" si="32"/>
        <v>0</v>
      </c>
      <c r="U321" s="117">
        <f t="shared" si="33"/>
        <v>0</v>
      </c>
      <c r="V321" s="117">
        <f t="shared" si="30"/>
        <v>0</v>
      </c>
      <c r="W321" s="118">
        <f t="shared" si="34"/>
        <v>0</v>
      </c>
      <c r="X321" s="119">
        <f t="shared" si="35"/>
        <v>0</v>
      </c>
      <c r="Y321" s="119">
        <f t="shared" si="36"/>
        <v>0</v>
      </c>
      <c r="AA321" s="120" t="str">
        <f t="shared" si="31"/>
        <v>202604</v>
      </c>
    </row>
    <row r="322" spans="1:27" ht="21" customHeight="1">
      <c r="A322" s="308" t="str">
        <f>IF(C322="","",SUBTOTAL(103,$C$13:C322)-1)</f>
        <v/>
      </c>
      <c r="B322" s="104"/>
      <c r="C322" s="105"/>
      <c r="D322" s="105"/>
      <c r="E322" s="106"/>
      <c r="F322" s="107" t="str">
        <f>IF(E322="","",IFERROR(DATEDIF(E322,'請求書（幼稚園保育料・代理）'!$A$1,"Y"),""))</f>
        <v/>
      </c>
      <c r="G322" s="108"/>
      <c r="H322" s="105"/>
      <c r="I322" s="333"/>
      <c r="J322" s="110" t="s">
        <v>32</v>
      </c>
      <c r="K322" s="334"/>
      <c r="L322" s="112"/>
      <c r="M322" s="258" t="s">
        <v>91</v>
      </c>
      <c r="N322" s="113"/>
      <c r="O322" s="114"/>
      <c r="P322" s="306"/>
      <c r="Q322" s="105"/>
      <c r="R322" s="114"/>
      <c r="S322" s="115"/>
      <c r="T322" s="116">
        <f t="shared" si="32"/>
        <v>0</v>
      </c>
      <c r="U322" s="117">
        <f t="shared" si="33"/>
        <v>0</v>
      </c>
      <c r="V322" s="117">
        <f t="shared" si="30"/>
        <v>0</v>
      </c>
      <c r="W322" s="118">
        <f t="shared" si="34"/>
        <v>0</v>
      </c>
      <c r="X322" s="119">
        <f t="shared" si="35"/>
        <v>0</v>
      </c>
      <c r="Y322" s="119">
        <f t="shared" si="36"/>
        <v>0</v>
      </c>
      <c r="AA322" s="120" t="str">
        <f t="shared" si="31"/>
        <v>202604</v>
      </c>
    </row>
    <row r="323" spans="1:27" ht="21" customHeight="1">
      <c r="A323" s="308" t="str">
        <f>IF(C323="","",SUBTOTAL(103,$C$13:C323)-1)</f>
        <v/>
      </c>
      <c r="B323" s="104"/>
      <c r="C323" s="105"/>
      <c r="D323" s="105"/>
      <c r="E323" s="106"/>
      <c r="F323" s="107" t="str">
        <f>IF(E323="","",IFERROR(DATEDIF(E323,'請求書（幼稚園保育料・代理）'!$A$1,"Y"),""))</f>
        <v/>
      </c>
      <c r="G323" s="108"/>
      <c r="H323" s="105"/>
      <c r="I323" s="333"/>
      <c r="J323" s="110" t="s">
        <v>32</v>
      </c>
      <c r="K323" s="334"/>
      <c r="L323" s="112"/>
      <c r="M323" s="258" t="s">
        <v>91</v>
      </c>
      <c r="N323" s="113"/>
      <c r="O323" s="114"/>
      <c r="P323" s="306"/>
      <c r="Q323" s="105"/>
      <c r="R323" s="114"/>
      <c r="S323" s="115"/>
      <c r="T323" s="116">
        <f t="shared" si="32"/>
        <v>0</v>
      </c>
      <c r="U323" s="117">
        <f t="shared" si="33"/>
        <v>0</v>
      </c>
      <c r="V323" s="117">
        <f t="shared" si="30"/>
        <v>0</v>
      </c>
      <c r="W323" s="118">
        <f t="shared" si="34"/>
        <v>0</v>
      </c>
      <c r="X323" s="119">
        <f t="shared" si="35"/>
        <v>0</v>
      </c>
      <c r="Y323" s="119">
        <f t="shared" si="36"/>
        <v>0</v>
      </c>
      <c r="AA323" s="120" t="str">
        <f t="shared" si="31"/>
        <v>202604</v>
      </c>
    </row>
    <row r="324" spans="1:27" ht="21" customHeight="1">
      <c r="A324" s="308" t="str">
        <f>IF(C324="","",SUBTOTAL(103,$C$13:C324)-1)</f>
        <v/>
      </c>
      <c r="B324" s="104"/>
      <c r="C324" s="105"/>
      <c r="D324" s="105"/>
      <c r="E324" s="106"/>
      <c r="F324" s="107" t="str">
        <f>IF(E324="","",IFERROR(DATEDIF(E324,'請求書（幼稚園保育料・代理）'!$A$1,"Y"),""))</f>
        <v/>
      </c>
      <c r="G324" s="108"/>
      <c r="H324" s="105"/>
      <c r="I324" s="333"/>
      <c r="J324" s="110" t="s">
        <v>32</v>
      </c>
      <c r="K324" s="334"/>
      <c r="L324" s="112"/>
      <c r="M324" s="258" t="s">
        <v>91</v>
      </c>
      <c r="N324" s="113"/>
      <c r="O324" s="114"/>
      <c r="P324" s="306"/>
      <c r="Q324" s="105"/>
      <c r="R324" s="114"/>
      <c r="S324" s="115"/>
      <c r="T324" s="116">
        <f t="shared" si="32"/>
        <v>0</v>
      </c>
      <c r="U324" s="117">
        <f t="shared" si="33"/>
        <v>0</v>
      </c>
      <c r="V324" s="117">
        <f t="shared" si="30"/>
        <v>0</v>
      </c>
      <c r="W324" s="118">
        <f t="shared" si="34"/>
        <v>0</v>
      </c>
      <c r="X324" s="119">
        <f t="shared" si="35"/>
        <v>0</v>
      </c>
      <c r="Y324" s="119">
        <f t="shared" si="36"/>
        <v>0</v>
      </c>
      <c r="AA324" s="120" t="str">
        <f t="shared" si="31"/>
        <v>202604</v>
      </c>
    </row>
    <row r="325" spans="1:27" ht="21" customHeight="1">
      <c r="A325" s="308" t="str">
        <f>IF(C325="","",SUBTOTAL(103,$C$13:C325)-1)</f>
        <v/>
      </c>
      <c r="B325" s="104"/>
      <c r="C325" s="105"/>
      <c r="D325" s="105"/>
      <c r="E325" s="106"/>
      <c r="F325" s="107" t="str">
        <f>IF(E325="","",IFERROR(DATEDIF(E325,'請求書（幼稚園保育料・代理）'!$A$1,"Y"),""))</f>
        <v/>
      </c>
      <c r="G325" s="108"/>
      <c r="H325" s="105"/>
      <c r="I325" s="333"/>
      <c r="J325" s="110" t="s">
        <v>32</v>
      </c>
      <c r="K325" s="334"/>
      <c r="L325" s="112"/>
      <c r="M325" s="258" t="s">
        <v>91</v>
      </c>
      <c r="N325" s="113"/>
      <c r="O325" s="114"/>
      <c r="P325" s="306"/>
      <c r="Q325" s="105"/>
      <c r="R325" s="114"/>
      <c r="S325" s="115"/>
      <c r="T325" s="116">
        <f t="shared" si="32"/>
        <v>0</v>
      </c>
      <c r="U325" s="117">
        <f t="shared" si="33"/>
        <v>0</v>
      </c>
      <c r="V325" s="117">
        <f t="shared" si="30"/>
        <v>0</v>
      </c>
      <c r="W325" s="118">
        <f t="shared" si="34"/>
        <v>0</v>
      </c>
      <c r="X325" s="119">
        <f t="shared" si="35"/>
        <v>0</v>
      </c>
      <c r="Y325" s="119">
        <f t="shared" si="36"/>
        <v>0</v>
      </c>
      <c r="AA325" s="120" t="str">
        <f t="shared" si="31"/>
        <v>202604</v>
      </c>
    </row>
    <row r="326" spans="1:27" ht="21" customHeight="1">
      <c r="A326" s="308" t="str">
        <f>IF(C326="","",SUBTOTAL(103,$C$13:C326)-1)</f>
        <v/>
      </c>
      <c r="B326" s="104"/>
      <c r="C326" s="105"/>
      <c r="D326" s="105"/>
      <c r="E326" s="106"/>
      <c r="F326" s="107" t="str">
        <f>IF(E326="","",IFERROR(DATEDIF(E326,'請求書（幼稚園保育料・代理）'!$A$1,"Y"),""))</f>
        <v/>
      </c>
      <c r="G326" s="108"/>
      <c r="H326" s="105"/>
      <c r="I326" s="333"/>
      <c r="J326" s="110" t="s">
        <v>32</v>
      </c>
      <c r="K326" s="334"/>
      <c r="L326" s="112"/>
      <c r="M326" s="258" t="s">
        <v>91</v>
      </c>
      <c r="N326" s="113"/>
      <c r="O326" s="114"/>
      <c r="P326" s="306"/>
      <c r="Q326" s="105"/>
      <c r="R326" s="114"/>
      <c r="S326" s="115"/>
      <c r="T326" s="116">
        <f t="shared" si="32"/>
        <v>0</v>
      </c>
      <c r="U326" s="117">
        <f t="shared" si="33"/>
        <v>0</v>
      </c>
      <c r="V326" s="117">
        <f t="shared" si="30"/>
        <v>0</v>
      </c>
      <c r="W326" s="118">
        <f t="shared" si="34"/>
        <v>0</v>
      </c>
      <c r="X326" s="119">
        <f t="shared" si="35"/>
        <v>0</v>
      </c>
      <c r="Y326" s="119">
        <f t="shared" si="36"/>
        <v>0</v>
      </c>
      <c r="AA326" s="120" t="str">
        <f t="shared" si="31"/>
        <v>202604</v>
      </c>
    </row>
    <row r="327" spans="1:27" ht="21" customHeight="1">
      <c r="A327" s="308" t="str">
        <f>IF(C327="","",SUBTOTAL(103,$C$13:C327)-1)</f>
        <v/>
      </c>
      <c r="B327" s="104"/>
      <c r="C327" s="105"/>
      <c r="D327" s="105"/>
      <c r="E327" s="106"/>
      <c r="F327" s="107" t="str">
        <f>IF(E327="","",IFERROR(DATEDIF(E327,'請求書（幼稚園保育料・代理）'!$A$1,"Y"),""))</f>
        <v/>
      </c>
      <c r="G327" s="108"/>
      <c r="H327" s="105"/>
      <c r="I327" s="333"/>
      <c r="J327" s="110" t="s">
        <v>32</v>
      </c>
      <c r="K327" s="334"/>
      <c r="L327" s="112"/>
      <c r="M327" s="258" t="s">
        <v>91</v>
      </c>
      <c r="N327" s="113"/>
      <c r="O327" s="114"/>
      <c r="P327" s="306"/>
      <c r="Q327" s="105"/>
      <c r="R327" s="114"/>
      <c r="S327" s="115"/>
      <c r="T327" s="116">
        <f t="shared" si="32"/>
        <v>0</v>
      </c>
      <c r="U327" s="117">
        <f t="shared" si="33"/>
        <v>0</v>
      </c>
      <c r="V327" s="117">
        <f t="shared" si="30"/>
        <v>0</v>
      </c>
      <c r="W327" s="118">
        <f t="shared" si="34"/>
        <v>0</v>
      </c>
      <c r="X327" s="119">
        <f t="shared" si="35"/>
        <v>0</v>
      </c>
      <c r="Y327" s="119">
        <f t="shared" si="36"/>
        <v>0</v>
      </c>
      <c r="AA327" s="120" t="str">
        <f t="shared" si="31"/>
        <v>202604</v>
      </c>
    </row>
    <row r="328" spans="1:27" ht="21" customHeight="1">
      <c r="A328" s="308" t="str">
        <f>IF(C328="","",SUBTOTAL(103,$C$13:C328)-1)</f>
        <v/>
      </c>
      <c r="B328" s="104"/>
      <c r="C328" s="105"/>
      <c r="D328" s="105"/>
      <c r="E328" s="106"/>
      <c r="F328" s="107" t="str">
        <f>IF(E328="","",IFERROR(DATEDIF(E328,'請求書（幼稚園保育料・代理）'!$A$1,"Y"),""))</f>
        <v/>
      </c>
      <c r="G328" s="108"/>
      <c r="H328" s="105"/>
      <c r="I328" s="333"/>
      <c r="J328" s="110" t="s">
        <v>32</v>
      </c>
      <c r="K328" s="334"/>
      <c r="L328" s="112"/>
      <c r="M328" s="258" t="s">
        <v>91</v>
      </c>
      <c r="N328" s="113"/>
      <c r="O328" s="114"/>
      <c r="P328" s="306"/>
      <c r="Q328" s="105"/>
      <c r="R328" s="114"/>
      <c r="S328" s="115"/>
      <c r="T328" s="116">
        <f t="shared" si="32"/>
        <v>0</v>
      </c>
      <c r="U328" s="117">
        <f t="shared" si="33"/>
        <v>0</v>
      </c>
      <c r="V328" s="117">
        <f t="shared" si="30"/>
        <v>0</v>
      </c>
      <c r="W328" s="118">
        <f t="shared" si="34"/>
        <v>0</v>
      </c>
      <c r="X328" s="119">
        <f t="shared" si="35"/>
        <v>0</v>
      </c>
      <c r="Y328" s="119">
        <f t="shared" si="36"/>
        <v>0</v>
      </c>
      <c r="AA328" s="120" t="str">
        <f t="shared" si="31"/>
        <v>202604</v>
      </c>
    </row>
    <row r="329" spans="1:27" ht="21" customHeight="1">
      <c r="A329" s="308" t="str">
        <f>IF(C329="","",SUBTOTAL(103,$C$13:C329)-1)</f>
        <v/>
      </c>
      <c r="B329" s="104"/>
      <c r="C329" s="105"/>
      <c r="D329" s="105"/>
      <c r="E329" s="106"/>
      <c r="F329" s="107" t="str">
        <f>IF(E329="","",IFERROR(DATEDIF(E329,'請求書（幼稚園保育料・代理）'!$A$1,"Y"),""))</f>
        <v/>
      </c>
      <c r="G329" s="108"/>
      <c r="H329" s="105"/>
      <c r="I329" s="333"/>
      <c r="J329" s="110" t="s">
        <v>32</v>
      </c>
      <c r="K329" s="334"/>
      <c r="L329" s="112"/>
      <c r="M329" s="258" t="s">
        <v>91</v>
      </c>
      <c r="N329" s="113"/>
      <c r="O329" s="114"/>
      <c r="P329" s="306"/>
      <c r="Q329" s="105"/>
      <c r="R329" s="114"/>
      <c r="S329" s="115"/>
      <c r="T329" s="116">
        <f t="shared" si="32"/>
        <v>0</v>
      </c>
      <c r="U329" s="117">
        <f t="shared" si="33"/>
        <v>0</v>
      </c>
      <c r="V329" s="117">
        <f t="shared" si="30"/>
        <v>0</v>
      </c>
      <c r="W329" s="118">
        <f t="shared" si="34"/>
        <v>0</v>
      </c>
      <c r="X329" s="119">
        <f t="shared" si="35"/>
        <v>0</v>
      </c>
      <c r="Y329" s="119">
        <f t="shared" si="36"/>
        <v>0</v>
      </c>
      <c r="AA329" s="120" t="str">
        <f t="shared" si="31"/>
        <v>202604</v>
      </c>
    </row>
    <row r="330" spans="1:27" ht="21" customHeight="1">
      <c r="A330" s="308" t="str">
        <f>IF(C330="","",SUBTOTAL(103,$C$13:C330)-1)</f>
        <v/>
      </c>
      <c r="B330" s="104"/>
      <c r="C330" s="105"/>
      <c r="D330" s="105"/>
      <c r="E330" s="106"/>
      <c r="F330" s="107" t="str">
        <f>IF(E330="","",IFERROR(DATEDIF(E330,'請求書（幼稚園保育料・代理）'!$A$1,"Y"),""))</f>
        <v/>
      </c>
      <c r="G330" s="108"/>
      <c r="H330" s="105"/>
      <c r="I330" s="333"/>
      <c r="J330" s="110" t="s">
        <v>32</v>
      </c>
      <c r="K330" s="334"/>
      <c r="L330" s="112"/>
      <c r="M330" s="258" t="s">
        <v>91</v>
      </c>
      <c r="N330" s="113"/>
      <c r="O330" s="114"/>
      <c r="P330" s="306"/>
      <c r="Q330" s="105"/>
      <c r="R330" s="114"/>
      <c r="S330" s="115"/>
      <c r="T330" s="116">
        <f t="shared" si="32"/>
        <v>0</v>
      </c>
      <c r="U330" s="117">
        <f t="shared" si="33"/>
        <v>0</v>
      </c>
      <c r="V330" s="117">
        <f t="shared" si="30"/>
        <v>0</v>
      </c>
      <c r="W330" s="118">
        <f t="shared" si="34"/>
        <v>0</v>
      </c>
      <c r="X330" s="119">
        <f t="shared" si="35"/>
        <v>0</v>
      </c>
      <c r="Y330" s="119">
        <f t="shared" si="36"/>
        <v>0</v>
      </c>
      <c r="AA330" s="120" t="str">
        <f t="shared" si="31"/>
        <v>202604</v>
      </c>
    </row>
    <row r="331" spans="1:27" ht="21" customHeight="1">
      <c r="A331" s="308" t="str">
        <f>IF(C331="","",SUBTOTAL(103,$C$13:C331)-1)</f>
        <v/>
      </c>
      <c r="B331" s="104"/>
      <c r="C331" s="105"/>
      <c r="D331" s="105"/>
      <c r="E331" s="106"/>
      <c r="F331" s="107" t="str">
        <f>IF(E331="","",IFERROR(DATEDIF(E331,'請求書（幼稚園保育料・代理）'!$A$1,"Y"),""))</f>
        <v/>
      </c>
      <c r="G331" s="108"/>
      <c r="H331" s="105"/>
      <c r="I331" s="333"/>
      <c r="J331" s="110" t="s">
        <v>32</v>
      </c>
      <c r="K331" s="334"/>
      <c r="L331" s="112"/>
      <c r="M331" s="258" t="s">
        <v>91</v>
      </c>
      <c r="N331" s="113"/>
      <c r="O331" s="114"/>
      <c r="P331" s="306"/>
      <c r="Q331" s="105"/>
      <c r="R331" s="114"/>
      <c r="S331" s="115"/>
      <c r="T331" s="116">
        <f t="shared" si="32"/>
        <v>0</v>
      </c>
      <c r="U331" s="117">
        <f t="shared" si="33"/>
        <v>0</v>
      </c>
      <c r="V331" s="117">
        <f t="shared" si="30"/>
        <v>0</v>
      </c>
      <c r="W331" s="118">
        <f t="shared" si="34"/>
        <v>0</v>
      </c>
      <c r="X331" s="119">
        <f t="shared" si="35"/>
        <v>0</v>
      </c>
      <c r="Y331" s="119">
        <f t="shared" si="36"/>
        <v>0</v>
      </c>
      <c r="AA331" s="120" t="str">
        <f t="shared" si="31"/>
        <v>202604</v>
      </c>
    </row>
    <row r="332" spans="1:27" ht="21" customHeight="1">
      <c r="A332" s="308" t="str">
        <f>IF(C332="","",SUBTOTAL(103,$C$13:C332)-1)</f>
        <v/>
      </c>
      <c r="B332" s="104"/>
      <c r="C332" s="105"/>
      <c r="D332" s="105"/>
      <c r="E332" s="106"/>
      <c r="F332" s="107" t="str">
        <f>IF(E332="","",IFERROR(DATEDIF(E332,'請求書（幼稚園保育料・代理）'!$A$1,"Y"),""))</f>
        <v/>
      </c>
      <c r="G332" s="108"/>
      <c r="H332" s="105"/>
      <c r="I332" s="333"/>
      <c r="J332" s="110" t="s">
        <v>32</v>
      </c>
      <c r="K332" s="334"/>
      <c r="L332" s="112"/>
      <c r="M332" s="258" t="s">
        <v>91</v>
      </c>
      <c r="N332" s="113"/>
      <c r="O332" s="114"/>
      <c r="P332" s="306"/>
      <c r="Q332" s="105"/>
      <c r="R332" s="114"/>
      <c r="S332" s="115"/>
      <c r="T332" s="116">
        <f t="shared" si="32"/>
        <v>0</v>
      </c>
      <c r="U332" s="117">
        <f t="shared" si="33"/>
        <v>0</v>
      </c>
      <c r="V332" s="117">
        <f t="shared" si="30"/>
        <v>0</v>
      </c>
      <c r="W332" s="118">
        <f t="shared" si="34"/>
        <v>0</v>
      </c>
      <c r="X332" s="119">
        <f t="shared" si="35"/>
        <v>0</v>
      </c>
      <c r="Y332" s="119">
        <f t="shared" si="36"/>
        <v>0</v>
      </c>
      <c r="AA332" s="120" t="str">
        <f t="shared" si="31"/>
        <v>202604</v>
      </c>
    </row>
    <row r="333" spans="1:27" ht="21" customHeight="1">
      <c r="A333" s="308" t="str">
        <f>IF(C333="","",SUBTOTAL(103,$C$13:C333)-1)</f>
        <v/>
      </c>
      <c r="B333" s="104"/>
      <c r="C333" s="105"/>
      <c r="D333" s="105"/>
      <c r="E333" s="106"/>
      <c r="F333" s="107" t="str">
        <f>IF(E333="","",IFERROR(DATEDIF(E333,'請求書（幼稚園保育料・代理）'!$A$1,"Y"),""))</f>
        <v/>
      </c>
      <c r="G333" s="108"/>
      <c r="H333" s="105"/>
      <c r="I333" s="333"/>
      <c r="J333" s="110" t="s">
        <v>32</v>
      </c>
      <c r="K333" s="334"/>
      <c r="L333" s="112"/>
      <c r="M333" s="258" t="s">
        <v>91</v>
      </c>
      <c r="N333" s="113"/>
      <c r="O333" s="114"/>
      <c r="P333" s="306"/>
      <c r="Q333" s="105"/>
      <c r="R333" s="114"/>
      <c r="S333" s="115"/>
      <c r="T333" s="116">
        <f t="shared" si="32"/>
        <v>0</v>
      </c>
      <c r="U333" s="117">
        <f t="shared" si="33"/>
        <v>0</v>
      </c>
      <c r="V333" s="117">
        <f t="shared" si="30"/>
        <v>0</v>
      </c>
      <c r="W333" s="118">
        <f t="shared" si="34"/>
        <v>0</v>
      </c>
      <c r="X333" s="119">
        <f t="shared" si="35"/>
        <v>0</v>
      </c>
      <c r="Y333" s="119">
        <f t="shared" si="36"/>
        <v>0</v>
      </c>
      <c r="AA333" s="120" t="str">
        <f t="shared" si="31"/>
        <v>202604</v>
      </c>
    </row>
    <row r="334" spans="1:27" ht="21" customHeight="1">
      <c r="A334" s="308" t="str">
        <f>IF(C334="","",SUBTOTAL(103,$C$13:C334)-1)</f>
        <v/>
      </c>
      <c r="B334" s="104"/>
      <c r="C334" s="105"/>
      <c r="D334" s="105"/>
      <c r="E334" s="106"/>
      <c r="F334" s="107" t="str">
        <f>IF(E334="","",IFERROR(DATEDIF(E334,'請求書（幼稚園保育料・代理）'!$A$1,"Y"),""))</f>
        <v/>
      </c>
      <c r="G334" s="108"/>
      <c r="H334" s="105"/>
      <c r="I334" s="333"/>
      <c r="J334" s="110" t="s">
        <v>32</v>
      </c>
      <c r="K334" s="334"/>
      <c r="L334" s="112"/>
      <c r="M334" s="258" t="s">
        <v>91</v>
      </c>
      <c r="N334" s="113"/>
      <c r="O334" s="114"/>
      <c r="P334" s="306"/>
      <c r="Q334" s="105"/>
      <c r="R334" s="114"/>
      <c r="S334" s="115"/>
      <c r="T334" s="116">
        <f t="shared" si="32"/>
        <v>0</v>
      </c>
      <c r="U334" s="117">
        <f t="shared" si="33"/>
        <v>0</v>
      </c>
      <c r="V334" s="117">
        <f t="shared" ref="V334:V397" si="37">IF(C334&lt;&gt;0,$V$13,0)</f>
        <v>0</v>
      </c>
      <c r="W334" s="118">
        <f t="shared" si="34"/>
        <v>0</v>
      </c>
      <c r="X334" s="119">
        <f t="shared" si="35"/>
        <v>0</v>
      </c>
      <c r="Y334" s="119">
        <f t="shared" si="36"/>
        <v>0</v>
      </c>
      <c r="AA334" s="120" t="str">
        <f t="shared" ref="AA334:AA397" si="38">2018+$I$4&amp;0&amp;$K$4</f>
        <v>202604</v>
      </c>
    </row>
    <row r="335" spans="1:27" ht="21" customHeight="1">
      <c r="A335" s="308" t="str">
        <f>IF(C335="","",SUBTOTAL(103,$C$13:C335)-1)</f>
        <v/>
      </c>
      <c r="B335" s="104"/>
      <c r="C335" s="105"/>
      <c r="D335" s="105"/>
      <c r="E335" s="106"/>
      <c r="F335" s="107" t="str">
        <f>IF(E335="","",IFERROR(DATEDIF(E335,'請求書（幼稚園保育料・代理）'!$A$1,"Y"),""))</f>
        <v/>
      </c>
      <c r="G335" s="108"/>
      <c r="H335" s="105"/>
      <c r="I335" s="333"/>
      <c r="J335" s="110" t="s">
        <v>32</v>
      </c>
      <c r="K335" s="334"/>
      <c r="L335" s="112"/>
      <c r="M335" s="258" t="s">
        <v>91</v>
      </c>
      <c r="N335" s="113"/>
      <c r="O335" s="114"/>
      <c r="P335" s="306"/>
      <c r="Q335" s="105"/>
      <c r="R335" s="114"/>
      <c r="S335" s="115"/>
      <c r="T335" s="116">
        <f t="shared" ref="T335:T398" si="39">IF(Q335="有",ROUNDDOWN(R335/S335,0),0)</f>
        <v>0</v>
      </c>
      <c r="U335" s="117">
        <f t="shared" ref="U335:U398" si="40">O335+T335</f>
        <v>0</v>
      </c>
      <c r="V335" s="117">
        <f t="shared" si="37"/>
        <v>0</v>
      </c>
      <c r="W335" s="118">
        <f t="shared" ref="W335:W398" si="41">MIN(U335,V335)</f>
        <v>0</v>
      </c>
      <c r="X335" s="119">
        <f t="shared" ref="X335:X398" si="42">IF(O335-W335&lt;0,0,O335-W335)</f>
        <v>0</v>
      </c>
      <c r="Y335" s="119">
        <f t="shared" ref="Y335:Y398" si="43">IF(W335-O335&gt;0,W335-O335,0)</f>
        <v>0</v>
      </c>
      <c r="AA335" s="120" t="str">
        <f t="shared" si="38"/>
        <v>202604</v>
      </c>
    </row>
    <row r="336" spans="1:27" ht="21" customHeight="1">
      <c r="A336" s="308" t="str">
        <f>IF(C336="","",SUBTOTAL(103,$C$13:C336)-1)</f>
        <v/>
      </c>
      <c r="B336" s="104"/>
      <c r="C336" s="105"/>
      <c r="D336" s="105"/>
      <c r="E336" s="106"/>
      <c r="F336" s="107" t="str">
        <f>IF(E336="","",IFERROR(DATEDIF(E336,'請求書（幼稚園保育料・代理）'!$A$1,"Y"),""))</f>
        <v/>
      </c>
      <c r="G336" s="108"/>
      <c r="H336" s="105"/>
      <c r="I336" s="333"/>
      <c r="J336" s="110" t="s">
        <v>32</v>
      </c>
      <c r="K336" s="334"/>
      <c r="L336" s="112"/>
      <c r="M336" s="258" t="s">
        <v>91</v>
      </c>
      <c r="N336" s="113"/>
      <c r="O336" s="114"/>
      <c r="P336" s="306"/>
      <c r="Q336" s="105"/>
      <c r="R336" s="114"/>
      <c r="S336" s="115"/>
      <c r="T336" s="116">
        <f t="shared" si="39"/>
        <v>0</v>
      </c>
      <c r="U336" s="117">
        <f t="shared" si="40"/>
        <v>0</v>
      </c>
      <c r="V336" s="117">
        <f t="shared" si="37"/>
        <v>0</v>
      </c>
      <c r="W336" s="118">
        <f t="shared" si="41"/>
        <v>0</v>
      </c>
      <c r="X336" s="119">
        <f t="shared" si="42"/>
        <v>0</v>
      </c>
      <c r="Y336" s="119">
        <f t="shared" si="43"/>
        <v>0</v>
      </c>
      <c r="AA336" s="120" t="str">
        <f t="shared" si="38"/>
        <v>202604</v>
      </c>
    </row>
    <row r="337" spans="1:27" ht="21" customHeight="1">
      <c r="A337" s="308" t="str">
        <f>IF(C337="","",SUBTOTAL(103,$C$13:C337)-1)</f>
        <v/>
      </c>
      <c r="B337" s="104"/>
      <c r="C337" s="105"/>
      <c r="D337" s="105"/>
      <c r="E337" s="106"/>
      <c r="F337" s="107" t="str">
        <f>IF(E337="","",IFERROR(DATEDIF(E337,'請求書（幼稚園保育料・代理）'!$A$1,"Y"),""))</f>
        <v/>
      </c>
      <c r="G337" s="108"/>
      <c r="H337" s="105"/>
      <c r="I337" s="333"/>
      <c r="J337" s="110" t="s">
        <v>32</v>
      </c>
      <c r="K337" s="334"/>
      <c r="L337" s="112"/>
      <c r="M337" s="258" t="s">
        <v>91</v>
      </c>
      <c r="N337" s="113"/>
      <c r="O337" s="114"/>
      <c r="P337" s="306"/>
      <c r="Q337" s="105"/>
      <c r="R337" s="114"/>
      <c r="S337" s="115"/>
      <c r="T337" s="116">
        <f t="shared" si="39"/>
        <v>0</v>
      </c>
      <c r="U337" s="117">
        <f t="shared" si="40"/>
        <v>0</v>
      </c>
      <c r="V337" s="117">
        <f t="shared" si="37"/>
        <v>0</v>
      </c>
      <c r="W337" s="118">
        <f t="shared" si="41"/>
        <v>0</v>
      </c>
      <c r="X337" s="119">
        <f t="shared" si="42"/>
        <v>0</v>
      </c>
      <c r="Y337" s="119">
        <f t="shared" si="43"/>
        <v>0</v>
      </c>
      <c r="AA337" s="120" t="str">
        <f t="shared" si="38"/>
        <v>202604</v>
      </c>
    </row>
    <row r="338" spans="1:27" ht="21" customHeight="1">
      <c r="A338" s="308" t="str">
        <f>IF(C338="","",SUBTOTAL(103,$C$13:C338)-1)</f>
        <v/>
      </c>
      <c r="B338" s="104"/>
      <c r="C338" s="105"/>
      <c r="D338" s="105"/>
      <c r="E338" s="106"/>
      <c r="F338" s="107" t="str">
        <f>IF(E338="","",IFERROR(DATEDIF(E338,'請求書（幼稚園保育料・代理）'!$A$1,"Y"),""))</f>
        <v/>
      </c>
      <c r="G338" s="108"/>
      <c r="H338" s="105"/>
      <c r="I338" s="333"/>
      <c r="J338" s="110" t="s">
        <v>32</v>
      </c>
      <c r="K338" s="334"/>
      <c r="L338" s="112"/>
      <c r="M338" s="258" t="s">
        <v>91</v>
      </c>
      <c r="N338" s="113"/>
      <c r="O338" s="114"/>
      <c r="P338" s="306"/>
      <c r="Q338" s="105"/>
      <c r="R338" s="114"/>
      <c r="S338" s="115"/>
      <c r="T338" s="116">
        <f t="shared" si="39"/>
        <v>0</v>
      </c>
      <c r="U338" s="117">
        <f t="shared" si="40"/>
        <v>0</v>
      </c>
      <c r="V338" s="117">
        <f t="shared" si="37"/>
        <v>0</v>
      </c>
      <c r="W338" s="118">
        <f t="shared" si="41"/>
        <v>0</v>
      </c>
      <c r="X338" s="119">
        <f t="shared" si="42"/>
        <v>0</v>
      </c>
      <c r="Y338" s="119">
        <f t="shared" si="43"/>
        <v>0</v>
      </c>
      <c r="AA338" s="120" t="str">
        <f t="shared" si="38"/>
        <v>202604</v>
      </c>
    </row>
    <row r="339" spans="1:27" ht="21" customHeight="1">
      <c r="A339" s="308" t="str">
        <f>IF(C339="","",SUBTOTAL(103,$C$13:C339)-1)</f>
        <v/>
      </c>
      <c r="B339" s="104"/>
      <c r="C339" s="105"/>
      <c r="D339" s="105"/>
      <c r="E339" s="106"/>
      <c r="F339" s="107" t="str">
        <f>IF(E339="","",IFERROR(DATEDIF(E339,'請求書（幼稚園保育料・代理）'!$A$1,"Y"),""))</f>
        <v/>
      </c>
      <c r="G339" s="108"/>
      <c r="H339" s="105"/>
      <c r="I339" s="333"/>
      <c r="J339" s="110" t="s">
        <v>32</v>
      </c>
      <c r="K339" s="334"/>
      <c r="L339" s="112"/>
      <c r="M339" s="258" t="s">
        <v>91</v>
      </c>
      <c r="N339" s="113"/>
      <c r="O339" s="114"/>
      <c r="P339" s="306"/>
      <c r="Q339" s="105"/>
      <c r="R339" s="114"/>
      <c r="S339" s="115"/>
      <c r="T339" s="116">
        <f t="shared" si="39"/>
        <v>0</v>
      </c>
      <c r="U339" s="117">
        <f t="shared" si="40"/>
        <v>0</v>
      </c>
      <c r="V339" s="117">
        <f t="shared" si="37"/>
        <v>0</v>
      </c>
      <c r="W339" s="118">
        <f t="shared" si="41"/>
        <v>0</v>
      </c>
      <c r="X339" s="119">
        <f t="shared" si="42"/>
        <v>0</v>
      </c>
      <c r="Y339" s="119">
        <f t="shared" si="43"/>
        <v>0</v>
      </c>
      <c r="AA339" s="120" t="str">
        <f t="shared" si="38"/>
        <v>202604</v>
      </c>
    </row>
    <row r="340" spans="1:27" ht="21" customHeight="1">
      <c r="A340" s="308" t="str">
        <f>IF(C340="","",SUBTOTAL(103,$C$13:C340)-1)</f>
        <v/>
      </c>
      <c r="B340" s="104"/>
      <c r="C340" s="105"/>
      <c r="D340" s="105"/>
      <c r="E340" s="106"/>
      <c r="F340" s="107" t="str">
        <f>IF(E340="","",IFERROR(DATEDIF(E340,'請求書（幼稚園保育料・代理）'!$A$1,"Y"),""))</f>
        <v/>
      </c>
      <c r="G340" s="108"/>
      <c r="H340" s="105"/>
      <c r="I340" s="333"/>
      <c r="J340" s="110" t="s">
        <v>32</v>
      </c>
      <c r="K340" s="334"/>
      <c r="L340" s="112"/>
      <c r="M340" s="258" t="s">
        <v>91</v>
      </c>
      <c r="N340" s="113"/>
      <c r="O340" s="114"/>
      <c r="P340" s="306"/>
      <c r="Q340" s="105"/>
      <c r="R340" s="114"/>
      <c r="S340" s="115"/>
      <c r="T340" s="116">
        <f t="shared" si="39"/>
        <v>0</v>
      </c>
      <c r="U340" s="117">
        <f t="shared" si="40"/>
        <v>0</v>
      </c>
      <c r="V340" s="117">
        <f t="shared" si="37"/>
        <v>0</v>
      </c>
      <c r="W340" s="118">
        <f t="shared" si="41"/>
        <v>0</v>
      </c>
      <c r="X340" s="119">
        <f t="shared" si="42"/>
        <v>0</v>
      </c>
      <c r="Y340" s="119">
        <f t="shared" si="43"/>
        <v>0</v>
      </c>
      <c r="AA340" s="120" t="str">
        <f t="shared" si="38"/>
        <v>202604</v>
      </c>
    </row>
    <row r="341" spans="1:27" ht="21" customHeight="1">
      <c r="A341" s="308" t="str">
        <f>IF(C341="","",SUBTOTAL(103,$C$13:C341)-1)</f>
        <v/>
      </c>
      <c r="B341" s="104"/>
      <c r="C341" s="105"/>
      <c r="D341" s="105"/>
      <c r="E341" s="106"/>
      <c r="F341" s="107" t="str">
        <f>IF(E341="","",IFERROR(DATEDIF(E341,'請求書（幼稚園保育料・代理）'!$A$1,"Y"),""))</f>
        <v/>
      </c>
      <c r="G341" s="108"/>
      <c r="H341" s="105"/>
      <c r="I341" s="333"/>
      <c r="J341" s="110" t="s">
        <v>32</v>
      </c>
      <c r="K341" s="334"/>
      <c r="L341" s="112"/>
      <c r="M341" s="258" t="s">
        <v>91</v>
      </c>
      <c r="N341" s="113"/>
      <c r="O341" s="114"/>
      <c r="P341" s="306"/>
      <c r="Q341" s="105"/>
      <c r="R341" s="114"/>
      <c r="S341" s="115"/>
      <c r="T341" s="116">
        <f t="shared" si="39"/>
        <v>0</v>
      </c>
      <c r="U341" s="117">
        <f t="shared" si="40"/>
        <v>0</v>
      </c>
      <c r="V341" s="117">
        <f t="shared" si="37"/>
        <v>0</v>
      </c>
      <c r="W341" s="118">
        <f t="shared" si="41"/>
        <v>0</v>
      </c>
      <c r="X341" s="119">
        <f t="shared" si="42"/>
        <v>0</v>
      </c>
      <c r="Y341" s="119">
        <f t="shared" si="43"/>
        <v>0</v>
      </c>
      <c r="AA341" s="120" t="str">
        <f t="shared" si="38"/>
        <v>202604</v>
      </c>
    </row>
    <row r="342" spans="1:27" ht="21" customHeight="1">
      <c r="A342" s="308" t="str">
        <f>IF(C342="","",SUBTOTAL(103,$C$13:C342)-1)</f>
        <v/>
      </c>
      <c r="B342" s="104"/>
      <c r="C342" s="105"/>
      <c r="D342" s="105"/>
      <c r="E342" s="106"/>
      <c r="F342" s="107" t="str">
        <f>IF(E342="","",IFERROR(DATEDIF(E342,'請求書（幼稚園保育料・代理）'!$A$1,"Y"),""))</f>
        <v/>
      </c>
      <c r="G342" s="108"/>
      <c r="H342" s="105"/>
      <c r="I342" s="333"/>
      <c r="J342" s="110" t="s">
        <v>32</v>
      </c>
      <c r="K342" s="334"/>
      <c r="L342" s="112"/>
      <c r="M342" s="258" t="s">
        <v>91</v>
      </c>
      <c r="N342" s="113"/>
      <c r="O342" s="114"/>
      <c r="P342" s="306"/>
      <c r="Q342" s="105"/>
      <c r="R342" s="114"/>
      <c r="S342" s="115"/>
      <c r="T342" s="116">
        <f t="shared" si="39"/>
        <v>0</v>
      </c>
      <c r="U342" s="117">
        <f t="shared" si="40"/>
        <v>0</v>
      </c>
      <c r="V342" s="117">
        <f t="shared" si="37"/>
        <v>0</v>
      </c>
      <c r="W342" s="118">
        <f t="shared" si="41"/>
        <v>0</v>
      </c>
      <c r="X342" s="119">
        <f t="shared" si="42"/>
        <v>0</v>
      </c>
      <c r="Y342" s="119">
        <f t="shared" si="43"/>
        <v>0</v>
      </c>
      <c r="AA342" s="120" t="str">
        <f t="shared" si="38"/>
        <v>202604</v>
      </c>
    </row>
    <row r="343" spans="1:27" ht="21" customHeight="1">
      <c r="A343" s="308" t="str">
        <f>IF(C343="","",SUBTOTAL(103,$C$13:C343)-1)</f>
        <v/>
      </c>
      <c r="B343" s="104"/>
      <c r="C343" s="105"/>
      <c r="D343" s="105"/>
      <c r="E343" s="106"/>
      <c r="F343" s="107" t="str">
        <f>IF(E343="","",IFERROR(DATEDIF(E343,'請求書（幼稚園保育料・代理）'!$A$1,"Y"),""))</f>
        <v/>
      </c>
      <c r="G343" s="108"/>
      <c r="H343" s="105"/>
      <c r="I343" s="333"/>
      <c r="J343" s="110" t="s">
        <v>32</v>
      </c>
      <c r="K343" s="334"/>
      <c r="L343" s="112"/>
      <c r="M343" s="258" t="s">
        <v>91</v>
      </c>
      <c r="N343" s="113"/>
      <c r="O343" s="114"/>
      <c r="P343" s="306"/>
      <c r="Q343" s="105"/>
      <c r="R343" s="114"/>
      <c r="S343" s="115"/>
      <c r="T343" s="116">
        <f t="shared" si="39"/>
        <v>0</v>
      </c>
      <c r="U343" s="117">
        <f t="shared" si="40"/>
        <v>0</v>
      </c>
      <c r="V343" s="117">
        <f t="shared" si="37"/>
        <v>0</v>
      </c>
      <c r="W343" s="118">
        <f t="shared" si="41"/>
        <v>0</v>
      </c>
      <c r="X343" s="119">
        <f t="shared" si="42"/>
        <v>0</v>
      </c>
      <c r="Y343" s="119">
        <f t="shared" si="43"/>
        <v>0</v>
      </c>
      <c r="AA343" s="120" t="str">
        <f t="shared" si="38"/>
        <v>202604</v>
      </c>
    </row>
    <row r="344" spans="1:27" ht="21" customHeight="1">
      <c r="A344" s="308" t="str">
        <f>IF(C344="","",SUBTOTAL(103,$C$13:C344)-1)</f>
        <v/>
      </c>
      <c r="B344" s="104"/>
      <c r="C344" s="105"/>
      <c r="D344" s="105"/>
      <c r="E344" s="106"/>
      <c r="F344" s="107" t="str">
        <f>IF(E344="","",IFERROR(DATEDIF(E344,'請求書（幼稚園保育料・代理）'!$A$1,"Y"),""))</f>
        <v/>
      </c>
      <c r="G344" s="108"/>
      <c r="H344" s="105"/>
      <c r="I344" s="333"/>
      <c r="J344" s="110" t="s">
        <v>32</v>
      </c>
      <c r="K344" s="334"/>
      <c r="L344" s="112"/>
      <c r="M344" s="258" t="s">
        <v>91</v>
      </c>
      <c r="N344" s="113"/>
      <c r="O344" s="114"/>
      <c r="P344" s="306"/>
      <c r="Q344" s="105"/>
      <c r="R344" s="114"/>
      <c r="S344" s="115"/>
      <c r="T344" s="116">
        <f t="shared" si="39"/>
        <v>0</v>
      </c>
      <c r="U344" s="117">
        <f t="shared" si="40"/>
        <v>0</v>
      </c>
      <c r="V344" s="117">
        <f t="shared" si="37"/>
        <v>0</v>
      </c>
      <c r="W344" s="118">
        <f t="shared" si="41"/>
        <v>0</v>
      </c>
      <c r="X344" s="119">
        <f t="shared" si="42"/>
        <v>0</v>
      </c>
      <c r="Y344" s="119">
        <f t="shared" si="43"/>
        <v>0</v>
      </c>
      <c r="AA344" s="120" t="str">
        <f t="shared" si="38"/>
        <v>202604</v>
      </c>
    </row>
    <row r="345" spans="1:27" ht="21" customHeight="1">
      <c r="A345" s="308" t="str">
        <f>IF(C345="","",SUBTOTAL(103,$C$13:C345)-1)</f>
        <v/>
      </c>
      <c r="B345" s="104"/>
      <c r="C345" s="105"/>
      <c r="D345" s="105"/>
      <c r="E345" s="106"/>
      <c r="F345" s="107" t="str">
        <f>IF(E345="","",IFERROR(DATEDIF(E345,'請求書（幼稚園保育料・代理）'!$A$1,"Y"),""))</f>
        <v/>
      </c>
      <c r="G345" s="108"/>
      <c r="H345" s="105"/>
      <c r="I345" s="333"/>
      <c r="J345" s="110" t="s">
        <v>32</v>
      </c>
      <c r="K345" s="334"/>
      <c r="L345" s="112"/>
      <c r="M345" s="258" t="s">
        <v>91</v>
      </c>
      <c r="N345" s="113"/>
      <c r="O345" s="114"/>
      <c r="P345" s="306"/>
      <c r="Q345" s="105"/>
      <c r="R345" s="114"/>
      <c r="S345" s="115"/>
      <c r="T345" s="116">
        <f t="shared" si="39"/>
        <v>0</v>
      </c>
      <c r="U345" s="117">
        <f t="shared" si="40"/>
        <v>0</v>
      </c>
      <c r="V345" s="117">
        <f t="shared" si="37"/>
        <v>0</v>
      </c>
      <c r="W345" s="118">
        <f t="shared" si="41"/>
        <v>0</v>
      </c>
      <c r="X345" s="119">
        <f t="shared" si="42"/>
        <v>0</v>
      </c>
      <c r="Y345" s="119">
        <f t="shared" si="43"/>
        <v>0</v>
      </c>
      <c r="AA345" s="120" t="str">
        <f t="shared" si="38"/>
        <v>202604</v>
      </c>
    </row>
    <row r="346" spans="1:27" ht="21" customHeight="1">
      <c r="A346" s="308" t="str">
        <f>IF(C346="","",SUBTOTAL(103,$C$13:C346)-1)</f>
        <v/>
      </c>
      <c r="B346" s="104"/>
      <c r="C346" s="105"/>
      <c r="D346" s="105"/>
      <c r="E346" s="106"/>
      <c r="F346" s="107" t="str">
        <f>IF(E346="","",IFERROR(DATEDIF(E346,'請求書（幼稚園保育料・代理）'!$A$1,"Y"),""))</f>
        <v/>
      </c>
      <c r="G346" s="108"/>
      <c r="H346" s="105"/>
      <c r="I346" s="333"/>
      <c r="J346" s="110" t="s">
        <v>32</v>
      </c>
      <c r="K346" s="334"/>
      <c r="L346" s="112"/>
      <c r="M346" s="258" t="s">
        <v>91</v>
      </c>
      <c r="N346" s="113"/>
      <c r="O346" s="114"/>
      <c r="P346" s="306"/>
      <c r="Q346" s="105"/>
      <c r="R346" s="114"/>
      <c r="S346" s="115"/>
      <c r="T346" s="116">
        <f t="shared" si="39"/>
        <v>0</v>
      </c>
      <c r="U346" s="117">
        <f t="shared" si="40"/>
        <v>0</v>
      </c>
      <c r="V346" s="117">
        <f t="shared" si="37"/>
        <v>0</v>
      </c>
      <c r="W346" s="118">
        <f t="shared" si="41"/>
        <v>0</v>
      </c>
      <c r="X346" s="119">
        <f t="shared" si="42"/>
        <v>0</v>
      </c>
      <c r="Y346" s="119">
        <f t="shared" si="43"/>
        <v>0</v>
      </c>
      <c r="AA346" s="120" t="str">
        <f t="shared" si="38"/>
        <v>202604</v>
      </c>
    </row>
    <row r="347" spans="1:27" ht="21" customHeight="1">
      <c r="A347" s="308" t="str">
        <f>IF(C347="","",SUBTOTAL(103,$C$13:C347)-1)</f>
        <v/>
      </c>
      <c r="B347" s="104"/>
      <c r="C347" s="105"/>
      <c r="D347" s="105"/>
      <c r="E347" s="106"/>
      <c r="F347" s="107" t="str">
        <f>IF(E347="","",IFERROR(DATEDIF(E347,'請求書（幼稚園保育料・代理）'!$A$1,"Y"),""))</f>
        <v/>
      </c>
      <c r="G347" s="108"/>
      <c r="H347" s="105"/>
      <c r="I347" s="333"/>
      <c r="J347" s="110" t="s">
        <v>32</v>
      </c>
      <c r="K347" s="334"/>
      <c r="L347" s="112"/>
      <c r="M347" s="258" t="s">
        <v>91</v>
      </c>
      <c r="N347" s="113"/>
      <c r="O347" s="114"/>
      <c r="P347" s="306"/>
      <c r="Q347" s="105"/>
      <c r="R347" s="114"/>
      <c r="S347" s="115"/>
      <c r="T347" s="116">
        <f t="shared" si="39"/>
        <v>0</v>
      </c>
      <c r="U347" s="117">
        <f t="shared" si="40"/>
        <v>0</v>
      </c>
      <c r="V347" s="117">
        <f t="shared" si="37"/>
        <v>0</v>
      </c>
      <c r="W347" s="118">
        <f t="shared" si="41"/>
        <v>0</v>
      </c>
      <c r="X347" s="119">
        <f t="shared" si="42"/>
        <v>0</v>
      </c>
      <c r="Y347" s="119">
        <f t="shared" si="43"/>
        <v>0</v>
      </c>
      <c r="AA347" s="120" t="str">
        <f t="shared" si="38"/>
        <v>202604</v>
      </c>
    </row>
    <row r="348" spans="1:27" ht="21" customHeight="1">
      <c r="A348" s="308" t="str">
        <f>IF(C348="","",SUBTOTAL(103,$C$13:C348)-1)</f>
        <v/>
      </c>
      <c r="B348" s="104"/>
      <c r="C348" s="105"/>
      <c r="D348" s="105"/>
      <c r="E348" s="106"/>
      <c r="F348" s="107" t="str">
        <f>IF(E348="","",IFERROR(DATEDIF(E348,'請求書（幼稚園保育料・代理）'!$A$1,"Y"),""))</f>
        <v/>
      </c>
      <c r="G348" s="108"/>
      <c r="H348" s="105"/>
      <c r="I348" s="333"/>
      <c r="J348" s="110" t="s">
        <v>32</v>
      </c>
      <c r="K348" s="334"/>
      <c r="L348" s="112"/>
      <c r="M348" s="258" t="s">
        <v>91</v>
      </c>
      <c r="N348" s="113"/>
      <c r="O348" s="114"/>
      <c r="P348" s="306"/>
      <c r="Q348" s="105"/>
      <c r="R348" s="114"/>
      <c r="S348" s="115"/>
      <c r="T348" s="116">
        <f t="shared" si="39"/>
        <v>0</v>
      </c>
      <c r="U348" s="117">
        <f t="shared" si="40"/>
        <v>0</v>
      </c>
      <c r="V348" s="117">
        <f t="shared" si="37"/>
        <v>0</v>
      </c>
      <c r="W348" s="118">
        <f t="shared" si="41"/>
        <v>0</v>
      </c>
      <c r="X348" s="119">
        <f t="shared" si="42"/>
        <v>0</v>
      </c>
      <c r="Y348" s="119">
        <f t="shared" si="43"/>
        <v>0</v>
      </c>
      <c r="AA348" s="120" t="str">
        <f t="shared" si="38"/>
        <v>202604</v>
      </c>
    </row>
    <row r="349" spans="1:27" ht="21" customHeight="1">
      <c r="A349" s="308" t="str">
        <f>IF(C349="","",SUBTOTAL(103,$C$13:C349)-1)</f>
        <v/>
      </c>
      <c r="B349" s="104"/>
      <c r="C349" s="105"/>
      <c r="D349" s="105"/>
      <c r="E349" s="106"/>
      <c r="F349" s="107" t="str">
        <f>IF(E349="","",IFERROR(DATEDIF(E349,'請求書（幼稚園保育料・代理）'!$A$1,"Y"),""))</f>
        <v/>
      </c>
      <c r="G349" s="108"/>
      <c r="H349" s="105"/>
      <c r="I349" s="333"/>
      <c r="J349" s="110" t="s">
        <v>32</v>
      </c>
      <c r="K349" s="334"/>
      <c r="L349" s="112"/>
      <c r="M349" s="258" t="s">
        <v>91</v>
      </c>
      <c r="N349" s="113"/>
      <c r="O349" s="114"/>
      <c r="P349" s="306"/>
      <c r="Q349" s="105"/>
      <c r="R349" s="114"/>
      <c r="S349" s="115"/>
      <c r="T349" s="116">
        <f t="shared" si="39"/>
        <v>0</v>
      </c>
      <c r="U349" s="117">
        <f t="shared" si="40"/>
        <v>0</v>
      </c>
      <c r="V349" s="117">
        <f t="shared" si="37"/>
        <v>0</v>
      </c>
      <c r="W349" s="118">
        <f t="shared" si="41"/>
        <v>0</v>
      </c>
      <c r="X349" s="119">
        <f t="shared" si="42"/>
        <v>0</v>
      </c>
      <c r="Y349" s="119">
        <f t="shared" si="43"/>
        <v>0</v>
      </c>
      <c r="AA349" s="120" t="str">
        <f t="shared" si="38"/>
        <v>202604</v>
      </c>
    </row>
    <row r="350" spans="1:27" ht="21" customHeight="1">
      <c r="A350" s="308" t="str">
        <f>IF(C350="","",SUBTOTAL(103,$C$13:C350)-1)</f>
        <v/>
      </c>
      <c r="B350" s="104"/>
      <c r="C350" s="105"/>
      <c r="D350" s="105"/>
      <c r="E350" s="106"/>
      <c r="F350" s="107" t="str">
        <f>IF(E350="","",IFERROR(DATEDIF(E350,'請求書（幼稚園保育料・代理）'!$A$1,"Y"),""))</f>
        <v/>
      </c>
      <c r="G350" s="108"/>
      <c r="H350" s="105"/>
      <c r="I350" s="333"/>
      <c r="J350" s="110" t="s">
        <v>32</v>
      </c>
      <c r="K350" s="334"/>
      <c r="L350" s="112"/>
      <c r="M350" s="258" t="s">
        <v>91</v>
      </c>
      <c r="N350" s="113"/>
      <c r="O350" s="114"/>
      <c r="P350" s="306"/>
      <c r="Q350" s="105"/>
      <c r="R350" s="114"/>
      <c r="S350" s="115"/>
      <c r="T350" s="116">
        <f t="shared" si="39"/>
        <v>0</v>
      </c>
      <c r="U350" s="117">
        <f t="shared" si="40"/>
        <v>0</v>
      </c>
      <c r="V350" s="117">
        <f t="shared" si="37"/>
        <v>0</v>
      </c>
      <c r="W350" s="118">
        <f t="shared" si="41"/>
        <v>0</v>
      </c>
      <c r="X350" s="119">
        <f t="shared" si="42"/>
        <v>0</v>
      </c>
      <c r="Y350" s="119">
        <f t="shared" si="43"/>
        <v>0</v>
      </c>
      <c r="AA350" s="120" t="str">
        <f t="shared" si="38"/>
        <v>202604</v>
      </c>
    </row>
    <row r="351" spans="1:27" ht="21" customHeight="1">
      <c r="A351" s="308" t="str">
        <f>IF(C351="","",SUBTOTAL(103,$C$13:C351)-1)</f>
        <v/>
      </c>
      <c r="B351" s="104"/>
      <c r="C351" s="105"/>
      <c r="D351" s="105"/>
      <c r="E351" s="106"/>
      <c r="F351" s="107" t="str">
        <f>IF(E351="","",IFERROR(DATEDIF(E351,'請求書（幼稚園保育料・代理）'!$A$1,"Y"),""))</f>
        <v/>
      </c>
      <c r="G351" s="108"/>
      <c r="H351" s="105"/>
      <c r="I351" s="333"/>
      <c r="J351" s="110" t="s">
        <v>32</v>
      </c>
      <c r="K351" s="334"/>
      <c r="L351" s="112"/>
      <c r="M351" s="258" t="s">
        <v>91</v>
      </c>
      <c r="N351" s="113"/>
      <c r="O351" s="114"/>
      <c r="P351" s="306"/>
      <c r="Q351" s="105"/>
      <c r="R351" s="114"/>
      <c r="S351" s="115"/>
      <c r="T351" s="116">
        <f t="shared" si="39"/>
        <v>0</v>
      </c>
      <c r="U351" s="117">
        <f t="shared" si="40"/>
        <v>0</v>
      </c>
      <c r="V351" s="117">
        <f t="shared" si="37"/>
        <v>0</v>
      </c>
      <c r="W351" s="118">
        <f t="shared" si="41"/>
        <v>0</v>
      </c>
      <c r="X351" s="119">
        <f t="shared" si="42"/>
        <v>0</v>
      </c>
      <c r="Y351" s="119">
        <f t="shared" si="43"/>
        <v>0</v>
      </c>
      <c r="AA351" s="120" t="str">
        <f t="shared" si="38"/>
        <v>202604</v>
      </c>
    </row>
    <row r="352" spans="1:27" ht="21" customHeight="1">
      <c r="A352" s="308" t="str">
        <f>IF(C352="","",SUBTOTAL(103,$C$13:C352)-1)</f>
        <v/>
      </c>
      <c r="B352" s="104"/>
      <c r="C352" s="105"/>
      <c r="D352" s="105"/>
      <c r="E352" s="106"/>
      <c r="F352" s="107" t="str">
        <f>IF(E352="","",IFERROR(DATEDIF(E352,'請求書（幼稚園保育料・代理）'!$A$1,"Y"),""))</f>
        <v/>
      </c>
      <c r="G352" s="108"/>
      <c r="H352" s="105"/>
      <c r="I352" s="333"/>
      <c r="J352" s="110" t="s">
        <v>32</v>
      </c>
      <c r="K352" s="334"/>
      <c r="L352" s="112"/>
      <c r="M352" s="258" t="s">
        <v>91</v>
      </c>
      <c r="N352" s="113"/>
      <c r="O352" s="114"/>
      <c r="P352" s="306"/>
      <c r="Q352" s="105"/>
      <c r="R352" s="114"/>
      <c r="S352" s="115"/>
      <c r="T352" s="116">
        <f t="shared" si="39"/>
        <v>0</v>
      </c>
      <c r="U352" s="117">
        <f t="shared" si="40"/>
        <v>0</v>
      </c>
      <c r="V352" s="117">
        <f t="shared" si="37"/>
        <v>0</v>
      </c>
      <c r="W352" s="118">
        <f t="shared" si="41"/>
        <v>0</v>
      </c>
      <c r="X352" s="119">
        <f t="shared" si="42"/>
        <v>0</v>
      </c>
      <c r="Y352" s="119">
        <f t="shared" si="43"/>
        <v>0</v>
      </c>
      <c r="AA352" s="120" t="str">
        <f t="shared" si="38"/>
        <v>202604</v>
      </c>
    </row>
    <row r="353" spans="1:27" ht="21" customHeight="1">
      <c r="A353" s="308" t="str">
        <f>IF(C353="","",SUBTOTAL(103,$C$13:C353)-1)</f>
        <v/>
      </c>
      <c r="B353" s="104"/>
      <c r="C353" s="105"/>
      <c r="D353" s="105"/>
      <c r="E353" s="106"/>
      <c r="F353" s="107" t="str">
        <f>IF(E353="","",IFERROR(DATEDIF(E353,'請求書（幼稚園保育料・代理）'!$A$1,"Y"),""))</f>
        <v/>
      </c>
      <c r="G353" s="108"/>
      <c r="H353" s="105"/>
      <c r="I353" s="333"/>
      <c r="J353" s="110" t="s">
        <v>32</v>
      </c>
      <c r="K353" s="334"/>
      <c r="L353" s="112"/>
      <c r="M353" s="258" t="s">
        <v>91</v>
      </c>
      <c r="N353" s="113"/>
      <c r="O353" s="114"/>
      <c r="P353" s="306"/>
      <c r="Q353" s="105"/>
      <c r="R353" s="114"/>
      <c r="S353" s="115"/>
      <c r="T353" s="116">
        <f t="shared" si="39"/>
        <v>0</v>
      </c>
      <c r="U353" s="117">
        <f t="shared" si="40"/>
        <v>0</v>
      </c>
      <c r="V353" s="117">
        <f t="shared" si="37"/>
        <v>0</v>
      </c>
      <c r="W353" s="118">
        <f t="shared" si="41"/>
        <v>0</v>
      </c>
      <c r="X353" s="119">
        <f t="shared" si="42"/>
        <v>0</v>
      </c>
      <c r="Y353" s="119">
        <f t="shared" si="43"/>
        <v>0</v>
      </c>
      <c r="AA353" s="120" t="str">
        <f t="shared" si="38"/>
        <v>202604</v>
      </c>
    </row>
    <row r="354" spans="1:27" ht="21" customHeight="1">
      <c r="A354" s="308" t="str">
        <f>IF(C354="","",SUBTOTAL(103,$C$13:C354)-1)</f>
        <v/>
      </c>
      <c r="B354" s="104"/>
      <c r="C354" s="105"/>
      <c r="D354" s="105"/>
      <c r="E354" s="106"/>
      <c r="F354" s="107" t="str">
        <f>IF(E354="","",IFERROR(DATEDIF(E354,'請求書（幼稚園保育料・代理）'!$A$1,"Y"),""))</f>
        <v/>
      </c>
      <c r="G354" s="108"/>
      <c r="H354" s="105"/>
      <c r="I354" s="333"/>
      <c r="J354" s="110" t="s">
        <v>32</v>
      </c>
      <c r="K354" s="334"/>
      <c r="L354" s="112"/>
      <c r="M354" s="258" t="s">
        <v>91</v>
      </c>
      <c r="N354" s="113"/>
      <c r="O354" s="114"/>
      <c r="P354" s="306"/>
      <c r="Q354" s="105"/>
      <c r="R354" s="114"/>
      <c r="S354" s="115"/>
      <c r="T354" s="116">
        <f t="shared" si="39"/>
        <v>0</v>
      </c>
      <c r="U354" s="117">
        <f t="shared" si="40"/>
        <v>0</v>
      </c>
      <c r="V354" s="117">
        <f t="shared" si="37"/>
        <v>0</v>
      </c>
      <c r="W354" s="118">
        <f t="shared" si="41"/>
        <v>0</v>
      </c>
      <c r="X354" s="119">
        <f t="shared" si="42"/>
        <v>0</v>
      </c>
      <c r="Y354" s="119">
        <f t="shared" si="43"/>
        <v>0</v>
      </c>
      <c r="AA354" s="120" t="str">
        <f t="shared" si="38"/>
        <v>202604</v>
      </c>
    </row>
    <row r="355" spans="1:27" ht="21" customHeight="1">
      <c r="A355" s="308" t="str">
        <f>IF(C355="","",SUBTOTAL(103,$C$13:C355)-1)</f>
        <v/>
      </c>
      <c r="B355" s="104"/>
      <c r="C355" s="105"/>
      <c r="D355" s="105"/>
      <c r="E355" s="106"/>
      <c r="F355" s="107" t="str">
        <f>IF(E355="","",IFERROR(DATEDIF(E355,'請求書（幼稚園保育料・代理）'!$A$1,"Y"),""))</f>
        <v/>
      </c>
      <c r="G355" s="108"/>
      <c r="H355" s="105"/>
      <c r="I355" s="333"/>
      <c r="J355" s="110" t="s">
        <v>32</v>
      </c>
      <c r="K355" s="334"/>
      <c r="L355" s="112"/>
      <c r="M355" s="258" t="s">
        <v>91</v>
      </c>
      <c r="N355" s="113"/>
      <c r="O355" s="114"/>
      <c r="P355" s="306"/>
      <c r="Q355" s="105"/>
      <c r="R355" s="114"/>
      <c r="S355" s="115"/>
      <c r="T355" s="116">
        <f t="shared" si="39"/>
        <v>0</v>
      </c>
      <c r="U355" s="117">
        <f t="shared" si="40"/>
        <v>0</v>
      </c>
      <c r="V355" s="117">
        <f t="shared" si="37"/>
        <v>0</v>
      </c>
      <c r="W355" s="118">
        <f t="shared" si="41"/>
        <v>0</v>
      </c>
      <c r="X355" s="119">
        <f t="shared" si="42"/>
        <v>0</v>
      </c>
      <c r="Y355" s="119">
        <f t="shared" si="43"/>
        <v>0</v>
      </c>
      <c r="AA355" s="120" t="str">
        <f t="shared" si="38"/>
        <v>202604</v>
      </c>
    </row>
    <row r="356" spans="1:27" ht="21" customHeight="1">
      <c r="A356" s="308" t="str">
        <f>IF(C356="","",SUBTOTAL(103,$C$13:C356)-1)</f>
        <v/>
      </c>
      <c r="B356" s="104"/>
      <c r="C356" s="105"/>
      <c r="D356" s="105"/>
      <c r="E356" s="106"/>
      <c r="F356" s="107" t="str">
        <f>IF(E356="","",IFERROR(DATEDIF(E356,'請求書（幼稚園保育料・代理）'!$A$1,"Y"),""))</f>
        <v/>
      </c>
      <c r="G356" s="108"/>
      <c r="H356" s="105"/>
      <c r="I356" s="333"/>
      <c r="J356" s="110" t="s">
        <v>32</v>
      </c>
      <c r="K356" s="334"/>
      <c r="L356" s="112"/>
      <c r="M356" s="258" t="s">
        <v>91</v>
      </c>
      <c r="N356" s="113"/>
      <c r="O356" s="114"/>
      <c r="P356" s="306"/>
      <c r="Q356" s="105"/>
      <c r="R356" s="114"/>
      <c r="S356" s="115"/>
      <c r="T356" s="116">
        <f t="shared" si="39"/>
        <v>0</v>
      </c>
      <c r="U356" s="117">
        <f t="shared" si="40"/>
        <v>0</v>
      </c>
      <c r="V356" s="117">
        <f t="shared" si="37"/>
        <v>0</v>
      </c>
      <c r="W356" s="118">
        <f t="shared" si="41"/>
        <v>0</v>
      </c>
      <c r="X356" s="119">
        <f t="shared" si="42"/>
        <v>0</v>
      </c>
      <c r="Y356" s="119">
        <f t="shared" si="43"/>
        <v>0</v>
      </c>
      <c r="AA356" s="120" t="str">
        <f t="shared" si="38"/>
        <v>202604</v>
      </c>
    </row>
    <row r="357" spans="1:27" ht="21" customHeight="1">
      <c r="A357" s="308" t="str">
        <f>IF(C357="","",SUBTOTAL(103,$C$13:C357)-1)</f>
        <v/>
      </c>
      <c r="B357" s="104"/>
      <c r="C357" s="105"/>
      <c r="D357" s="105"/>
      <c r="E357" s="106"/>
      <c r="F357" s="107" t="str">
        <f>IF(E357="","",IFERROR(DATEDIF(E357,'請求書（幼稚園保育料・代理）'!$A$1,"Y"),""))</f>
        <v/>
      </c>
      <c r="G357" s="108"/>
      <c r="H357" s="105"/>
      <c r="I357" s="333"/>
      <c r="J357" s="110" t="s">
        <v>32</v>
      </c>
      <c r="K357" s="334"/>
      <c r="L357" s="112"/>
      <c r="M357" s="258" t="s">
        <v>91</v>
      </c>
      <c r="N357" s="113"/>
      <c r="O357" s="114"/>
      <c r="P357" s="306"/>
      <c r="Q357" s="105"/>
      <c r="R357" s="114"/>
      <c r="S357" s="115"/>
      <c r="T357" s="116">
        <f t="shared" si="39"/>
        <v>0</v>
      </c>
      <c r="U357" s="117">
        <f t="shared" si="40"/>
        <v>0</v>
      </c>
      <c r="V357" s="117">
        <f t="shared" si="37"/>
        <v>0</v>
      </c>
      <c r="W357" s="118">
        <f t="shared" si="41"/>
        <v>0</v>
      </c>
      <c r="X357" s="119">
        <f t="shared" si="42"/>
        <v>0</v>
      </c>
      <c r="Y357" s="119">
        <f t="shared" si="43"/>
        <v>0</v>
      </c>
      <c r="AA357" s="120" t="str">
        <f t="shared" si="38"/>
        <v>202604</v>
      </c>
    </row>
    <row r="358" spans="1:27" ht="21" customHeight="1">
      <c r="A358" s="308" t="str">
        <f>IF(C358="","",SUBTOTAL(103,$C$13:C358)-1)</f>
        <v/>
      </c>
      <c r="B358" s="104"/>
      <c r="C358" s="105"/>
      <c r="D358" s="105"/>
      <c r="E358" s="106"/>
      <c r="F358" s="107" t="str">
        <f>IF(E358="","",IFERROR(DATEDIF(E358,'請求書（幼稚園保育料・代理）'!$A$1,"Y"),""))</f>
        <v/>
      </c>
      <c r="G358" s="108"/>
      <c r="H358" s="105"/>
      <c r="I358" s="333"/>
      <c r="J358" s="110" t="s">
        <v>32</v>
      </c>
      <c r="K358" s="334"/>
      <c r="L358" s="112"/>
      <c r="M358" s="258" t="s">
        <v>91</v>
      </c>
      <c r="N358" s="113"/>
      <c r="O358" s="114"/>
      <c r="P358" s="306"/>
      <c r="Q358" s="105"/>
      <c r="R358" s="114"/>
      <c r="S358" s="115"/>
      <c r="T358" s="116">
        <f t="shared" si="39"/>
        <v>0</v>
      </c>
      <c r="U358" s="117">
        <f t="shared" si="40"/>
        <v>0</v>
      </c>
      <c r="V358" s="117">
        <f t="shared" si="37"/>
        <v>0</v>
      </c>
      <c r="W358" s="118">
        <f t="shared" si="41"/>
        <v>0</v>
      </c>
      <c r="X358" s="119">
        <f t="shared" si="42"/>
        <v>0</v>
      </c>
      <c r="Y358" s="119">
        <f t="shared" si="43"/>
        <v>0</v>
      </c>
      <c r="AA358" s="120" t="str">
        <f t="shared" si="38"/>
        <v>202604</v>
      </c>
    </row>
    <row r="359" spans="1:27" ht="21" customHeight="1">
      <c r="A359" s="308" t="str">
        <f>IF(C359="","",SUBTOTAL(103,$C$13:C359)-1)</f>
        <v/>
      </c>
      <c r="B359" s="104"/>
      <c r="C359" s="105"/>
      <c r="D359" s="105"/>
      <c r="E359" s="106"/>
      <c r="F359" s="107" t="str">
        <f>IF(E359="","",IFERROR(DATEDIF(E359,'請求書（幼稚園保育料・代理）'!$A$1,"Y"),""))</f>
        <v/>
      </c>
      <c r="G359" s="108"/>
      <c r="H359" s="105"/>
      <c r="I359" s="333"/>
      <c r="J359" s="110" t="s">
        <v>32</v>
      </c>
      <c r="K359" s="334"/>
      <c r="L359" s="112"/>
      <c r="M359" s="258" t="s">
        <v>91</v>
      </c>
      <c r="N359" s="113"/>
      <c r="O359" s="114"/>
      <c r="P359" s="306"/>
      <c r="Q359" s="105"/>
      <c r="R359" s="114"/>
      <c r="S359" s="115"/>
      <c r="T359" s="116">
        <f t="shared" si="39"/>
        <v>0</v>
      </c>
      <c r="U359" s="117">
        <f t="shared" si="40"/>
        <v>0</v>
      </c>
      <c r="V359" s="117">
        <f t="shared" si="37"/>
        <v>0</v>
      </c>
      <c r="W359" s="118">
        <f t="shared" si="41"/>
        <v>0</v>
      </c>
      <c r="X359" s="119">
        <f t="shared" si="42"/>
        <v>0</v>
      </c>
      <c r="Y359" s="119">
        <f t="shared" si="43"/>
        <v>0</v>
      </c>
      <c r="AA359" s="120" t="str">
        <f t="shared" si="38"/>
        <v>202604</v>
      </c>
    </row>
    <row r="360" spans="1:27" ht="21" customHeight="1">
      <c r="A360" s="308" t="str">
        <f>IF(C360="","",SUBTOTAL(103,$C$13:C360)-1)</f>
        <v/>
      </c>
      <c r="B360" s="104"/>
      <c r="C360" s="105"/>
      <c r="D360" s="105"/>
      <c r="E360" s="106"/>
      <c r="F360" s="107" t="str">
        <f>IF(E360="","",IFERROR(DATEDIF(E360,'請求書（幼稚園保育料・代理）'!$A$1,"Y"),""))</f>
        <v/>
      </c>
      <c r="G360" s="108"/>
      <c r="H360" s="105"/>
      <c r="I360" s="333"/>
      <c r="J360" s="110" t="s">
        <v>32</v>
      </c>
      <c r="K360" s="334"/>
      <c r="L360" s="112"/>
      <c r="M360" s="258" t="s">
        <v>91</v>
      </c>
      <c r="N360" s="113"/>
      <c r="O360" s="114"/>
      <c r="P360" s="306"/>
      <c r="Q360" s="105"/>
      <c r="R360" s="114"/>
      <c r="S360" s="115"/>
      <c r="T360" s="116">
        <f t="shared" si="39"/>
        <v>0</v>
      </c>
      <c r="U360" s="117">
        <f t="shared" si="40"/>
        <v>0</v>
      </c>
      <c r="V360" s="117">
        <f t="shared" si="37"/>
        <v>0</v>
      </c>
      <c r="W360" s="118">
        <f t="shared" si="41"/>
        <v>0</v>
      </c>
      <c r="X360" s="119">
        <f t="shared" si="42"/>
        <v>0</v>
      </c>
      <c r="Y360" s="119">
        <f t="shared" si="43"/>
        <v>0</v>
      </c>
      <c r="AA360" s="120" t="str">
        <f t="shared" si="38"/>
        <v>202604</v>
      </c>
    </row>
    <row r="361" spans="1:27" ht="21" customHeight="1">
      <c r="A361" s="308" t="str">
        <f>IF(C361="","",SUBTOTAL(103,$C$13:C361)-1)</f>
        <v/>
      </c>
      <c r="B361" s="104"/>
      <c r="C361" s="105"/>
      <c r="D361" s="105"/>
      <c r="E361" s="106"/>
      <c r="F361" s="107" t="str">
        <f>IF(E361="","",IFERROR(DATEDIF(E361,'請求書（幼稚園保育料・代理）'!$A$1,"Y"),""))</f>
        <v/>
      </c>
      <c r="G361" s="108"/>
      <c r="H361" s="105"/>
      <c r="I361" s="333"/>
      <c r="J361" s="110" t="s">
        <v>32</v>
      </c>
      <c r="K361" s="334"/>
      <c r="L361" s="112"/>
      <c r="M361" s="258" t="s">
        <v>91</v>
      </c>
      <c r="N361" s="113"/>
      <c r="O361" s="114"/>
      <c r="P361" s="306"/>
      <c r="Q361" s="105"/>
      <c r="R361" s="114"/>
      <c r="S361" s="115"/>
      <c r="T361" s="116">
        <f t="shared" si="39"/>
        <v>0</v>
      </c>
      <c r="U361" s="117">
        <f t="shared" si="40"/>
        <v>0</v>
      </c>
      <c r="V361" s="117">
        <f t="shared" si="37"/>
        <v>0</v>
      </c>
      <c r="W361" s="118">
        <f t="shared" si="41"/>
        <v>0</v>
      </c>
      <c r="X361" s="119">
        <f t="shared" si="42"/>
        <v>0</v>
      </c>
      <c r="Y361" s="119">
        <f t="shared" si="43"/>
        <v>0</v>
      </c>
      <c r="AA361" s="120" t="str">
        <f t="shared" si="38"/>
        <v>202604</v>
      </c>
    </row>
    <row r="362" spans="1:27" ht="21" customHeight="1">
      <c r="A362" s="308" t="str">
        <f>IF(C362="","",SUBTOTAL(103,$C$13:C362)-1)</f>
        <v/>
      </c>
      <c r="B362" s="104"/>
      <c r="C362" s="105"/>
      <c r="D362" s="105"/>
      <c r="E362" s="106"/>
      <c r="F362" s="107" t="str">
        <f>IF(E362="","",IFERROR(DATEDIF(E362,'請求書（幼稚園保育料・代理）'!$A$1,"Y"),""))</f>
        <v/>
      </c>
      <c r="G362" s="108"/>
      <c r="H362" s="105"/>
      <c r="I362" s="333"/>
      <c r="J362" s="110" t="s">
        <v>32</v>
      </c>
      <c r="K362" s="334"/>
      <c r="L362" s="112"/>
      <c r="M362" s="258" t="s">
        <v>91</v>
      </c>
      <c r="N362" s="113"/>
      <c r="O362" s="114"/>
      <c r="P362" s="306"/>
      <c r="Q362" s="105"/>
      <c r="R362" s="114"/>
      <c r="S362" s="115"/>
      <c r="T362" s="116">
        <f t="shared" si="39"/>
        <v>0</v>
      </c>
      <c r="U362" s="117">
        <f t="shared" si="40"/>
        <v>0</v>
      </c>
      <c r="V362" s="117">
        <f t="shared" si="37"/>
        <v>0</v>
      </c>
      <c r="W362" s="118">
        <f t="shared" si="41"/>
        <v>0</v>
      </c>
      <c r="X362" s="119">
        <f t="shared" si="42"/>
        <v>0</v>
      </c>
      <c r="Y362" s="119">
        <f t="shared" si="43"/>
        <v>0</v>
      </c>
      <c r="AA362" s="120" t="str">
        <f t="shared" si="38"/>
        <v>202604</v>
      </c>
    </row>
    <row r="363" spans="1:27" ht="21" customHeight="1">
      <c r="A363" s="308" t="str">
        <f>IF(C363="","",SUBTOTAL(103,$C$13:C363)-1)</f>
        <v/>
      </c>
      <c r="B363" s="104"/>
      <c r="C363" s="105"/>
      <c r="D363" s="105"/>
      <c r="E363" s="106"/>
      <c r="F363" s="107" t="str">
        <f>IF(E363="","",IFERROR(DATEDIF(E363,'請求書（幼稚園保育料・代理）'!$A$1,"Y"),""))</f>
        <v/>
      </c>
      <c r="G363" s="108"/>
      <c r="H363" s="105"/>
      <c r="I363" s="333"/>
      <c r="J363" s="110" t="s">
        <v>32</v>
      </c>
      <c r="K363" s="334"/>
      <c r="L363" s="112"/>
      <c r="M363" s="258" t="s">
        <v>91</v>
      </c>
      <c r="N363" s="113"/>
      <c r="O363" s="114"/>
      <c r="P363" s="306"/>
      <c r="Q363" s="105"/>
      <c r="R363" s="114"/>
      <c r="S363" s="115"/>
      <c r="T363" s="116">
        <f t="shared" si="39"/>
        <v>0</v>
      </c>
      <c r="U363" s="117">
        <f t="shared" si="40"/>
        <v>0</v>
      </c>
      <c r="V363" s="117">
        <f t="shared" si="37"/>
        <v>0</v>
      </c>
      <c r="W363" s="118">
        <f t="shared" si="41"/>
        <v>0</v>
      </c>
      <c r="X363" s="119">
        <f t="shared" si="42"/>
        <v>0</v>
      </c>
      <c r="Y363" s="119">
        <f t="shared" si="43"/>
        <v>0</v>
      </c>
      <c r="AA363" s="120" t="str">
        <f t="shared" si="38"/>
        <v>202604</v>
      </c>
    </row>
    <row r="364" spans="1:27" ht="21" customHeight="1">
      <c r="A364" s="308" t="str">
        <f>IF(C364="","",SUBTOTAL(103,$C$13:C364)-1)</f>
        <v/>
      </c>
      <c r="B364" s="104"/>
      <c r="C364" s="105"/>
      <c r="D364" s="105"/>
      <c r="E364" s="106"/>
      <c r="F364" s="107" t="str">
        <f>IF(E364="","",IFERROR(DATEDIF(E364,'請求書（幼稚園保育料・代理）'!$A$1,"Y"),""))</f>
        <v/>
      </c>
      <c r="G364" s="108"/>
      <c r="H364" s="105"/>
      <c r="I364" s="333"/>
      <c r="J364" s="110" t="s">
        <v>32</v>
      </c>
      <c r="K364" s="334"/>
      <c r="L364" s="112"/>
      <c r="M364" s="258" t="s">
        <v>91</v>
      </c>
      <c r="N364" s="113"/>
      <c r="O364" s="114"/>
      <c r="P364" s="306"/>
      <c r="Q364" s="105"/>
      <c r="R364" s="114"/>
      <c r="S364" s="115"/>
      <c r="T364" s="116">
        <f t="shared" si="39"/>
        <v>0</v>
      </c>
      <c r="U364" s="117">
        <f t="shared" si="40"/>
        <v>0</v>
      </c>
      <c r="V364" s="117">
        <f t="shared" si="37"/>
        <v>0</v>
      </c>
      <c r="W364" s="118">
        <f t="shared" si="41"/>
        <v>0</v>
      </c>
      <c r="X364" s="119">
        <f t="shared" si="42"/>
        <v>0</v>
      </c>
      <c r="Y364" s="119">
        <f t="shared" si="43"/>
        <v>0</v>
      </c>
      <c r="AA364" s="120" t="str">
        <f t="shared" si="38"/>
        <v>202604</v>
      </c>
    </row>
    <row r="365" spans="1:27" ht="21" customHeight="1">
      <c r="A365" s="308" t="str">
        <f>IF(C365="","",SUBTOTAL(103,$C$13:C365)-1)</f>
        <v/>
      </c>
      <c r="B365" s="104"/>
      <c r="C365" s="105"/>
      <c r="D365" s="105"/>
      <c r="E365" s="106"/>
      <c r="F365" s="107" t="str">
        <f>IF(E365="","",IFERROR(DATEDIF(E365,'請求書（幼稚園保育料・代理）'!$A$1,"Y"),""))</f>
        <v/>
      </c>
      <c r="G365" s="108"/>
      <c r="H365" s="105"/>
      <c r="I365" s="333"/>
      <c r="J365" s="110" t="s">
        <v>32</v>
      </c>
      <c r="K365" s="334"/>
      <c r="L365" s="112"/>
      <c r="M365" s="258" t="s">
        <v>91</v>
      </c>
      <c r="N365" s="113"/>
      <c r="O365" s="114"/>
      <c r="P365" s="306"/>
      <c r="Q365" s="105"/>
      <c r="R365" s="114"/>
      <c r="S365" s="115"/>
      <c r="T365" s="116">
        <f t="shared" si="39"/>
        <v>0</v>
      </c>
      <c r="U365" s="117">
        <f t="shared" si="40"/>
        <v>0</v>
      </c>
      <c r="V365" s="117">
        <f t="shared" si="37"/>
        <v>0</v>
      </c>
      <c r="W365" s="118">
        <f t="shared" si="41"/>
        <v>0</v>
      </c>
      <c r="X365" s="119">
        <f t="shared" si="42"/>
        <v>0</v>
      </c>
      <c r="Y365" s="119">
        <f t="shared" si="43"/>
        <v>0</v>
      </c>
      <c r="AA365" s="120" t="str">
        <f t="shared" si="38"/>
        <v>202604</v>
      </c>
    </row>
    <row r="366" spans="1:27" ht="21" customHeight="1">
      <c r="A366" s="308" t="str">
        <f>IF(C366="","",SUBTOTAL(103,$C$13:C366)-1)</f>
        <v/>
      </c>
      <c r="B366" s="104"/>
      <c r="C366" s="105"/>
      <c r="D366" s="105"/>
      <c r="E366" s="106"/>
      <c r="F366" s="107" t="str">
        <f>IF(E366="","",IFERROR(DATEDIF(E366,'請求書（幼稚園保育料・代理）'!$A$1,"Y"),""))</f>
        <v/>
      </c>
      <c r="G366" s="108"/>
      <c r="H366" s="105"/>
      <c r="I366" s="333"/>
      <c r="J366" s="110" t="s">
        <v>32</v>
      </c>
      <c r="K366" s="334"/>
      <c r="L366" s="112"/>
      <c r="M366" s="258" t="s">
        <v>91</v>
      </c>
      <c r="N366" s="113"/>
      <c r="O366" s="114"/>
      <c r="P366" s="306"/>
      <c r="Q366" s="105"/>
      <c r="R366" s="114"/>
      <c r="S366" s="115"/>
      <c r="T366" s="116">
        <f t="shared" si="39"/>
        <v>0</v>
      </c>
      <c r="U366" s="117">
        <f t="shared" si="40"/>
        <v>0</v>
      </c>
      <c r="V366" s="117">
        <f t="shared" si="37"/>
        <v>0</v>
      </c>
      <c r="W366" s="118">
        <f t="shared" si="41"/>
        <v>0</v>
      </c>
      <c r="X366" s="119">
        <f t="shared" si="42"/>
        <v>0</v>
      </c>
      <c r="Y366" s="119">
        <f t="shared" si="43"/>
        <v>0</v>
      </c>
      <c r="AA366" s="120" t="str">
        <f t="shared" si="38"/>
        <v>202604</v>
      </c>
    </row>
    <row r="367" spans="1:27" ht="21" customHeight="1">
      <c r="A367" s="308" t="str">
        <f>IF(C367="","",SUBTOTAL(103,$C$13:C367)-1)</f>
        <v/>
      </c>
      <c r="B367" s="104"/>
      <c r="C367" s="105"/>
      <c r="D367" s="105"/>
      <c r="E367" s="106"/>
      <c r="F367" s="107" t="str">
        <f>IF(E367="","",IFERROR(DATEDIF(E367,'請求書（幼稚園保育料・代理）'!$A$1,"Y"),""))</f>
        <v/>
      </c>
      <c r="G367" s="108"/>
      <c r="H367" s="105"/>
      <c r="I367" s="333"/>
      <c r="J367" s="110" t="s">
        <v>32</v>
      </c>
      <c r="K367" s="334"/>
      <c r="L367" s="112"/>
      <c r="M367" s="258" t="s">
        <v>91</v>
      </c>
      <c r="N367" s="113"/>
      <c r="O367" s="114"/>
      <c r="P367" s="306"/>
      <c r="Q367" s="105"/>
      <c r="R367" s="114"/>
      <c r="S367" s="115"/>
      <c r="T367" s="116">
        <f t="shared" si="39"/>
        <v>0</v>
      </c>
      <c r="U367" s="117">
        <f t="shared" si="40"/>
        <v>0</v>
      </c>
      <c r="V367" s="117">
        <f t="shared" si="37"/>
        <v>0</v>
      </c>
      <c r="W367" s="118">
        <f t="shared" si="41"/>
        <v>0</v>
      </c>
      <c r="X367" s="119">
        <f t="shared" si="42"/>
        <v>0</v>
      </c>
      <c r="Y367" s="119">
        <f t="shared" si="43"/>
        <v>0</v>
      </c>
      <c r="AA367" s="120" t="str">
        <f t="shared" si="38"/>
        <v>202604</v>
      </c>
    </row>
    <row r="368" spans="1:27" ht="21" customHeight="1">
      <c r="A368" s="308" t="str">
        <f>IF(C368="","",SUBTOTAL(103,$C$13:C368)-1)</f>
        <v/>
      </c>
      <c r="B368" s="104"/>
      <c r="C368" s="105"/>
      <c r="D368" s="105"/>
      <c r="E368" s="106"/>
      <c r="F368" s="107" t="str">
        <f>IF(E368="","",IFERROR(DATEDIF(E368,'請求書（幼稚園保育料・代理）'!$A$1,"Y"),""))</f>
        <v/>
      </c>
      <c r="G368" s="108"/>
      <c r="H368" s="105"/>
      <c r="I368" s="333"/>
      <c r="J368" s="110" t="s">
        <v>32</v>
      </c>
      <c r="K368" s="334"/>
      <c r="L368" s="112"/>
      <c r="M368" s="258" t="s">
        <v>91</v>
      </c>
      <c r="N368" s="113"/>
      <c r="O368" s="114"/>
      <c r="P368" s="306"/>
      <c r="Q368" s="105"/>
      <c r="R368" s="114"/>
      <c r="S368" s="115"/>
      <c r="T368" s="116">
        <f t="shared" si="39"/>
        <v>0</v>
      </c>
      <c r="U368" s="117">
        <f t="shared" si="40"/>
        <v>0</v>
      </c>
      <c r="V368" s="117">
        <f t="shared" si="37"/>
        <v>0</v>
      </c>
      <c r="W368" s="118">
        <f t="shared" si="41"/>
        <v>0</v>
      </c>
      <c r="X368" s="119">
        <f t="shared" si="42"/>
        <v>0</v>
      </c>
      <c r="Y368" s="119">
        <f t="shared" si="43"/>
        <v>0</v>
      </c>
      <c r="AA368" s="120" t="str">
        <f t="shared" si="38"/>
        <v>202604</v>
      </c>
    </row>
    <row r="369" spans="1:27" ht="21" customHeight="1">
      <c r="A369" s="308" t="str">
        <f>IF(C369="","",SUBTOTAL(103,$C$13:C369)-1)</f>
        <v/>
      </c>
      <c r="B369" s="104"/>
      <c r="C369" s="105"/>
      <c r="D369" s="105"/>
      <c r="E369" s="106"/>
      <c r="F369" s="107" t="str">
        <f>IF(E369="","",IFERROR(DATEDIF(E369,'請求書（幼稚園保育料・代理）'!$A$1,"Y"),""))</f>
        <v/>
      </c>
      <c r="G369" s="108"/>
      <c r="H369" s="105"/>
      <c r="I369" s="333"/>
      <c r="J369" s="110" t="s">
        <v>32</v>
      </c>
      <c r="K369" s="334"/>
      <c r="L369" s="112"/>
      <c r="M369" s="258" t="s">
        <v>91</v>
      </c>
      <c r="N369" s="113"/>
      <c r="O369" s="114"/>
      <c r="P369" s="306"/>
      <c r="Q369" s="105"/>
      <c r="R369" s="114"/>
      <c r="S369" s="115"/>
      <c r="T369" s="116">
        <f t="shared" si="39"/>
        <v>0</v>
      </c>
      <c r="U369" s="117">
        <f t="shared" si="40"/>
        <v>0</v>
      </c>
      <c r="V369" s="117">
        <f t="shared" si="37"/>
        <v>0</v>
      </c>
      <c r="W369" s="118">
        <f t="shared" si="41"/>
        <v>0</v>
      </c>
      <c r="X369" s="119">
        <f t="shared" si="42"/>
        <v>0</v>
      </c>
      <c r="Y369" s="119">
        <f t="shared" si="43"/>
        <v>0</v>
      </c>
      <c r="AA369" s="120" t="str">
        <f t="shared" si="38"/>
        <v>202604</v>
      </c>
    </row>
    <row r="370" spans="1:27" ht="21" customHeight="1">
      <c r="A370" s="308" t="str">
        <f>IF(C370="","",SUBTOTAL(103,$C$13:C370)-1)</f>
        <v/>
      </c>
      <c r="B370" s="104"/>
      <c r="C370" s="105"/>
      <c r="D370" s="105"/>
      <c r="E370" s="106"/>
      <c r="F370" s="107" t="str">
        <f>IF(E370="","",IFERROR(DATEDIF(E370,'請求書（幼稚園保育料・代理）'!$A$1,"Y"),""))</f>
        <v/>
      </c>
      <c r="G370" s="108"/>
      <c r="H370" s="105"/>
      <c r="I370" s="333"/>
      <c r="J370" s="110" t="s">
        <v>32</v>
      </c>
      <c r="K370" s="334"/>
      <c r="L370" s="112"/>
      <c r="M370" s="258" t="s">
        <v>91</v>
      </c>
      <c r="N370" s="113"/>
      <c r="O370" s="114"/>
      <c r="P370" s="306"/>
      <c r="Q370" s="105"/>
      <c r="R370" s="114"/>
      <c r="S370" s="115"/>
      <c r="T370" s="116">
        <f t="shared" si="39"/>
        <v>0</v>
      </c>
      <c r="U370" s="117">
        <f t="shared" si="40"/>
        <v>0</v>
      </c>
      <c r="V370" s="117">
        <f t="shared" si="37"/>
        <v>0</v>
      </c>
      <c r="W370" s="118">
        <f t="shared" si="41"/>
        <v>0</v>
      </c>
      <c r="X370" s="119">
        <f t="shared" si="42"/>
        <v>0</v>
      </c>
      <c r="Y370" s="119">
        <f t="shared" si="43"/>
        <v>0</v>
      </c>
      <c r="AA370" s="120" t="str">
        <f t="shared" si="38"/>
        <v>202604</v>
      </c>
    </row>
    <row r="371" spans="1:27" ht="21" customHeight="1">
      <c r="A371" s="308" t="str">
        <f>IF(C371="","",SUBTOTAL(103,$C$13:C371)-1)</f>
        <v/>
      </c>
      <c r="B371" s="104"/>
      <c r="C371" s="105"/>
      <c r="D371" s="105"/>
      <c r="E371" s="106"/>
      <c r="F371" s="107" t="str">
        <f>IF(E371="","",IFERROR(DATEDIF(E371,'請求書（幼稚園保育料・代理）'!$A$1,"Y"),""))</f>
        <v/>
      </c>
      <c r="G371" s="108"/>
      <c r="H371" s="105"/>
      <c r="I371" s="333"/>
      <c r="J371" s="110" t="s">
        <v>32</v>
      </c>
      <c r="K371" s="334"/>
      <c r="L371" s="112"/>
      <c r="M371" s="258" t="s">
        <v>91</v>
      </c>
      <c r="N371" s="113"/>
      <c r="O371" s="114"/>
      <c r="P371" s="306"/>
      <c r="Q371" s="105"/>
      <c r="R371" s="114"/>
      <c r="S371" s="115"/>
      <c r="T371" s="116">
        <f t="shared" si="39"/>
        <v>0</v>
      </c>
      <c r="U371" s="117">
        <f t="shared" si="40"/>
        <v>0</v>
      </c>
      <c r="V371" s="117">
        <f t="shared" si="37"/>
        <v>0</v>
      </c>
      <c r="W371" s="118">
        <f t="shared" si="41"/>
        <v>0</v>
      </c>
      <c r="X371" s="119">
        <f t="shared" si="42"/>
        <v>0</v>
      </c>
      <c r="Y371" s="119">
        <f t="shared" si="43"/>
        <v>0</v>
      </c>
      <c r="AA371" s="120" t="str">
        <f t="shared" si="38"/>
        <v>202604</v>
      </c>
    </row>
    <row r="372" spans="1:27" ht="21" customHeight="1">
      <c r="A372" s="308" t="str">
        <f>IF(C372="","",SUBTOTAL(103,$C$13:C372)-1)</f>
        <v/>
      </c>
      <c r="B372" s="104"/>
      <c r="C372" s="105"/>
      <c r="D372" s="105"/>
      <c r="E372" s="106"/>
      <c r="F372" s="107" t="str">
        <f>IF(E372="","",IFERROR(DATEDIF(E372,'請求書（幼稚園保育料・代理）'!$A$1,"Y"),""))</f>
        <v/>
      </c>
      <c r="G372" s="108"/>
      <c r="H372" s="105"/>
      <c r="I372" s="333"/>
      <c r="J372" s="110" t="s">
        <v>32</v>
      </c>
      <c r="K372" s="334"/>
      <c r="L372" s="112"/>
      <c r="M372" s="258" t="s">
        <v>91</v>
      </c>
      <c r="N372" s="113"/>
      <c r="O372" s="114"/>
      <c r="P372" s="306"/>
      <c r="Q372" s="105"/>
      <c r="R372" s="114"/>
      <c r="S372" s="115"/>
      <c r="T372" s="116">
        <f t="shared" si="39"/>
        <v>0</v>
      </c>
      <c r="U372" s="117">
        <f t="shared" si="40"/>
        <v>0</v>
      </c>
      <c r="V372" s="117">
        <f t="shared" si="37"/>
        <v>0</v>
      </c>
      <c r="W372" s="118">
        <f t="shared" si="41"/>
        <v>0</v>
      </c>
      <c r="X372" s="119">
        <f t="shared" si="42"/>
        <v>0</v>
      </c>
      <c r="Y372" s="119">
        <f t="shared" si="43"/>
        <v>0</v>
      </c>
      <c r="AA372" s="120" t="str">
        <f t="shared" si="38"/>
        <v>202604</v>
      </c>
    </row>
    <row r="373" spans="1:27" ht="21" customHeight="1">
      <c r="A373" s="308" t="str">
        <f>IF(C373="","",SUBTOTAL(103,$C$13:C373)-1)</f>
        <v/>
      </c>
      <c r="B373" s="104"/>
      <c r="C373" s="105"/>
      <c r="D373" s="105"/>
      <c r="E373" s="106"/>
      <c r="F373" s="107" t="str">
        <f>IF(E373="","",IFERROR(DATEDIF(E373,'請求書（幼稚園保育料・代理）'!$A$1,"Y"),""))</f>
        <v/>
      </c>
      <c r="G373" s="108"/>
      <c r="H373" s="105"/>
      <c r="I373" s="333"/>
      <c r="J373" s="110" t="s">
        <v>32</v>
      </c>
      <c r="K373" s="334"/>
      <c r="L373" s="112"/>
      <c r="M373" s="258" t="s">
        <v>91</v>
      </c>
      <c r="N373" s="113"/>
      <c r="O373" s="114"/>
      <c r="P373" s="306"/>
      <c r="Q373" s="105"/>
      <c r="R373" s="114"/>
      <c r="S373" s="115"/>
      <c r="T373" s="116">
        <f t="shared" si="39"/>
        <v>0</v>
      </c>
      <c r="U373" s="117">
        <f t="shared" si="40"/>
        <v>0</v>
      </c>
      <c r="V373" s="117">
        <f t="shared" si="37"/>
        <v>0</v>
      </c>
      <c r="W373" s="118">
        <f t="shared" si="41"/>
        <v>0</v>
      </c>
      <c r="X373" s="119">
        <f t="shared" si="42"/>
        <v>0</v>
      </c>
      <c r="Y373" s="119">
        <f t="shared" si="43"/>
        <v>0</v>
      </c>
      <c r="AA373" s="120" t="str">
        <f t="shared" si="38"/>
        <v>202604</v>
      </c>
    </row>
    <row r="374" spans="1:27" ht="21" customHeight="1">
      <c r="A374" s="308" t="str">
        <f>IF(C374="","",SUBTOTAL(103,$C$13:C374)-1)</f>
        <v/>
      </c>
      <c r="B374" s="104"/>
      <c r="C374" s="105"/>
      <c r="D374" s="105"/>
      <c r="E374" s="106"/>
      <c r="F374" s="107" t="str">
        <f>IF(E374="","",IFERROR(DATEDIF(E374,'請求書（幼稚園保育料・代理）'!$A$1,"Y"),""))</f>
        <v/>
      </c>
      <c r="G374" s="108"/>
      <c r="H374" s="105"/>
      <c r="I374" s="333"/>
      <c r="J374" s="110" t="s">
        <v>32</v>
      </c>
      <c r="K374" s="334"/>
      <c r="L374" s="112"/>
      <c r="M374" s="258" t="s">
        <v>91</v>
      </c>
      <c r="N374" s="113"/>
      <c r="O374" s="114"/>
      <c r="P374" s="306"/>
      <c r="Q374" s="105"/>
      <c r="R374" s="114"/>
      <c r="S374" s="115"/>
      <c r="T374" s="116">
        <f t="shared" si="39"/>
        <v>0</v>
      </c>
      <c r="U374" s="117">
        <f t="shared" si="40"/>
        <v>0</v>
      </c>
      <c r="V374" s="117">
        <f t="shared" si="37"/>
        <v>0</v>
      </c>
      <c r="W374" s="118">
        <f t="shared" si="41"/>
        <v>0</v>
      </c>
      <c r="X374" s="119">
        <f t="shared" si="42"/>
        <v>0</v>
      </c>
      <c r="Y374" s="119">
        <f t="shared" si="43"/>
        <v>0</v>
      </c>
      <c r="AA374" s="120" t="str">
        <f t="shared" si="38"/>
        <v>202604</v>
      </c>
    </row>
    <row r="375" spans="1:27" ht="21" customHeight="1">
      <c r="A375" s="308" t="str">
        <f>IF(C375="","",SUBTOTAL(103,$C$13:C375)-1)</f>
        <v/>
      </c>
      <c r="B375" s="104"/>
      <c r="C375" s="105"/>
      <c r="D375" s="105"/>
      <c r="E375" s="106"/>
      <c r="F375" s="107" t="str">
        <f>IF(E375="","",IFERROR(DATEDIF(E375,'請求書（幼稚園保育料・代理）'!$A$1,"Y"),""))</f>
        <v/>
      </c>
      <c r="G375" s="108"/>
      <c r="H375" s="105"/>
      <c r="I375" s="333"/>
      <c r="J375" s="110" t="s">
        <v>32</v>
      </c>
      <c r="K375" s="334"/>
      <c r="L375" s="112"/>
      <c r="M375" s="258" t="s">
        <v>91</v>
      </c>
      <c r="N375" s="113"/>
      <c r="O375" s="114"/>
      <c r="P375" s="306"/>
      <c r="Q375" s="105"/>
      <c r="R375" s="114"/>
      <c r="S375" s="115"/>
      <c r="T375" s="116">
        <f t="shared" si="39"/>
        <v>0</v>
      </c>
      <c r="U375" s="117">
        <f t="shared" si="40"/>
        <v>0</v>
      </c>
      <c r="V375" s="117">
        <f t="shared" si="37"/>
        <v>0</v>
      </c>
      <c r="W375" s="118">
        <f t="shared" si="41"/>
        <v>0</v>
      </c>
      <c r="X375" s="119">
        <f t="shared" si="42"/>
        <v>0</v>
      </c>
      <c r="Y375" s="119">
        <f t="shared" si="43"/>
        <v>0</v>
      </c>
      <c r="AA375" s="120" t="str">
        <f t="shared" si="38"/>
        <v>202604</v>
      </c>
    </row>
    <row r="376" spans="1:27" ht="21" customHeight="1">
      <c r="A376" s="308" t="str">
        <f>IF(C376="","",SUBTOTAL(103,$C$13:C376)-1)</f>
        <v/>
      </c>
      <c r="B376" s="104"/>
      <c r="C376" s="105"/>
      <c r="D376" s="105"/>
      <c r="E376" s="106"/>
      <c r="F376" s="107" t="str">
        <f>IF(E376="","",IFERROR(DATEDIF(E376,'請求書（幼稚園保育料・代理）'!$A$1,"Y"),""))</f>
        <v/>
      </c>
      <c r="G376" s="108"/>
      <c r="H376" s="105"/>
      <c r="I376" s="333"/>
      <c r="J376" s="110" t="s">
        <v>32</v>
      </c>
      <c r="K376" s="334"/>
      <c r="L376" s="112"/>
      <c r="M376" s="258" t="s">
        <v>91</v>
      </c>
      <c r="N376" s="113"/>
      <c r="O376" s="114"/>
      <c r="P376" s="306"/>
      <c r="Q376" s="105"/>
      <c r="R376" s="114"/>
      <c r="S376" s="115"/>
      <c r="T376" s="116">
        <f t="shared" si="39"/>
        <v>0</v>
      </c>
      <c r="U376" s="117">
        <f t="shared" si="40"/>
        <v>0</v>
      </c>
      <c r="V376" s="117">
        <f t="shared" si="37"/>
        <v>0</v>
      </c>
      <c r="W376" s="118">
        <f t="shared" si="41"/>
        <v>0</v>
      </c>
      <c r="X376" s="119">
        <f t="shared" si="42"/>
        <v>0</v>
      </c>
      <c r="Y376" s="119">
        <f t="shared" si="43"/>
        <v>0</v>
      </c>
      <c r="AA376" s="120" t="str">
        <f t="shared" si="38"/>
        <v>202604</v>
      </c>
    </row>
    <row r="377" spans="1:27" ht="21" customHeight="1">
      <c r="A377" s="308" t="str">
        <f>IF(C377="","",SUBTOTAL(103,$C$13:C377)-1)</f>
        <v/>
      </c>
      <c r="B377" s="104"/>
      <c r="C377" s="105"/>
      <c r="D377" s="105"/>
      <c r="E377" s="106"/>
      <c r="F377" s="107" t="str">
        <f>IF(E377="","",IFERROR(DATEDIF(E377,'請求書（幼稚園保育料・代理）'!$A$1,"Y"),""))</f>
        <v/>
      </c>
      <c r="G377" s="108"/>
      <c r="H377" s="105"/>
      <c r="I377" s="333"/>
      <c r="J377" s="110" t="s">
        <v>32</v>
      </c>
      <c r="K377" s="334"/>
      <c r="L377" s="112"/>
      <c r="M377" s="258" t="s">
        <v>91</v>
      </c>
      <c r="N377" s="113"/>
      <c r="O377" s="114"/>
      <c r="P377" s="306"/>
      <c r="Q377" s="105"/>
      <c r="R377" s="114"/>
      <c r="S377" s="115"/>
      <c r="T377" s="116">
        <f t="shared" si="39"/>
        <v>0</v>
      </c>
      <c r="U377" s="117">
        <f t="shared" si="40"/>
        <v>0</v>
      </c>
      <c r="V377" s="117">
        <f t="shared" si="37"/>
        <v>0</v>
      </c>
      <c r="W377" s="118">
        <f t="shared" si="41"/>
        <v>0</v>
      </c>
      <c r="X377" s="119">
        <f t="shared" si="42"/>
        <v>0</v>
      </c>
      <c r="Y377" s="119">
        <f t="shared" si="43"/>
        <v>0</v>
      </c>
      <c r="AA377" s="120" t="str">
        <f t="shared" si="38"/>
        <v>202604</v>
      </c>
    </row>
    <row r="378" spans="1:27" ht="21" customHeight="1">
      <c r="A378" s="308" t="str">
        <f>IF(C378="","",SUBTOTAL(103,$C$13:C378)-1)</f>
        <v/>
      </c>
      <c r="B378" s="104"/>
      <c r="C378" s="105"/>
      <c r="D378" s="105"/>
      <c r="E378" s="106"/>
      <c r="F378" s="107" t="str">
        <f>IF(E378="","",IFERROR(DATEDIF(E378,'請求書（幼稚園保育料・代理）'!$A$1,"Y"),""))</f>
        <v/>
      </c>
      <c r="G378" s="108"/>
      <c r="H378" s="105"/>
      <c r="I378" s="333"/>
      <c r="J378" s="110" t="s">
        <v>32</v>
      </c>
      <c r="K378" s="334"/>
      <c r="L378" s="112"/>
      <c r="M378" s="258" t="s">
        <v>91</v>
      </c>
      <c r="N378" s="113"/>
      <c r="O378" s="114"/>
      <c r="P378" s="306"/>
      <c r="Q378" s="105"/>
      <c r="R378" s="114"/>
      <c r="S378" s="115"/>
      <c r="T378" s="116">
        <f t="shared" si="39"/>
        <v>0</v>
      </c>
      <c r="U378" s="117">
        <f t="shared" si="40"/>
        <v>0</v>
      </c>
      <c r="V378" s="117">
        <f t="shared" si="37"/>
        <v>0</v>
      </c>
      <c r="W378" s="118">
        <f t="shared" si="41"/>
        <v>0</v>
      </c>
      <c r="X378" s="119">
        <f t="shared" si="42"/>
        <v>0</v>
      </c>
      <c r="Y378" s="119">
        <f t="shared" si="43"/>
        <v>0</v>
      </c>
      <c r="AA378" s="120" t="str">
        <f t="shared" si="38"/>
        <v>202604</v>
      </c>
    </row>
    <row r="379" spans="1:27" ht="21" customHeight="1">
      <c r="A379" s="308" t="str">
        <f>IF(C379="","",SUBTOTAL(103,$C$13:C379)-1)</f>
        <v/>
      </c>
      <c r="B379" s="104"/>
      <c r="C379" s="105"/>
      <c r="D379" s="105"/>
      <c r="E379" s="106"/>
      <c r="F379" s="107" t="str">
        <f>IF(E379="","",IFERROR(DATEDIF(E379,'請求書（幼稚園保育料・代理）'!$A$1,"Y"),""))</f>
        <v/>
      </c>
      <c r="G379" s="108"/>
      <c r="H379" s="105"/>
      <c r="I379" s="333"/>
      <c r="J379" s="110" t="s">
        <v>32</v>
      </c>
      <c r="K379" s="334"/>
      <c r="L379" s="112"/>
      <c r="M379" s="258" t="s">
        <v>91</v>
      </c>
      <c r="N379" s="113"/>
      <c r="O379" s="114"/>
      <c r="P379" s="306"/>
      <c r="Q379" s="105"/>
      <c r="R379" s="114"/>
      <c r="S379" s="115"/>
      <c r="T379" s="116">
        <f t="shared" si="39"/>
        <v>0</v>
      </c>
      <c r="U379" s="117">
        <f t="shared" si="40"/>
        <v>0</v>
      </c>
      <c r="V379" s="117">
        <f t="shared" si="37"/>
        <v>0</v>
      </c>
      <c r="W379" s="118">
        <f t="shared" si="41"/>
        <v>0</v>
      </c>
      <c r="X379" s="119">
        <f t="shared" si="42"/>
        <v>0</v>
      </c>
      <c r="Y379" s="119">
        <f t="shared" si="43"/>
        <v>0</v>
      </c>
      <c r="AA379" s="120" t="str">
        <f t="shared" si="38"/>
        <v>202604</v>
      </c>
    </row>
    <row r="380" spans="1:27" ht="21" customHeight="1">
      <c r="A380" s="308" t="str">
        <f>IF(C380="","",SUBTOTAL(103,$C$13:C380)-1)</f>
        <v/>
      </c>
      <c r="B380" s="104"/>
      <c r="C380" s="105"/>
      <c r="D380" s="105"/>
      <c r="E380" s="106"/>
      <c r="F380" s="107" t="str">
        <f>IF(E380="","",IFERROR(DATEDIF(E380,'請求書（幼稚園保育料・代理）'!$A$1,"Y"),""))</f>
        <v/>
      </c>
      <c r="G380" s="108"/>
      <c r="H380" s="105"/>
      <c r="I380" s="333"/>
      <c r="J380" s="110" t="s">
        <v>32</v>
      </c>
      <c r="K380" s="334"/>
      <c r="L380" s="112"/>
      <c r="M380" s="258" t="s">
        <v>91</v>
      </c>
      <c r="N380" s="113"/>
      <c r="O380" s="114"/>
      <c r="P380" s="306"/>
      <c r="Q380" s="105"/>
      <c r="R380" s="114"/>
      <c r="S380" s="115"/>
      <c r="T380" s="116">
        <f t="shared" si="39"/>
        <v>0</v>
      </c>
      <c r="U380" s="117">
        <f t="shared" si="40"/>
        <v>0</v>
      </c>
      <c r="V380" s="117">
        <f t="shared" si="37"/>
        <v>0</v>
      </c>
      <c r="W380" s="118">
        <f t="shared" si="41"/>
        <v>0</v>
      </c>
      <c r="X380" s="119">
        <f t="shared" si="42"/>
        <v>0</v>
      </c>
      <c r="Y380" s="119">
        <f t="shared" si="43"/>
        <v>0</v>
      </c>
      <c r="AA380" s="120" t="str">
        <f t="shared" si="38"/>
        <v>202604</v>
      </c>
    </row>
    <row r="381" spans="1:27" ht="21" customHeight="1">
      <c r="A381" s="308" t="str">
        <f>IF(C381="","",SUBTOTAL(103,$C$13:C381)-1)</f>
        <v/>
      </c>
      <c r="B381" s="104"/>
      <c r="C381" s="105"/>
      <c r="D381" s="105"/>
      <c r="E381" s="106"/>
      <c r="F381" s="107" t="str">
        <f>IF(E381="","",IFERROR(DATEDIF(E381,'請求書（幼稚園保育料・代理）'!$A$1,"Y"),""))</f>
        <v/>
      </c>
      <c r="G381" s="108"/>
      <c r="H381" s="105"/>
      <c r="I381" s="333"/>
      <c r="J381" s="110" t="s">
        <v>32</v>
      </c>
      <c r="K381" s="334"/>
      <c r="L381" s="112"/>
      <c r="M381" s="258" t="s">
        <v>91</v>
      </c>
      <c r="N381" s="113"/>
      <c r="O381" s="114"/>
      <c r="P381" s="306"/>
      <c r="Q381" s="105"/>
      <c r="R381" s="114"/>
      <c r="S381" s="115"/>
      <c r="T381" s="116">
        <f t="shared" si="39"/>
        <v>0</v>
      </c>
      <c r="U381" s="117">
        <f t="shared" si="40"/>
        <v>0</v>
      </c>
      <c r="V381" s="117">
        <f t="shared" si="37"/>
        <v>0</v>
      </c>
      <c r="W381" s="118">
        <f t="shared" si="41"/>
        <v>0</v>
      </c>
      <c r="X381" s="119">
        <f t="shared" si="42"/>
        <v>0</v>
      </c>
      <c r="Y381" s="119">
        <f t="shared" si="43"/>
        <v>0</v>
      </c>
      <c r="AA381" s="120" t="str">
        <f t="shared" si="38"/>
        <v>202604</v>
      </c>
    </row>
    <row r="382" spans="1:27" ht="21" customHeight="1">
      <c r="A382" s="308" t="str">
        <f>IF(C382="","",SUBTOTAL(103,$C$13:C382)-1)</f>
        <v/>
      </c>
      <c r="B382" s="104"/>
      <c r="C382" s="105"/>
      <c r="D382" s="105"/>
      <c r="E382" s="106"/>
      <c r="F382" s="107" t="str">
        <f>IF(E382="","",IFERROR(DATEDIF(E382,'請求書（幼稚園保育料・代理）'!$A$1,"Y"),""))</f>
        <v/>
      </c>
      <c r="G382" s="108"/>
      <c r="H382" s="105"/>
      <c r="I382" s="333"/>
      <c r="J382" s="110" t="s">
        <v>32</v>
      </c>
      <c r="K382" s="334"/>
      <c r="L382" s="112"/>
      <c r="M382" s="258" t="s">
        <v>91</v>
      </c>
      <c r="N382" s="113"/>
      <c r="O382" s="114"/>
      <c r="P382" s="306"/>
      <c r="Q382" s="105"/>
      <c r="R382" s="114"/>
      <c r="S382" s="115"/>
      <c r="T382" s="116">
        <f t="shared" si="39"/>
        <v>0</v>
      </c>
      <c r="U382" s="117">
        <f t="shared" si="40"/>
        <v>0</v>
      </c>
      <c r="V382" s="117">
        <f t="shared" si="37"/>
        <v>0</v>
      </c>
      <c r="W382" s="118">
        <f t="shared" si="41"/>
        <v>0</v>
      </c>
      <c r="X382" s="119">
        <f t="shared" si="42"/>
        <v>0</v>
      </c>
      <c r="Y382" s="119">
        <f t="shared" si="43"/>
        <v>0</v>
      </c>
      <c r="AA382" s="120" t="str">
        <f t="shared" si="38"/>
        <v>202604</v>
      </c>
    </row>
    <row r="383" spans="1:27" ht="21" customHeight="1">
      <c r="A383" s="308" t="str">
        <f>IF(C383="","",SUBTOTAL(103,$C$13:C383)-1)</f>
        <v/>
      </c>
      <c r="B383" s="104"/>
      <c r="C383" s="105"/>
      <c r="D383" s="105"/>
      <c r="E383" s="106"/>
      <c r="F383" s="107" t="str">
        <f>IF(E383="","",IFERROR(DATEDIF(E383,'請求書（幼稚園保育料・代理）'!$A$1,"Y"),""))</f>
        <v/>
      </c>
      <c r="G383" s="108"/>
      <c r="H383" s="105"/>
      <c r="I383" s="333"/>
      <c r="J383" s="110" t="s">
        <v>32</v>
      </c>
      <c r="K383" s="334"/>
      <c r="L383" s="112"/>
      <c r="M383" s="258" t="s">
        <v>91</v>
      </c>
      <c r="N383" s="113"/>
      <c r="O383" s="114"/>
      <c r="P383" s="306"/>
      <c r="Q383" s="105"/>
      <c r="R383" s="114"/>
      <c r="S383" s="115"/>
      <c r="T383" s="116">
        <f t="shared" si="39"/>
        <v>0</v>
      </c>
      <c r="U383" s="117">
        <f t="shared" si="40"/>
        <v>0</v>
      </c>
      <c r="V383" s="117">
        <f t="shared" si="37"/>
        <v>0</v>
      </c>
      <c r="W383" s="118">
        <f t="shared" si="41"/>
        <v>0</v>
      </c>
      <c r="X383" s="119">
        <f t="shared" si="42"/>
        <v>0</v>
      </c>
      <c r="Y383" s="119">
        <f t="shared" si="43"/>
        <v>0</v>
      </c>
      <c r="AA383" s="120" t="str">
        <f t="shared" si="38"/>
        <v>202604</v>
      </c>
    </row>
    <row r="384" spans="1:27" ht="21" customHeight="1">
      <c r="A384" s="308" t="str">
        <f>IF(C384="","",SUBTOTAL(103,$C$13:C384)-1)</f>
        <v/>
      </c>
      <c r="B384" s="104"/>
      <c r="C384" s="105"/>
      <c r="D384" s="105"/>
      <c r="E384" s="106"/>
      <c r="F384" s="107" t="str">
        <f>IF(E384="","",IFERROR(DATEDIF(E384,'請求書（幼稚園保育料・代理）'!$A$1,"Y"),""))</f>
        <v/>
      </c>
      <c r="G384" s="108"/>
      <c r="H384" s="105"/>
      <c r="I384" s="333"/>
      <c r="J384" s="110" t="s">
        <v>32</v>
      </c>
      <c r="K384" s="334"/>
      <c r="L384" s="112"/>
      <c r="M384" s="258" t="s">
        <v>91</v>
      </c>
      <c r="N384" s="113"/>
      <c r="O384" s="114"/>
      <c r="P384" s="306"/>
      <c r="Q384" s="105"/>
      <c r="R384" s="114"/>
      <c r="S384" s="115"/>
      <c r="T384" s="116">
        <f t="shared" si="39"/>
        <v>0</v>
      </c>
      <c r="U384" s="117">
        <f t="shared" si="40"/>
        <v>0</v>
      </c>
      <c r="V384" s="117">
        <f t="shared" si="37"/>
        <v>0</v>
      </c>
      <c r="W384" s="118">
        <f t="shared" si="41"/>
        <v>0</v>
      </c>
      <c r="X384" s="119">
        <f t="shared" si="42"/>
        <v>0</v>
      </c>
      <c r="Y384" s="119">
        <f t="shared" si="43"/>
        <v>0</v>
      </c>
      <c r="AA384" s="120" t="str">
        <f t="shared" si="38"/>
        <v>202604</v>
      </c>
    </row>
    <row r="385" spans="1:27" ht="21" customHeight="1">
      <c r="A385" s="308" t="str">
        <f>IF(C385="","",SUBTOTAL(103,$C$13:C385)-1)</f>
        <v/>
      </c>
      <c r="B385" s="104"/>
      <c r="C385" s="105"/>
      <c r="D385" s="105"/>
      <c r="E385" s="106"/>
      <c r="F385" s="107" t="str">
        <f>IF(E385="","",IFERROR(DATEDIF(E385,'請求書（幼稚園保育料・代理）'!$A$1,"Y"),""))</f>
        <v/>
      </c>
      <c r="G385" s="108"/>
      <c r="H385" s="105"/>
      <c r="I385" s="333"/>
      <c r="J385" s="110" t="s">
        <v>32</v>
      </c>
      <c r="K385" s="334"/>
      <c r="L385" s="112"/>
      <c r="M385" s="258" t="s">
        <v>91</v>
      </c>
      <c r="N385" s="113"/>
      <c r="O385" s="114"/>
      <c r="P385" s="306"/>
      <c r="Q385" s="105"/>
      <c r="R385" s="114"/>
      <c r="S385" s="115"/>
      <c r="T385" s="116">
        <f t="shared" si="39"/>
        <v>0</v>
      </c>
      <c r="U385" s="117">
        <f t="shared" si="40"/>
        <v>0</v>
      </c>
      <c r="V385" s="117">
        <f t="shared" si="37"/>
        <v>0</v>
      </c>
      <c r="W385" s="118">
        <f t="shared" si="41"/>
        <v>0</v>
      </c>
      <c r="X385" s="119">
        <f t="shared" si="42"/>
        <v>0</v>
      </c>
      <c r="Y385" s="119">
        <f t="shared" si="43"/>
        <v>0</v>
      </c>
      <c r="AA385" s="120" t="str">
        <f t="shared" si="38"/>
        <v>202604</v>
      </c>
    </row>
    <row r="386" spans="1:27" ht="21" customHeight="1">
      <c r="A386" s="308" t="str">
        <f>IF(C386="","",SUBTOTAL(103,$C$13:C386)-1)</f>
        <v/>
      </c>
      <c r="B386" s="104"/>
      <c r="C386" s="105"/>
      <c r="D386" s="105"/>
      <c r="E386" s="106"/>
      <c r="F386" s="107" t="str">
        <f>IF(E386="","",IFERROR(DATEDIF(E386,'請求書（幼稚園保育料・代理）'!$A$1,"Y"),""))</f>
        <v/>
      </c>
      <c r="G386" s="108"/>
      <c r="H386" s="105"/>
      <c r="I386" s="333"/>
      <c r="J386" s="110" t="s">
        <v>32</v>
      </c>
      <c r="K386" s="334"/>
      <c r="L386" s="112"/>
      <c r="M386" s="258" t="s">
        <v>91</v>
      </c>
      <c r="N386" s="113"/>
      <c r="O386" s="114"/>
      <c r="P386" s="306"/>
      <c r="Q386" s="105"/>
      <c r="R386" s="114"/>
      <c r="S386" s="115"/>
      <c r="T386" s="116">
        <f t="shared" si="39"/>
        <v>0</v>
      </c>
      <c r="U386" s="117">
        <f t="shared" si="40"/>
        <v>0</v>
      </c>
      <c r="V386" s="117">
        <f t="shared" si="37"/>
        <v>0</v>
      </c>
      <c r="W386" s="118">
        <f t="shared" si="41"/>
        <v>0</v>
      </c>
      <c r="X386" s="119">
        <f t="shared" si="42"/>
        <v>0</v>
      </c>
      <c r="Y386" s="119">
        <f t="shared" si="43"/>
        <v>0</v>
      </c>
      <c r="AA386" s="120" t="str">
        <f t="shared" si="38"/>
        <v>202604</v>
      </c>
    </row>
    <row r="387" spans="1:27" ht="21" customHeight="1">
      <c r="A387" s="308" t="str">
        <f>IF(C387="","",SUBTOTAL(103,$C$13:C387)-1)</f>
        <v/>
      </c>
      <c r="B387" s="104"/>
      <c r="C387" s="105"/>
      <c r="D387" s="105"/>
      <c r="E387" s="106"/>
      <c r="F387" s="107" t="str">
        <f>IF(E387="","",IFERROR(DATEDIF(E387,'請求書（幼稚園保育料・代理）'!$A$1,"Y"),""))</f>
        <v/>
      </c>
      <c r="G387" s="108"/>
      <c r="H387" s="105"/>
      <c r="I387" s="333"/>
      <c r="J387" s="110" t="s">
        <v>32</v>
      </c>
      <c r="K387" s="334"/>
      <c r="L387" s="112"/>
      <c r="M387" s="258" t="s">
        <v>91</v>
      </c>
      <c r="N387" s="113"/>
      <c r="O387" s="114"/>
      <c r="P387" s="306"/>
      <c r="Q387" s="105"/>
      <c r="R387" s="114"/>
      <c r="S387" s="115"/>
      <c r="T387" s="116">
        <f t="shared" si="39"/>
        <v>0</v>
      </c>
      <c r="U387" s="117">
        <f t="shared" si="40"/>
        <v>0</v>
      </c>
      <c r="V387" s="117">
        <f t="shared" si="37"/>
        <v>0</v>
      </c>
      <c r="W387" s="118">
        <f t="shared" si="41"/>
        <v>0</v>
      </c>
      <c r="X387" s="119">
        <f t="shared" si="42"/>
        <v>0</v>
      </c>
      <c r="Y387" s="119">
        <f t="shared" si="43"/>
        <v>0</v>
      </c>
      <c r="AA387" s="120" t="str">
        <f t="shared" si="38"/>
        <v>202604</v>
      </c>
    </row>
    <row r="388" spans="1:27" ht="21" customHeight="1">
      <c r="A388" s="308" t="str">
        <f>IF(C388="","",SUBTOTAL(103,$C$13:C388)-1)</f>
        <v/>
      </c>
      <c r="B388" s="104"/>
      <c r="C388" s="105"/>
      <c r="D388" s="105"/>
      <c r="E388" s="106"/>
      <c r="F388" s="107" t="str">
        <f>IF(E388="","",IFERROR(DATEDIF(E388,'請求書（幼稚園保育料・代理）'!$A$1,"Y"),""))</f>
        <v/>
      </c>
      <c r="G388" s="108"/>
      <c r="H388" s="105"/>
      <c r="I388" s="333"/>
      <c r="J388" s="110" t="s">
        <v>32</v>
      </c>
      <c r="K388" s="334"/>
      <c r="L388" s="112"/>
      <c r="M388" s="258" t="s">
        <v>91</v>
      </c>
      <c r="N388" s="113"/>
      <c r="O388" s="114"/>
      <c r="P388" s="306"/>
      <c r="Q388" s="105"/>
      <c r="R388" s="114"/>
      <c r="S388" s="115"/>
      <c r="T388" s="116">
        <f t="shared" si="39"/>
        <v>0</v>
      </c>
      <c r="U388" s="117">
        <f t="shared" si="40"/>
        <v>0</v>
      </c>
      <c r="V388" s="117">
        <f t="shared" si="37"/>
        <v>0</v>
      </c>
      <c r="W388" s="118">
        <f t="shared" si="41"/>
        <v>0</v>
      </c>
      <c r="X388" s="119">
        <f t="shared" si="42"/>
        <v>0</v>
      </c>
      <c r="Y388" s="119">
        <f t="shared" si="43"/>
        <v>0</v>
      </c>
      <c r="AA388" s="120" t="str">
        <f t="shared" si="38"/>
        <v>202604</v>
      </c>
    </row>
    <row r="389" spans="1:27" ht="21" customHeight="1">
      <c r="A389" s="308" t="str">
        <f>IF(C389="","",SUBTOTAL(103,$C$13:C389)-1)</f>
        <v/>
      </c>
      <c r="B389" s="104"/>
      <c r="C389" s="105"/>
      <c r="D389" s="105"/>
      <c r="E389" s="106"/>
      <c r="F389" s="107" t="str">
        <f>IF(E389="","",IFERROR(DATEDIF(E389,'請求書（幼稚園保育料・代理）'!$A$1,"Y"),""))</f>
        <v/>
      </c>
      <c r="G389" s="108"/>
      <c r="H389" s="105"/>
      <c r="I389" s="333"/>
      <c r="J389" s="110" t="s">
        <v>32</v>
      </c>
      <c r="K389" s="334"/>
      <c r="L389" s="112"/>
      <c r="M389" s="258" t="s">
        <v>91</v>
      </c>
      <c r="N389" s="113"/>
      <c r="O389" s="114"/>
      <c r="P389" s="306"/>
      <c r="Q389" s="105"/>
      <c r="R389" s="114"/>
      <c r="S389" s="115"/>
      <c r="T389" s="116">
        <f t="shared" si="39"/>
        <v>0</v>
      </c>
      <c r="U389" s="117">
        <f t="shared" si="40"/>
        <v>0</v>
      </c>
      <c r="V389" s="117">
        <f t="shared" si="37"/>
        <v>0</v>
      </c>
      <c r="W389" s="118">
        <f t="shared" si="41"/>
        <v>0</v>
      </c>
      <c r="X389" s="119">
        <f t="shared" si="42"/>
        <v>0</v>
      </c>
      <c r="Y389" s="119">
        <f t="shared" si="43"/>
        <v>0</v>
      </c>
      <c r="AA389" s="120" t="str">
        <f t="shared" si="38"/>
        <v>202604</v>
      </c>
    </row>
    <row r="390" spans="1:27" ht="21" customHeight="1">
      <c r="A390" s="308" t="str">
        <f>IF(C390="","",SUBTOTAL(103,$C$13:C390)-1)</f>
        <v/>
      </c>
      <c r="B390" s="104"/>
      <c r="C390" s="105"/>
      <c r="D390" s="105"/>
      <c r="E390" s="106"/>
      <c r="F390" s="107" t="str">
        <f>IF(E390="","",IFERROR(DATEDIF(E390,'請求書（幼稚園保育料・代理）'!$A$1,"Y"),""))</f>
        <v/>
      </c>
      <c r="G390" s="108"/>
      <c r="H390" s="105"/>
      <c r="I390" s="333"/>
      <c r="J390" s="110" t="s">
        <v>32</v>
      </c>
      <c r="K390" s="334"/>
      <c r="L390" s="112"/>
      <c r="M390" s="258" t="s">
        <v>91</v>
      </c>
      <c r="N390" s="113"/>
      <c r="O390" s="114"/>
      <c r="P390" s="306"/>
      <c r="Q390" s="105"/>
      <c r="R390" s="114"/>
      <c r="S390" s="115"/>
      <c r="T390" s="116">
        <f t="shared" si="39"/>
        <v>0</v>
      </c>
      <c r="U390" s="117">
        <f t="shared" si="40"/>
        <v>0</v>
      </c>
      <c r="V390" s="117">
        <f t="shared" si="37"/>
        <v>0</v>
      </c>
      <c r="W390" s="118">
        <f t="shared" si="41"/>
        <v>0</v>
      </c>
      <c r="X390" s="119">
        <f t="shared" si="42"/>
        <v>0</v>
      </c>
      <c r="Y390" s="119">
        <f t="shared" si="43"/>
        <v>0</v>
      </c>
      <c r="AA390" s="120" t="str">
        <f t="shared" si="38"/>
        <v>202604</v>
      </c>
    </row>
    <row r="391" spans="1:27" ht="21" customHeight="1">
      <c r="A391" s="308" t="str">
        <f>IF(C391="","",SUBTOTAL(103,$C$13:C391)-1)</f>
        <v/>
      </c>
      <c r="B391" s="104"/>
      <c r="C391" s="105"/>
      <c r="D391" s="105"/>
      <c r="E391" s="106"/>
      <c r="F391" s="107" t="str">
        <f>IF(E391="","",IFERROR(DATEDIF(E391,'請求書（幼稚園保育料・代理）'!$A$1,"Y"),""))</f>
        <v/>
      </c>
      <c r="G391" s="108"/>
      <c r="H391" s="105"/>
      <c r="I391" s="333"/>
      <c r="J391" s="110" t="s">
        <v>32</v>
      </c>
      <c r="K391" s="334"/>
      <c r="L391" s="112"/>
      <c r="M391" s="258" t="s">
        <v>91</v>
      </c>
      <c r="N391" s="113"/>
      <c r="O391" s="114"/>
      <c r="P391" s="306"/>
      <c r="Q391" s="105"/>
      <c r="R391" s="114"/>
      <c r="S391" s="115"/>
      <c r="T391" s="116">
        <f t="shared" si="39"/>
        <v>0</v>
      </c>
      <c r="U391" s="117">
        <f t="shared" si="40"/>
        <v>0</v>
      </c>
      <c r="V391" s="117">
        <f t="shared" si="37"/>
        <v>0</v>
      </c>
      <c r="W391" s="118">
        <f t="shared" si="41"/>
        <v>0</v>
      </c>
      <c r="X391" s="119">
        <f t="shared" si="42"/>
        <v>0</v>
      </c>
      <c r="Y391" s="119">
        <f t="shared" si="43"/>
        <v>0</v>
      </c>
      <c r="AA391" s="120" t="str">
        <f t="shared" si="38"/>
        <v>202604</v>
      </c>
    </row>
    <row r="392" spans="1:27" ht="21" customHeight="1">
      <c r="A392" s="308" t="str">
        <f>IF(C392="","",SUBTOTAL(103,$C$13:C392)-1)</f>
        <v/>
      </c>
      <c r="B392" s="104"/>
      <c r="C392" s="105"/>
      <c r="D392" s="105"/>
      <c r="E392" s="106"/>
      <c r="F392" s="107" t="str">
        <f>IF(E392="","",IFERROR(DATEDIF(E392,'請求書（幼稚園保育料・代理）'!$A$1,"Y"),""))</f>
        <v/>
      </c>
      <c r="G392" s="108"/>
      <c r="H392" s="105"/>
      <c r="I392" s="333"/>
      <c r="J392" s="110" t="s">
        <v>32</v>
      </c>
      <c r="K392" s="334"/>
      <c r="L392" s="112"/>
      <c r="M392" s="258" t="s">
        <v>91</v>
      </c>
      <c r="N392" s="113"/>
      <c r="O392" s="114"/>
      <c r="P392" s="306"/>
      <c r="Q392" s="105"/>
      <c r="R392" s="114"/>
      <c r="S392" s="115"/>
      <c r="T392" s="116">
        <f t="shared" si="39"/>
        <v>0</v>
      </c>
      <c r="U392" s="117">
        <f t="shared" si="40"/>
        <v>0</v>
      </c>
      <c r="V392" s="117">
        <f t="shared" si="37"/>
        <v>0</v>
      </c>
      <c r="W392" s="118">
        <f t="shared" si="41"/>
        <v>0</v>
      </c>
      <c r="X392" s="119">
        <f t="shared" si="42"/>
        <v>0</v>
      </c>
      <c r="Y392" s="119">
        <f t="shared" si="43"/>
        <v>0</v>
      </c>
      <c r="AA392" s="120" t="str">
        <f t="shared" si="38"/>
        <v>202604</v>
      </c>
    </row>
    <row r="393" spans="1:27" ht="21" customHeight="1">
      <c r="A393" s="308" t="str">
        <f>IF(C393="","",SUBTOTAL(103,$C$13:C393)-1)</f>
        <v/>
      </c>
      <c r="B393" s="104"/>
      <c r="C393" s="105"/>
      <c r="D393" s="105"/>
      <c r="E393" s="106"/>
      <c r="F393" s="107" t="str">
        <f>IF(E393="","",IFERROR(DATEDIF(E393,'請求書（幼稚園保育料・代理）'!$A$1,"Y"),""))</f>
        <v/>
      </c>
      <c r="G393" s="108"/>
      <c r="H393" s="105"/>
      <c r="I393" s="333"/>
      <c r="J393" s="110" t="s">
        <v>32</v>
      </c>
      <c r="K393" s="334"/>
      <c r="L393" s="112"/>
      <c r="M393" s="258" t="s">
        <v>91</v>
      </c>
      <c r="N393" s="113"/>
      <c r="O393" s="114"/>
      <c r="P393" s="306"/>
      <c r="Q393" s="105"/>
      <c r="R393" s="114"/>
      <c r="S393" s="115"/>
      <c r="T393" s="116">
        <f t="shared" si="39"/>
        <v>0</v>
      </c>
      <c r="U393" s="117">
        <f t="shared" si="40"/>
        <v>0</v>
      </c>
      <c r="V393" s="117">
        <f t="shared" si="37"/>
        <v>0</v>
      </c>
      <c r="W393" s="118">
        <f t="shared" si="41"/>
        <v>0</v>
      </c>
      <c r="X393" s="119">
        <f t="shared" si="42"/>
        <v>0</v>
      </c>
      <c r="Y393" s="119">
        <f t="shared" si="43"/>
        <v>0</v>
      </c>
      <c r="AA393" s="120" t="str">
        <f t="shared" si="38"/>
        <v>202604</v>
      </c>
    </row>
    <row r="394" spans="1:27" ht="21" customHeight="1">
      <c r="A394" s="308" t="str">
        <f>IF(C394="","",SUBTOTAL(103,$C$13:C394)-1)</f>
        <v/>
      </c>
      <c r="B394" s="104"/>
      <c r="C394" s="105"/>
      <c r="D394" s="105"/>
      <c r="E394" s="106"/>
      <c r="F394" s="107" t="str">
        <f>IF(E394="","",IFERROR(DATEDIF(E394,'請求書（幼稚園保育料・代理）'!$A$1,"Y"),""))</f>
        <v/>
      </c>
      <c r="G394" s="108"/>
      <c r="H394" s="105"/>
      <c r="I394" s="333"/>
      <c r="J394" s="110" t="s">
        <v>32</v>
      </c>
      <c r="K394" s="334"/>
      <c r="L394" s="112"/>
      <c r="M394" s="258" t="s">
        <v>91</v>
      </c>
      <c r="N394" s="113"/>
      <c r="O394" s="114"/>
      <c r="P394" s="306"/>
      <c r="Q394" s="105"/>
      <c r="R394" s="114"/>
      <c r="S394" s="115"/>
      <c r="T394" s="116">
        <f t="shared" si="39"/>
        <v>0</v>
      </c>
      <c r="U394" s="117">
        <f t="shared" si="40"/>
        <v>0</v>
      </c>
      <c r="V394" s="117">
        <f t="shared" si="37"/>
        <v>0</v>
      </c>
      <c r="W394" s="118">
        <f t="shared" si="41"/>
        <v>0</v>
      </c>
      <c r="X394" s="119">
        <f t="shared" si="42"/>
        <v>0</v>
      </c>
      <c r="Y394" s="119">
        <f t="shared" si="43"/>
        <v>0</v>
      </c>
      <c r="AA394" s="120" t="str">
        <f t="shared" si="38"/>
        <v>202604</v>
      </c>
    </row>
    <row r="395" spans="1:27" ht="21" customHeight="1">
      <c r="A395" s="308" t="str">
        <f>IF(C395="","",SUBTOTAL(103,$C$13:C395)-1)</f>
        <v/>
      </c>
      <c r="B395" s="104"/>
      <c r="C395" s="105"/>
      <c r="D395" s="105"/>
      <c r="E395" s="106"/>
      <c r="F395" s="107" t="str">
        <f>IF(E395="","",IFERROR(DATEDIF(E395,'請求書（幼稚園保育料・代理）'!$A$1,"Y"),""))</f>
        <v/>
      </c>
      <c r="G395" s="108"/>
      <c r="H395" s="105"/>
      <c r="I395" s="333"/>
      <c r="J395" s="110" t="s">
        <v>32</v>
      </c>
      <c r="K395" s="334"/>
      <c r="L395" s="112"/>
      <c r="M395" s="258" t="s">
        <v>91</v>
      </c>
      <c r="N395" s="113"/>
      <c r="O395" s="114"/>
      <c r="P395" s="306"/>
      <c r="Q395" s="105"/>
      <c r="R395" s="114"/>
      <c r="S395" s="115"/>
      <c r="T395" s="116">
        <f t="shared" si="39"/>
        <v>0</v>
      </c>
      <c r="U395" s="117">
        <f t="shared" si="40"/>
        <v>0</v>
      </c>
      <c r="V395" s="117">
        <f t="shared" si="37"/>
        <v>0</v>
      </c>
      <c r="W395" s="118">
        <f t="shared" si="41"/>
        <v>0</v>
      </c>
      <c r="X395" s="119">
        <f t="shared" si="42"/>
        <v>0</v>
      </c>
      <c r="Y395" s="119">
        <f t="shared" si="43"/>
        <v>0</v>
      </c>
      <c r="AA395" s="120" t="str">
        <f t="shared" si="38"/>
        <v>202604</v>
      </c>
    </row>
    <row r="396" spans="1:27" ht="21" customHeight="1">
      <c r="A396" s="308" t="str">
        <f>IF(C396="","",SUBTOTAL(103,$C$13:C396)-1)</f>
        <v/>
      </c>
      <c r="B396" s="104"/>
      <c r="C396" s="105"/>
      <c r="D396" s="105"/>
      <c r="E396" s="106"/>
      <c r="F396" s="107" t="str">
        <f>IF(E396="","",IFERROR(DATEDIF(E396,'請求書（幼稚園保育料・代理）'!$A$1,"Y"),""))</f>
        <v/>
      </c>
      <c r="G396" s="108"/>
      <c r="H396" s="105"/>
      <c r="I396" s="333"/>
      <c r="J396" s="110" t="s">
        <v>32</v>
      </c>
      <c r="K396" s="334"/>
      <c r="L396" s="112"/>
      <c r="M396" s="258" t="s">
        <v>91</v>
      </c>
      <c r="N396" s="113"/>
      <c r="O396" s="114"/>
      <c r="P396" s="306"/>
      <c r="Q396" s="105"/>
      <c r="R396" s="114"/>
      <c r="S396" s="115"/>
      <c r="T396" s="116">
        <f t="shared" si="39"/>
        <v>0</v>
      </c>
      <c r="U396" s="117">
        <f t="shared" si="40"/>
        <v>0</v>
      </c>
      <c r="V396" s="117">
        <f t="shared" si="37"/>
        <v>0</v>
      </c>
      <c r="W396" s="118">
        <f t="shared" si="41"/>
        <v>0</v>
      </c>
      <c r="X396" s="119">
        <f t="shared" si="42"/>
        <v>0</v>
      </c>
      <c r="Y396" s="119">
        <f t="shared" si="43"/>
        <v>0</v>
      </c>
      <c r="AA396" s="120" t="str">
        <f t="shared" si="38"/>
        <v>202604</v>
      </c>
    </row>
    <row r="397" spans="1:27" ht="21" customHeight="1">
      <c r="A397" s="308" t="str">
        <f>IF(C397="","",SUBTOTAL(103,$C$13:C397)-1)</f>
        <v/>
      </c>
      <c r="B397" s="104"/>
      <c r="C397" s="105"/>
      <c r="D397" s="105"/>
      <c r="E397" s="106"/>
      <c r="F397" s="107" t="str">
        <f>IF(E397="","",IFERROR(DATEDIF(E397,'請求書（幼稚園保育料・代理）'!$A$1,"Y"),""))</f>
        <v/>
      </c>
      <c r="G397" s="108"/>
      <c r="H397" s="105"/>
      <c r="I397" s="333"/>
      <c r="J397" s="110" t="s">
        <v>32</v>
      </c>
      <c r="K397" s="334"/>
      <c r="L397" s="112"/>
      <c r="M397" s="258" t="s">
        <v>91</v>
      </c>
      <c r="N397" s="113"/>
      <c r="O397" s="114"/>
      <c r="P397" s="306"/>
      <c r="Q397" s="105"/>
      <c r="R397" s="114"/>
      <c r="S397" s="115"/>
      <c r="T397" s="116">
        <f t="shared" si="39"/>
        <v>0</v>
      </c>
      <c r="U397" s="117">
        <f t="shared" si="40"/>
        <v>0</v>
      </c>
      <c r="V397" s="117">
        <f t="shared" si="37"/>
        <v>0</v>
      </c>
      <c r="W397" s="118">
        <f t="shared" si="41"/>
        <v>0</v>
      </c>
      <c r="X397" s="119">
        <f t="shared" si="42"/>
        <v>0</v>
      </c>
      <c r="Y397" s="119">
        <f t="shared" si="43"/>
        <v>0</v>
      </c>
      <c r="AA397" s="120" t="str">
        <f t="shared" si="38"/>
        <v>202604</v>
      </c>
    </row>
    <row r="398" spans="1:27" ht="21" customHeight="1">
      <c r="A398" s="308" t="str">
        <f>IF(C398="","",SUBTOTAL(103,$C$13:C398)-1)</f>
        <v/>
      </c>
      <c r="B398" s="104"/>
      <c r="C398" s="105"/>
      <c r="D398" s="105"/>
      <c r="E398" s="106"/>
      <c r="F398" s="107" t="str">
        <f>IF(E398="","",IFERROR(DATEDIF(E398,'請求書（幼稚園保育料・代理）'!$A$1,"Y"),""))</f>
        <v/>
      </c>
      <c r="G398" s="108"/>
      <c r="H398" s="105"/>
      <c r="I398" s="333"/>
      <c r="J398" s="110" t="s">
        <v>32</v>
      </c>
      <c r="K398" s="334"/>
      <c r="L398" s="112"/>
      <c r="M398" s="258" t="s">
        <v>91</v>
      </c>
      <c r="N398" s="113"/>
      <c r="O398" s="114"/>
      <c r="P398" s="306"/>
      <c r="Q398" s="105"/>
      <c r="R398" s="114"/>
      <c r="S398" s="115"/>
      <c r="T398" s="116">
        <f t="shared" si="39"/>
        <v>0</v>
      </c>
      <c r="U398" s="117">
        <f t="shared" si="40"/>
        <v>0</v>
      </c>
      <c r="V398" s="117">
        <f t="shared" ref="V398:V461" si="44">IF(C398&lt;&gt;0,$V$13,0)</f>
        <v>0</v>
      </c>
      <c r="W398" s="118">
        <f t="shared" si="41"/>
        <v>0</v>
      </c>
      <c r="X398" s="119">
        <f t="shared" si="42"/>
        <v>0</v>
      </c>
      <c r="Y398" s="119">
        <f t="shared" si="43"/>
        <v>0</v>
      </c>
      <c r="AA398" s="120" t="str">
        <f t="shared" ref="AA398:AA461" si="45">2018+$I$4&amp;0&amp;$K$4</f>
        <v>202604</v>
      </c>
    </row>
    <row r="399" spans="1:27" ht="21" customHeight="1">
      <c r="A399" s="308" t="str">
        <f>IF(C399="","",SUBTOTAL(103,$C$13:C399)-1)</f>
        <v/>
      </c>
      <c r="B399" s="104"/>
      <c r="C399" s="105"/>
      <c r="D399" s="105"/>
      <c r="E399" s="106"/>
      <c r="F399" s="107" t="str">
        <f>IF(E399="","",IFERROR(DATEDIF(E399,'請求書（幼稚園保育料・代理）'!$A$1,"Y"),""))</f>
        <v/>
      </c>
      <c r="G399" s="108"/>
      <c r="H399" s="105"/>
      <c r="I399" s="333"/>
      <c r="J399" s="110" t="s">
        <v>32</v>
      </c>
      <c r="K399" s="334"/>
      <c r="L399" s="112"/>
      <c r="M399" s="258" t="s">
        <v>91</v>
      </c>
      <c r="N399" s="113"/>
      <c r="O399" s="114"/>
      <c r="P399" s="306"/>
      <c r="Q399" s="105"/>
      <c r="R399" s="114"/>
      <c r="S399" s="115"/>
      <c r="T399" s="116">
        <f t="shared" ref="T399:T462" si="46">IF(Q399="有",ROUNDDOWN(R399/S399,0),0)</f>
        <v>0</v>
      </c>
      <c r="U399" s="117">
        <f t="shared" ref="U399:U462" si="47">O399+T399</f>
        <v>0</v>
      </c>
      <c r="V399" s="117">
        <f t="shared" si="44"/>
        <v>0</v>
      </c>
      <c r="W399" s="118">
        <f t="shared" ref="W399:W462" si="48">MIN(U399,V399)</f>
        <v>0</v>
      </c>
      <c r="X399" s="119">
        <f t="shared" ref="X399:X462" si="49">IF(O399-W399&lt;0,0,O399-W399)</f>
        <v>0</v>
      </c>
      <c r="Y399" s="119">
        <f t="shared" ref="Y399:Y462" si="50">IF(W399-O399&gt;0,W399-O399,0)</f>
        <v>0</v>
      </c>
      <c r="AA399" s="120" t="str">
        <f t="shared" si="45"/>
        <v>202604</v>
      </c>
    </row>
    <row r="400" spans="1:27" ht="21" customHeight="1">
      <c r="A400" s="308" t="str">
        <f>IF(C400="","",SUBTOTAL(103,$C$13:C400)-1)</f>
        <v/>
      </c>
      <c r="B400" s="104"/>
      <c r="C400" s="105"/>
      <c r="D400" s="105"/>
      <c r="E400" s="106"/>
      <c r="F400" s="107" t="str">
        <f>IF(E400="","",IFERROR(DATEDIF(E400,'請求書（幼稚園保育料・代理）'!$A$1,"Y"),""))</f>
        <v/>
      </c>
      <c r="G400" s="108"/>
      <c r="H400" s="105"/>
      <c r="I400" s="333"/>
      <c r="J400" s="110" t="s">
        <v>32</v>
      </c>
      <c r="K400" s="334"/>
      <c r="L400" s="112"/>
      <c r="M400" s="258" t="s">
        <v>91</v>
      </c>
      <c r="N400" s="113"/>
      <c r="O400" s="114"/>
      <c r="P400" s="306"/>
      <c r="Q400" s="105"/>
      <c r="R400" s="114"/>
      <c r="S400" s="115"/>
      <c r="T400" s="116">
        <f t="shared" si="46"/>
        <v>0</v>
      </c>
      <c r="U400" s="117">
        <f t="shared" si="47"/>
        <v>0</v>
      </c>
      <c r="V400" s="117">
        <f t="shared" si="44"/>
        <v>0</v>
      </c>
      <c r="W400" s="118">
        <f t="shared" si="48"/>
        <v>0</v>
      </c>
      <c r="X400" s="119">
        <f t="shared" si="49"/>
        <v>0</v>
      </c>
      <c r="Y400" s="119">
        <f t="shared" si="50"/>
        <v>0</v>
      </c>
      <c r="AA400" s="120" t="str">
        <f t="shared" si="45"/>
        <v>202604</v>
      </c>
    </row>
    <row r="401" spans="1:27" ht="21" customHeight="1">
      <c r="A401" s="308" t="str">
        <f>IF(C401="","",SUBTOTAL(103,$C$13:C401)-1)</f>
        <v/>
      </c>
      <c r="B401" s="104"/>
      <c r="C401" s="105"/>
      <c r="D401" s="105"/>
      <c r="E401" s="106"/>
      <c r="F401" s="107" t="str">
        <f>IF(E401="","",IFERROR(DATEDIF(E401,'請求書（幼稚園保育料・代理）'!$A$1,"Y"),""))</f>
        <v/>
      </c>
      <c r="G401" s="108"/>
      <c r="H401" s="105"/>
      <c r="I401" s="333"/>
      <c r="J401" s="110" t="s">
        <v>32</v>
      </c>
      <c r="K401" s="334"/>
      <c r="L401" s="112"/>
      <c r="M401" s="258" t="s">
        <v>91</v>
      </c>
      <c r="N401" s="113"/>
      <c r="O401" s="114"/>
      <c r="P401" s="306"/>
      <c r="Q401" s="105"/>
      <c r="R401" s="114"/>
      <c r="S401" s="115"/>
      <c r="T401" s="116">
        <f t="shared" si="46"/>
        <v>0</v>
      </c>
      <c r="U401" s="117">
        <f t="shared" si="47"/>
        <v>0</v>
      </c>
      <c r="V401" s="117">
        <f t="shared" si="44"/>
        <v>0</v>
      </c>
      <c r="W401" s="118">
        <f t="shared" si="48"/>
        <v>0</v>
      </c>
      <c r="X401" s="119">
        <f t="shared" si="49"/>
        <v>0</v>
      </c>
      <c r="Y401" s="119">
        <f t="shared" si="50"/>
        <v>0</v>
      </c>
      <c r="AA401" s="120" t="str">
        <f t="shared" si="45"/>
        <v>202604</v>
      </c>
    </row>
    <row r="402" spans="1:27" ht="21" customHeight="1">
      <c r="A402" s="308" t="str">
        <f>IF(C402="","",SUBTOTAL(103,$C$13:C402)-1)</f>
        <v/>
      </c>
      <c r="B402" s="104"/>
      <c r="C402" s="105"/>
      <c r="D402" s="105"/>
      <c r="E402" s="106"/>
      <c r="F402" s="107" t="str">
        <f>IF(E402="","",IFERROR(DATEDIF(E402,'請求書（幼稚園保育料・代理）'!$A$1,"Y"),""))</f>
        <v/>
      </c>
      <c r="G402" s="108"/>
      <c r="H402" s="105"/>
      <c r="I402" s="333"/>
      <c r="J402" s="110" t="s">
        <v>32</v>
      </c>
      <c r="K402" s="334"/>
      <c r="L402" s="112"/>
      <c r="M402" s="258" t="s">
        <v>91</v>
      </c>
      <c r="N402" s="113"/>
      <c r="O402" s="114"/>
      <c r="P402" s="306"/>
      <c r="Q402" s="105"/>
      <c r="R402" s="114"/>
      <c r="S402" s="115"/>
      <c r="T402" s="116">
        <f t="shared" si="46"/>
        <v>0</v>
      </c>
      <c r="U402" s="117">
        <f t="shared" si="47"/>
        <v>0</v>
      </c>
      <c r="V402" s="117">
        <f t="shared" si="44"/>
        <v>0</v>
      </c>
      <c r="W402" s="118">
        <f t="shared" si="48"/>
        <v>0</v>
      </c>
      <c r="X402" s="119">
        <f t="shared" si="49"/>
        <v>0</v>
      </c>
      <c r="Y402" s="119">
        <f t="shared" si="50"/>
        <v>0</v>
      </c>
      <c r="AA402" s="120" t="str">
        <f t="shared" si="45"/>
        <v>202604</v>
      </c>
    </row>
    <row r="403" spans="1:27" ht="21" customHeight="1">
      <c r="A403" s="308" t="str">
        <f>IF(C403="","",SUBTOTAL(103,$C$13:C403)-1)</f>
        <v/>
      </c>
      <c r="B403" s="104"/>
      <c r="C403" s="105"/>
      <c r="D403" s="105"/>
      <c r="E403" s="106"/>
      <c r="F403" s="107" t="str">
        <f>IF(E403="","",IFERROR(DATEDIF(E403,'請求書（幼稚園保育料・代理）'!$A$1,"Y"),""))</f>
        <v/>
      </c>
      <c r="G403" s="108"/>
      <c r="H403" s="105"/>
      <c r="I403" s="333"/>
      <c r="J403" s="110" t="s">
        <v>32</v>
      </c>
      <c r="K403" s="334"/>
      <c r="L403" s="112"/>
      <c r="M403" s="258" t="s">
        <v>91</v>
      </c>
      <c r="N403" s="113"/>
      <c r="O403" s="114"/>
      <c r="P403" s="306"/>
      <c r="Q403" s="105"/>
      <c r="R403" s="114"/>
      <c r="S403" s="115"/>
      <c r="T403" s="116">
        <f t="shared" si="46"/>
        <v>0</v>
      </c>
      <c r="U403" s="117">
        <f t="shared" si="47"/>
        <v>0</v>
      </c>
      <c r="V403" s="117">
        <f t="shared" si="44"/>
        <v>0</v>
      </c>
      <c r="W403" s="118">
        <f t="shared" si="48"/>
        <v>0</v>
      </c>
      <c r="X403" s="119">
        <f t="shared" si="49"/>
        <v>0</v>
      </c>
      <c r="Y403" s="119">
        <f t="shared" si="50"/>
        <v>0</v>
      </c>
      <c r="AA403" s="120" t="str">
        <f t="shared" si="45"/>
        <v>202604</v>
      </c>
    </row>
    <row r="404" spans="1:27" ht="21" customHeight="1">
      <c r="A404" s="308" t="str">
        <f>IF(C404="","",SUBTOTAL(103,$C$13:C404)-1)</f>
        <v/>
      </c>
      <c r="B404" s="104"/>
      <c r="C404" s="105"/>
      <c r="D404" s="105"/>
      <c r="E404" s="106"/>
      <c r="F404" s="107" t="str">
        <f>IF(E404="","",IFERROR(DATEDIF(E404,'請求書（幼稚園保育料・代理）'!$A$1,"Y"),""))</f>
        <v/>
      </c>
      <c r="G404" s="108"/>
      <c r="H404" s="105"/>
      <c r="I404" s="333"/>
      <c r="J404" s="110" t="s">
        <v>32</v>
      </c>
      <c r="K404" s="334"/>
      <c r="L404" s="112"/>
      <c r="M404" s="258" t="s">
        <v>91</v>
      </c>
      <c r="N404" s="113"/>
      <c r="O404" s="114"/>
      <c r="P404" s="306"/>
      <c r="Q404" s="105"/>
      <c r="R404" s="114"/>
      <c r="S404" s="115"/>
      <c r="T404" s="116">
        <f t="shared" si="46"/>
        <v>0</v>
      </c>
      <c r="U404" s="117">
        <f t="shared" si="47"/>
        <v>0</v>
      </c>
      <c r="V404" s="117">
        <f t="shared" si="44"/>
        <v>0</v>
      </c>
      <c r="W404" s="118">
        <f t="shared" si="48"/>
        <v>0</v>
      </c>
      <c r="X404" s="119">
        <f t="shared" si="49"/>
        <v>0</v>
      </c>
      <c r="Y404" s="119">
        <f t="shared" si="50"/>
        <v>0</v>
      </c>
      <c r="AA404" s="120" t="str">
        <f t="shared" si="45"/>
        <v>202604</v>
      </c>
    </row>
    <row r="405" spans="1:27" ht="21" customHeight="1">
      <c r="A405" s="308" t="str">
        <f>IF(C405="","",SUBTOTAL(103,$C$13:C405)-1)</f>
        <v/>
      </c>
      <c r="B405" s="104"/>
      <c r="C405" s="105"/>
      <c r="D405" s="105"/>
      <c r="E405" s="106"/>
      <c r="F405" s="107" t="str">
        <f>IF(E405="","",IFERROR(DATEDIF(E405,'請求書（幼稚園保育料・代理）'!$A$1,"Y"),""))</f>
        <v/>
      </c>
      <c r="G405" s="108"/>
      <c r="H405" s="105"/>
      <c r="I405" s="333"/>
      <c r="J405" s="110" t="s">
        <v>32</v>
      </c>
      <c r="K405" s="334"/>
      <c r="L405" s="112"/>
      <c r="M405" s="258" t="s">
        <v>91</v>
      </c>
      <c r="N405" s="113"/>
      <c r="O405" s="114"/>
      <c r="P405" s="306"/>
      <c r="Q405" s="105"/>
      <c r="R405" s="114"/>
      <c r="S405" s="115"/>
      <c r="T405" s="116">
        <f t="shared" si="46"/>
        <v>0</v>
      </c>
      <c r="U405" s="117">
        <f t="shared" si="47"/>
        <v>0</v>
      </c>
      <c r="V405" s="117">
        <f t="shared" si="44"/>
        <v>0</v>
      </c>
      <c r="W405" s="118">
        <f t="shared" si="48"/>
        <v>0</v>
      </c>
      <c r="X405" s="119">
        <f t="shared" si="49"/>
        <v>0</v>
      </c>
      <c r="Y405" s="119">
        <f t="shared" si="50"/>
        <v>0</v>
      </c>
      <c r="AA405" s="120" t="str">
        <f t="shared" si="45"/>
        <v>202604</v>
      </c>
    </row>
    <row r="406" spans="1:27" ht="21" customHeight="1">
      <c r="A406" s="308" t="str">
        <f>IF(C406="","",SUBTOTAL(103,$C$13:C406)-1)</f>
        <v/>
      </c>
      <c r="B406" s="104"/>
      <c r="C406" s="105"/>
      <c r="D406" s="105"/>
      <c r="E406" s="106"/>
      <c r="F406" s="107" t="str">
        <f>IF(E406="","",IFERROR(DATEDIF(E406,'請求書（幼稚園保育料・代理）'!$A$1,"Y"),""))</f>
        <v/>
      </c>
      <c r="G406" s="108"/>
      <c r="H406" s="105"/>
      <c r="I406" s="333"/>
      <c r="J406" s="110" t="s">
        <v>32</v>
      </c>
      <c r="K406" s="334"/>
      <c r="L406" s="112"/>
      <c r="M406" s="258" t="s">
        <v>91</v>
      </c>
      <c r="N406" s="113"/>
      <c r="O406" s="114"/>
      <c r="P406" s="306"/>
      <c r="Q406" s="105"/>
      <c r="R406" s="114"/>
      <c r="S406" s="115"/>
      <c r="T406" s="116">
        <f t="shared" si="46"/>
        <v>0</v>
      </c>
      <c r="U406" s="117">
        <f t="shared" si="47"/>
        <v>0</v>
      </c>
      <c r="V406" s="117">
        <f t="shared" si="44"/>
        <v>0</v>
      </c>
      <c r="W406" s="118">
        <f t="shared" si="48"/>
        <v>0</v>
      </c>
      <c r="X406" s="119">
        <f t="shared" si="49"/>
        <v>0</v>
      </c>
      <c r="Y406" s="119">
        <f t="shared" si="50"/>
        <v>0</v>
      </c>
      <c r="AA406" s="120" t="str">
        <f t="shared" si="45"/>
        <v>202604</v>
      </c>
    </row>
    <row r="407" spans="1:27" ht="21" customHeight="1">
      <c r="A407" s="308" t="str">
        <f>IF(C407="","",SUBTOTAL(103,$C$13:C407)-1)</f>
        <v/>
      </c>
      <c r="B407" s="104"/>
      <c r="C407" s="105"/>
      <c r="D407" s="105"/>
      <c r="E407" s="106"/>
      <c r="F407" s="107" t="str">
        <f>IF(E407="","",IFERROR(DATEDIF(E407,'請求書（幼稚園保育料・代理）'!$A$1,"Y"),""))</f>
        <v/>
      </c>
      <c r="G407" s="108"/>
      <c r="H407" s="105"/>
      <c r="I407" s="333"/>
      <c r="J407" s="110" t="s">
        <v>32</v>
      </c>
      <c r="K407" s="334"/>
      <c r="L407" s="112"/>
      <c r="M407" s="258" t="s">
        <v>91</v>
      </c>
      <c r="N407" s="113"/>
      <c r="O407" s="114"/>
      <c r="P407" s="306"/>
      <c r="Q407" s="105"/>
      <c r="R407" s="114"/>
      <c r="S407" s="115"/>
      <c r="T407" s="116">
        <f t="shared" si="46"/>
        <v>0</v>
      </c>
      <c r="U407" s="117">
        <f t="shared" si="47"/>
        <v>0</v>
      </c>
      <c r="V407" s="117">
        <f t="shared" si="44"/>
        <v>0</v>
      </c>
      <c r="W407" s="118">
        <f t="shared" si="48"/>
        <v>0</v>
      </c>
      <c r="X407" s="119">
        <f t="shared" si="49"/>
        <v>0</v>
      </c>
      <c r="Y407" s="119">
        <f t="shared" si="50"/>
        <v>0</v>
      </c>
      <c r="AA407" s="120" t="str">
        <f t="shared" si="45"/>
        <v>202604</v>
      </c>
    </row>
    <row r="408" spans="1:27" ht="21" customHeight="1">
      <c r="A408" s="308" t="str">
        <f>IF(C408="","",SUBTOTAL(103,$C$13:C408)-1)</f>
        <v/>
      </c>
      <c r="B408" s="104"/>
      <c r="C408" s="105"/>
      <c r="D408" s="105"/>
      <c r="E408" s="106"/>
      <c r="F408" s="107" t="str">
        <f>IF(E408="","",IFERROR(DATEDIF(E408,'請求書（幼稚園保育料・代理）'!$A$1,"Y"),""))</f>
        <v/>
      </c>
      <c r="G408" s="108"/>
      <c r="H408" s="105"/>
      <c r="I408" s="333"/>
      <c r="J408" s="110" t="s">
        <v>32</v>
      </c>
      <c r="K408" s="334"/>
      <c r="L408" s="112"/>
      <c r="M408" s="258" t="s">
        <v>91</v>
      </c>
      <c r="N408" s="113"/>
      <c r="O408" s="114"/>
      <c r="P408" s="306"/>
      <c r="Q408" s="105"/>
      <c r="R408" s="114"/>
      <c r="S408" s="115"/>
      <c r="T408" s="116">
        <f t="shared" si="46"/>
        <v>0</v>
      </c>
      <c r="U408" s="117">
        <f t="shared" si="47"/>
        <v>0</v>
      </c>
      <c r="V408" s="117">
        <f t="shared" si="44"/>
        <v>0</v>
      </c>
      <c r="W408" s="118">
        <f t="shared" si="48"/>
        <v>0</v>
      </c>
      <c r="X408" s="119">
        <f t="shared" si="49"/>
        <v>0</v>
      </c>
      <c r="Y408" s="119">
        <f t="shared" si="50"/>
        <v>0</v>
      </c>
      <c r="AA408" s="120" t="str">
        <f t="shared" si="45"/>
        <v>202604</v>
      </c>
    </row>
    <row r="409" spans="1:27" ht="21" customHeight="1">
      <c r="A409" s="308" t="str">
        <f>IF(C409="","",SUBTOTAL(103,$C$13:C409)-1)</f>
        <v/>
      </c>
      <c r="B409" s="104"/>
      <c r="C409" s="105"/>
      <c r="D409" s="105"/>
      <c r="E409" s="106"/>
      <c r="F409" s="107" t="str">
        <f>IF(E409="","",IFERROR(DATEDIF(E409,'請求書（幼稚園保育料・代理）'!$A$1,"Y"),""))</f>
        <v/>
      </c>
      <c r="G409" s="108"/>
      <c r="H409" s="105"/>
      <c r="I409" s="333"/>
      <c r="J409" s="110" t="s">
        <v>32</v>
      </c>
      <c r="K409" s="334"/>
      <c r="L409" s="112"/>
      <c r="M409" s="258" t="s">
        <v>91</v>
      </c>
      <c r="N409" s="113"/>
      <c r="O409" s="114"/>
      <c r="P409" s="306"/>
      <c r="Q409" s="105"/>
      <c r="R409" s="114"/>
      <c r="S409" s="115"/>
      <c r="T409" s="116">
        <f t="shared" si="46"/>
        <v>0</v>
      </c>
      <c r="U409" s="117">
        <f t="shared" si="47"/>
        <v>0</v>
      </c>
      <c r="V409" s="117">
        <f t="shared" si="44"/>
        <v>0</v>
      </c>
      <c r="W409" s="118">
        <f t="shared" si="48"/>
        <v>0</v>
      </c>
      <c r="X409" s="119">
        <f t="shared" si="49"/>
        <v>0</v>
      </c>
      <c r="Y409" s="119">
        <f t="shared" si="50"/>
        <v>0</v>
      </c>
      <c r="AA409" s="120" t="str">
        <f t="shared" si="45"/>
        <v>202604</v>
      </c>
    </row>
    <row r="410" spans="1:27" ht="21" customHeight="1">
      <c r="A410" s="308" t="str">
        <f>IF(C410="","",SUBTOTAL(103,$C$13:C410)-1)</f>
        <v/>
      </c>
      <c r="B410" s="104"/>
      <c r="C410" s="105"/>
      <c r="D410" s="105"/>
      <c r="E410" s="106"/>
      <c r="F410" s="107" t="str">
        <f>IF(E410="","",IFERROR(DATEDIF(E410,'請求書（幼稚園保育料・代理）'!$A$1,"Y"),""))</f>
        <v/>
      </c>
      <c r="G410" s="108"/>
      <c r="H410" s="105"/>
      <c r="I410" s="333"/>
      <c r="J410" s="110" t="s">
        <v>32</v>
      </c>
      <c r="K410" s="334"/>
      <c r="L410" s="112"/>
      <c r="M410" s="258" t="s">
        <v>91</v>
      </c>
      <c r="N410" s="113"/>
      <c r="O410" s="114"/>
      <c r="P410" s="306"/>
      <c r="Q410" s="105"/>
      <c r="R410" s="114"/>
      <c r="S410" s="115"/>
      <c r="T410" s="116">
        <f t="shared" si="46"/>
        <v>0</v>
      </c>
      <c r="U410" s="117">
        <f t="shared" si="47"/>
        <v>0</v>
      </c>
      <c r="V410" s="117">
        <f t="shared" si="44"/>
        <v>0</v>
      </c>
      <c r="W410" s="118">
        <f t="shared" si="48"/>
        <v>0</v>
      </c>
      <c r="X410" s="119">
        <f t="shared" si="49"/>
        <v>0</v>
      </c>
      <c r="Y410" s="119">
        <f t="shared" si="50"/>
        <v>0</v>
      </c>
      <c r="AA410" s="120" t="str">
        <f t="shared" si="45"/>
        <v>202604</v>
      </c>
    </row>
    <row r="411" spans="1:27" ht="21" customHeight="1">
      <c r="A411" s="308" t="str">
        <f>IF(C411="","",SUBTOTAL(103,$C$13:C411)-1)</f>
        <v/>
      </c>
      <c r="B411" s="104"/>
      <c r="C411" s="105"/>
      <c r="D411" s="105"/>
      <c r="E411" s="106"/>
      <c r="F411" s="107" t="str">
        <f>IF(E411="","",IFERROR(DATEDIF(E411,'請求書（幼稚園保育料・代理）'!$A$1,"Y"),""))</f>
        <v/>
      </c>
      <c r="G411" s="108"/>
      <c r="H411" s="105"/>
      <c r="I411" s="333"/>
      <c r="J411" s="110" t="s">
        <v>32</v>
      </c>
      <c r="K411" s="334"/>
      <c r="L411" s="112"/>
      <c r="M411" s="258" t="s">
        <v>91</v>
      </c>
      <c r="N411" s="113"/>
      <c r="O411" s="114"/>
      <c r="P411" s="306"/>
      <c r="Q411" s="105"/>
      <c r="R411" s="114"/>
      <c r="S411" s="115"/>
      <c r="T411" s="116">
        <f t="shared" si="46"/>
        <v>0</v>
      </c>
      <c r="U411" s="117">
        <f t="shared" si="47"/>
        <v>0</v>
      </c>
      <c r="V411" s="117">
        <f t="shared" si="44"/>
        <v>0</v>
      </c>
      <c r="W411" s="118">
        <f t="shared" si="48"/>
        <v>0</v>
      </c>
      <c r="X411" s="119">
        <f t="shared" si="49"/>
        <v>0</v>
      </c>
      <c r="Y411" s="119">
        <f t="shared" si="50"/>
        <v>0</v>
      </c>
      <c r="AA411" s="120" t="str">
        <f t="shared" si="45"/>
        <v>202604</v>
      </c>
    </row>
    <row r="412" spans="1:27" ht="21" customHeight="1">
      <c r="A412" s="308" t="str">
        <f>IF(C412="","",SUBTOTAL(103,$C$13:C412)-1)</f>
        <v/>
      </c>
      <c r="B412" s="104"/>
      <c r="C412" s="105"/>
      <c r="D412" s="105"/>
      <c r="E412" s="106"/>
      <c r="F412" s="107" t="str">
        <f>IF(E412="","",IFERROR(DATEDIF(E412,'請求書（幼稚園保育料・代理）'!$A$1,"Y"),""))</f>
        <v/>
      </c>
      <c r="G412" s="108"/>
      <c r="H412" s="105"/>
      <c r="I412" s="333"/>
      <c r="J412" s="110" t="s">
        <v>32</v>
      </c>
      <c r="K412" s="334"/>
      <c r="L412" s="112"/>
      <c r="M412" s="258" t="s">
        <v>91</v>
      </c>
      <c r="N412" s="113"/>
      <c r="O412" s="114"/>
      <c r="P412" s="306"/>
      <c r="Q412" s="105"/>
      <c r="R412" s="114"/>
      <c r="S412" s="115"/>
      <c r="T412" s="116">
        <f t="shared" si="46"/>
        <v>0</v>
      </c>
      <c r="U412" s="117">
        <f t="shared" si="47"/>
        <v>0</v>
      </c>
      <c r="V412" s="117">
        <f t="shared" si="44"/>
        <v>0</v>
      </c>
      <c r="W412" s="118">
        <f t="shared" si="48"/>
        <v>0</v>
      </c>
      <c r="X412" s="119">
        <f t="shared" si="49"/>
        <v>0</v>
      </c>
      <c r="Y412" s="119">
        <f t="shared" si="50"/>
        <v>0</v>
      </c>
      <c r="AA412" s="120" t="str">
        <f t="shared" si="45"/>
        <v>202604</v>
      </c>
    </row>
    <row r="413" spans="1:27" ht="21" customHeight="1">
      <c r="A413" s="308" t="str">
        <f>IF(C413="","",SUBTOTAL(103,$C$13:C413)-1)</f>
        <v/>
      </c>
      <c r="B413" s="104"/>
      <c r="C413" s="105"/>
      <c r="D413" s="105"/>
      <c r="E413" s="106"/>
      <c r="F413" s="107" t="str">
        <f>IF(E413="","",IFERROR(DATEDIF(E413,'請求書（幼稚園保育料・代理）'!$A$1,"Y"),""))</f>
        <v/>
      </c>
      <c r="G413" s="108"/>
      <c r="H413" s="105"/>
      <c r="I413" s="333"/>
      <c r="J413" s="110" t="s">
        <v>32</v>
      </c>
      <c r="K413" s="334"/>
      <c r="L413" s="112"/>
      <c r="M413" s="258" t="s">
        <v>91</v>
      </c>
      <c r="N413" s="113"/>
      <c r="O413" s="114"/>
      <c r="P413" s="306"/>
      <c r="Q413" s="105"/>
      <c r="R413" s="114"/>
      <c r="S413" s="115"/>
      <c r="T413" s="116">
        <f t="shared" si="46"/>
        <v>0</v>
      </c>
      <c r="U413" s="117">
        <f t="shared" si="47"/>
        <v>0</v>
      </c>
      <c r="V413" s="117">
        <f t="shared" si="44"/>
        <v>0</v>
      </c>
      <c r="W413" s="118">
        <f t="shared" si="48"/>
        <v>0</v>
      </c>
      <c r="X413" s="119">
        <f t="shared" si="49"/>
        <v>0</v>
      </c>
      <c r="Y413" s="119">
        <f t="shared" si="50"/>
        <v>0</v>
      </c>
      <c r="AA413" s="120" t="str">
        <f t="shared" si="45"/>
        <v>202604</v>
      </c>
    </row>
    <row r="414" spans="1:27" ht="21" customHeight="1">
      <c r="A414" s="308" t="str">
        <f>IF(C414="","",SUBTOTAL(103,$C$13:C414)-1)</f>
        <v/>
      </c>
      <c r="B414" s="104"/>
      <c r="C414" s="105"/>
      <c r="D414" s="105"/>
      <c r="E414" s="106"/>
      <c r="F414" s="107" t="str">
        <f>IF(E414="","",IFERROR(DATEDIF(E414,'請求書（幼稚園保育料・代理）'!$A$1,"Y"),""))</f>
        <v/>
      </c>
      <c r="G414" s="108"/>
      <c r="H414" s="105"/>
      <c r="I414" s="333"/>
      <c r="J414" s="110" t="s">
        <v>32</v>
      </c>
      <c r="K414" s="334"/>
      <c r="L414" s="112"/>
      <c r="M414" s="258" t="s">
        <v>91</v>
      </c>
      <c r="N414" s="113"/>
      <c r="O414" s="114"/>
      <c r="P414" s="306"/>
      <c r="Q414" s="105"/>
      <c r="R414" s="114"/>
      <c r="S414" s="115"/>
      <c r="T414" s="116">
        <f t="shared" si="46"/>
        <v>0</v>
      </c>
      <c r="U414" s="117">
        <f t="shared" si="47"/>
        <v>0</v>
      </c>
      <c r="V414" s="117">
        <f t="shared" si="44"/>
        <v>0</v>
      </c>
      <c r="W414" s="118">
        <f t="shared" si="48"/>
        <v>0</v>
      </c>
      <c r="X414" s="119">
        <f t="shared" si="49"/>
        <v>0</v>
      </c>
      <c r="Y414" s="119">
        <f t="shared" si="50"/>
        <v>0</v>
      </c>
      <c r="AA414" s="120" t="str">
        <f t="shared" si="45"/>
        <v>202604</v>
      </c>
    </row>
    <row r="415" spans="1:27" ht="21" customHeight="1">
      <c r="A415" s="308" t="str">
        <f>IF(C415="","",SUBTOTAL(103,$C$13:C415)-1)</f>
        <v/>
      </c>
      <c r="B415" s="104"/>
      <c r="C415" s="105"/>
      <c r="D415" s="105"/>
      <c r="E415" s="106"/>
      <c r="F415" s="107" t="str">
        <f>IF(E415="","",IFERROR(DATEDIF(E415,'請求書（幼稚園保育料・代理）'!$A$1,"Y"),""))</f>
        <v/>
      </c>
      <c r="G415" s="108"/>
      <c r="H415" s="105"/>
      <c r="I415" s="333"/>
      <c r="J415" s="110" t="s">
        <v>32</v>
      </c>
      <c r="K415" s="334"/>
      <c r="L415" s="112"/>
      <c r="M415" s="258" t="s">
        <v>91</v>
      </c>
      <c r="N415" s="113"/>
      <c r="O415" s="114"/>
      <c r="P415" s="306"/>
      <c r="Q415" s="105"/>
      <c r="R415" s="114"/>
      <c r="S415" s="115"/>
      <c r="T415" s="116">
        <f t="shared" si="46"/>
        <v>0</v>
      </c>
      <c r="U415" s="117">
        <f t="shared" si="47"/>
        <v>0</v>
      </c>
      <c r="V415" s="117">
        <f t="shared" si="44"/>
        <v>0</v>
      </c>
      <c r="W415" s="118">
        <f t="shared" si="48"/>
        <v>0</v>
      </c>
      <c r="X415" s="119">
        <f t="shared" si="49"/>
        <v>0</v>
      </c>
      <c r="Y415" s="119">
        <f t="shared" si="50"/>
        <v>0</v>
      </c>
      <c r="AA415" s="120" t="str">
        <f t="shared" si="45"/>
        <v>202604</v>
      </c>
    </row>
    <row r="416" spans="1:27" ht="21" customHeight="1">
      <c r="A416" s="308" t="str">
        <f>IF(C416="","",SUBTOTAL(103,$C$13:C416)-1)</f>
        <v/>
      </c>
      <c r="B416" s="104"/>
      <c r="C416" s="105"/>
      <c r="D416" s="105"/>
      <c r="E416" s="106"/>
      <c r="F416" s="107" t="str">
        <f>IF(E416="","",IFERROR(DATEDIF(E416,'請求書（幼稚園保育料・代理）'!$A$1,"Y"),""))</f>
        <v/>
      </c>
      <c r="G416" s="108"/>
      <c r="H416" s="105"/>
      <c r="I416" s="333"/>
      <c r="J416" s="110" t="s">
        <v>32</v>
      </c>
      <c r="K416" s="334"/>
      <c r="L416" s="112"/>
      <c r="M416" s="258" t="s">
        <v>32</v>
      </c>
      <c r="N416" s="113"/>
      <c r="O416" s="114"/>
      <c r="P416" s="306"/>
      <c r="Q416" s="105"/>
      <c r="R416" s="114"/>
      <c r="S416" s="115"/>
      <c r="T416" s="116">
        <f t="shared" si="46"/>
        <v>0</v>
      </c>
      <c r="U416" s="117">
        <f t="shared" si="47"/>
        <v>0</v>
      </c>
      <c r="V416" s="117">
        <f t="shared" si="44"/>
        <v>0</v>
      </c>
      <c r="W416" s="118">
        <f t="shared" si="48"/>
        <v>0</v>
      </c>
      <c r="X416" s="119">
        <f t="shared" si="49"/>
        <v>0</v>
      </c>
      <c r="Y416" s="119">
        <f t="shared" si="50"/>
        <v>0</v>
      </c>
      <c r="AA416" s="120" t="str">
        <f t="shared" si="45"/>
        <v>202604</v>
      </c>
    </row>
    <row r="417" spans="1:27" ht="21" customHeight="1">
      <c r="A417" s="308" t="str">
        <f>IF(C417="","",SUBTOTAL(103,$C$13:C417)-1)</f>
        <v/>
      </c>
      <c r="B417" s="104"/>
      <c r="C417" s="105"/>
      <c r="D417" s="105"/>
      <c r="E417" s="106"/>
      <c r="F417" s="107" t="str">
        <f>IF(E417="","",IFERROR(DATEDIF(E417,'請求書（幼稚園保育料・代理）'!$A$1,"Y"),""))</f>
        <v/>
      </c>
      <c r="G417" s="108"/>
      <c r="H417" s="105"/>
      <c r="I417" s="333"/>
      <c r="J417" s="110" t="s">
        <v>32</v>
      </c>
      <c r="K417" s="334"/>
      <c r="L417" s="112"/>
      <c r="M417" s="258" t="s">
        <v>32</v>
      </c>
      <c r="N417" s="113"/>
      <c r="O417" s="114"/>
      <c r="P417" s="306"/>
      <c r="Q417" s="105"/>
      <c r="R417" s="114"/>
      <c r="S417" s="115"/>
      <c r="T417" s="116">
        <f t="shared" si="46"/>
        <v>0</v>
      </c>
      <c r="U417" s="117">
        <f t="shared" si="47"/>
        <v>0</v>
      </c>
      <c r="V417" s="117">
        <f t="shared" si="44"/>
        <v>0</v>
      </c>
      <c r="W417" s="118">
        <f t="shared" si="48"/>
        <v>0</v>
      </c>
      <c r="X417" s="119">
        <f t="shared" si="49"/>
        <v>0</v>
      </c>
      <c r="Y417" s="119">
        <f t="shared" si="50"/>
        <v>0</v>
      </c>
      <c r="AA417" s="120" t="str">
        <f t="shared" si="45"/>
        <v>202604</v>
      </c>
    </row>
    <row r="418" spans="1:27" ht="21" customHeight="1">
      <c r="A418" s="308" t="str">
        <f>IF(C418="","",SUBTOTAL(103,$C$13:C418)-1)</f>
        <v/>
      </c>
      <c r="B418" s="104"/>
      <c r="C418" s="105"/>
      <c r="D418" s="105"/>
      <c r="E418" s="106"/>
      <c r="F418" s="107" t="str">
        <f>IF(E418="","",IFERROR(DATEDIF(E418,'請求書（幼稚園保育料・代理）'!$A$1,"Y"),""))</f>
        <v/>
      </c>
      <c r="G418" s="108"/>
      <c r="H418" s="105"/>
      <c r="I418" s="333"/>
      <c r="J418" s="110" t="s">
        <v>32</v>
      </c>
      <c r="K418" s="334"/>
      <c r="L418" s="112"/>
      <c r="M418" s="258" t="s">
        <v>32</v>
      </c>
      <c r="N418" s="113"/>
      <c r="O418" s="114"/>
      <c r="P418" s="306"/>
      <c r="Q418" s="105"/>
      <c r="R418" s="114"/>
      <c r="S418" s="115"/>
      <c r="T418" s="116">
        <f t="shared" si="46"/>
        <v>0</v>
      </c>
      <c r="U418" s="117">
        <f t="shared" si="47"/>
        <v>0</v>
      </c>
      <c r="V418" s="117">
        <f t="shared" si="44"/>
        <v>0</v>
      </c>
      <c r="W418" s="118">
        <f t="shared" si="48"/>
        <v>0</v>
      </c>
      <c r="X418" s="119">
        <f t="shared" si="49"/>
        <v>0</v>
      </c>
      <c r="Y418" s="119">
        <f t="shared" si="50"/>
        <v>0</v>
      </c>
      <c r="AA418" s="120" t="str">
        <f t="shared" si="45"/>
        <v>202604</v>
      </c>
    </row>
    <row r="419" spans="1:27" ht="21" customHeight="1">
      <c r="A419" s="308" t="str">
        <f>IF(C419="","",SUBTOTAL(103,$C$13:C419)-1)</f>
        <v/>
      </c>
      <c r="B419" s="104"/>
      <c r="C419" s="105"/>
      <c r="D419" s="105"/>
      <c r="E419" s="106"/>
      <c r="F419" s="107" t="str">
        <f>IF(E419="","",IFERROR(DATEDIF(E419,'請求書（幼稚園保育料・代理）'!$A$1,"Y"),""))</f>
        <v/>
      </c>
      <c r="G419" s="108"/>
      <c r="H419" s="105"/>
      <c r="I419" s="333"/>
      <c r="J419" s="110" t="s">
        <v>32</v>
      </c>
      <c r="K419" s="334"/>
      <c r="L419" s="112"/>
      <c r="M419" s="258" t="s">
        <v>32</v>
      </c>
      <c r="N419" s="113"/>
      <c r="O419" s="114"/>
      <c r="P419" s="306"/>
      <c r="Q419" s="105"/>
      <c r="R419" s="114"/>
      <c r="S419" s="115"/>
      <c r="T419" s="116">
        <f t="shared" si="46"/>
        <v>0</v>
      </c>
      <c r="U419" s="117">
        <f t="shared" si="47"/>
        <v>0</v>
      </c>
      <c r="V419" s="117">
        <f t="shared" si="44"/>
        <v>0</v>
      </c>
      <c r="W419" s="118">
        <f t="shared" si="48"/>
        <v>0</v>
      </c>
      <c r="X419" s="119">
        <f t="shared" si="49"/>
        <v>0</v>
      </c>
      <c r="Y419" s="119">
        <f t="shared" si="50"/>
        <v>0</v>
      </c>
      <c r="AA419" s="120" t="str">
        <f t="shared" si="45"/>
        <v>202604</v>
      </c>
    </row>
    <row r="420" spans="1:27" ht="21" customHeight="1">
      <c r="A420" s="308" t="str">
        <f>IF(C420="","",SUBTOTAL(103,$C$13:C420)-1)</f>
        <v/>
      </c>
      <c r="B420" s="104"/>
      <c r="C420" s="105"/>
      <c r="D420" s="105"/>
      <c r="E420" s="106"/>
      <c r="F420" s="107" t="str">
        <f>IF(E420="","",IFERROR(DATEDIF(E420,'請求書（幼稚園保育料・代理）'!$A$1,"Y"),""))</f>
        <v/>
      </c>
      <c r="G420" s="108"/>
      <c r="H420" s="105"/>
      <c r="I420" s="333"/>
      <c r="J420" s="110" t="s">
        <v>32</v>
      </c>
      <c r="K420" s="334"/>
      <c r="L420" s="112"/>
      <c r="M420" s="258" t="s">
        <v>32</v>
      </c>
      <c r="N420" s="113"/>
      <c r="O420" s="114"/>
      <c r="P420" s="306"/>
      <c r="Q420" s="105"/>
      <c r="R420" s="114"/>
      <c r="S420" s="115"/>
      <c r="T420" s="116">
        <f t="shared" si="46"/>
        <v>0</v>
      </c>
      <c r="U420" s="117">
        <f t="shared" si="47"/>
        <v>0</v>
      </c>
      <c r="V420" s="117">
        <f t="shared" si="44"/>
        <v>0</v>
      </c>
      <c r="W420" s="118">
        <f t="shared" si="48"/>
        <v>0</v>
      </c>
      <c r="X420" s="119">
        <f t="shared" si="49"/>
        <v>0</v>
      </c>
      <c r="Y420" s="119">
        <f t="shared" si="50"/>
        <v>0</v>
      </c>
      <c r="AA420" s="120" t="str">
        <f t="shared" si="45"/>
        <v>202604</v>
      </c>
    </row>
    <row r="421" spans="1:27" ht="21" customHeight="1">
      <c r="A421" s="308" t="str">
        <f>IF(C421="","",SUBTOTAL(103,$C$13:C421)-1)</f>
        <v/>
      </c>
      <c r="B421" s="104"/>
      <c r="C421" s="105"/>
      <c r="D421" s="105"/>
      <c r="E421" s="106"/>
      <c r="F421" s="107" t="str">
        <f>IF(E421="","",IFERROR(DATEDIF(E421,'請求書（幼稚園保育料・代理）'!$A$1,"Y"),""))</f>
        <v/>
      </c>
      <c r="G421" s="108"/>
      <c r="H421" s="105"/>
      <c r="I421" s="333"/>
      <c r="J421" s="110" t="s">
        <v>32</v>
      </c>
      <c r="K421" s="334"/>
      <c r="L421" s="112"/>
      <c r="M421" s="258" t="s">
        <v>32</v>
      </c>
      <c r="N421" s="113"/>
      <c r="O421" s="114"/>
      <c r="P421" s="306"/>
      <c r="Q421" s="105"/>
      <c r="R421" s="114"/>
      <c r="S421" s="115"/>
      <c r="T421" s="116">
        <f t="shared" si="46"/>
        <v>0</v>
      </c>
      <c r="U421" s="117">
        <f t="shared" si="47"/>
        <v>0</v>
      </c>
      <c r="V421" s="117">
        <f t="shared" si="44"/>
        <v>0</v>
      </c>
      <c r="W421" s="118">
        <f t="shared" si="48"/>
        <v>0</v>
      </c>
      <c r="X421" s="119">
        <f t="shared" si="49"/>
        <v>0</v>
      </c>
      <c r="Y421" s="119">
        <f t="shared" si="50"/>
        <v>0</v>
      </c>
      <c r="AA421" s="120" t="str">
        <f t="shared" si="45"/>
        <v>202604</v>
      </c>
    </row>
    <row r="422" spans="1:27" ht="21" customHeight="1">
      <c r="A422" s="308" t="str">
        <f>IF(C422="","",SUBTOTAL(103,$C$13:C422)-1)</f>
        <v/>
      </c>
      <c r="B422" s="104"/>
      <c r="C422" s="105"/>
      <c r="D422" s="105"/>
      <c r="E422" s="106"/>
      <c r="F422" s="107" t="str">
        <f>IF(E422="","",IFERROR(DATEDIF(E422,'請求書（幼稚園保育料・代理）'!$A$1,"Y"),""))</f>
        <v/>
      </c>
      <c r="G422" s="108"/>
      <c r="H422" s="105"/>
      <c r="I422" s="333"/>
      <c r="J422" s="110" t="s">
        <v>32</v>
      </c>
      <c r="K422" s="334"/>
      <c r="L422" s="112"/>
      <c r="M422" s="258" t="s">
        <v>32</v>
      </c>
      <c r="N422" s="113"/>
      <c r="O422" s="114"/>
      <c r="P422" s="306"/>
      <c r="Q422" s="105"/>
      <c r="R422" s="114"/>
      <c r="S422" s="115"/>
      <c r="T422" s="116">
        <f t="shared" si="46"/>
        <v>0</v>
      </c>
      <c r="U422" s="117">
        <f t="shared" si="47"/>
        <v>0</v>
      </c>
      <c r="V422" s="117">
        <f t="shared" si="44"/>
        <v>0</v>
      </c>
      <c r="W422" s="118">
        <f t="shared" si="48"/>
        <v>0</v>
      </c>
      <c r="X422" s="119">
        <f t="shared" si="49"/>
        <v>0</v>
      </c>
      <c r="Y422" s="119">
        <f t="shared" si="50"/>
        <v>0</v>
      </c>
      <c r="AA422" s="120" t="str">
        <f t="shared" si="45"/>
        <v>202604</v>
      </c>
    </row>
    <row r="423" spans="1:27" ht="21" customHeight="1">
      <c r="A423" s="308" t="str">
        <f>IF(C423="","",SUBTOTAL(103,$C$13:C423)-1)</f>
        <v/>
      </c>
      <c r="B423" s="104"/>
      <c r="C423" s="105"/>
      <c r="D423" s="105"/>
      <c r="E423" s="106"/>
      <c r="F423" s="107" t="str">
        <f>IF(E423="","",IFERROR(DATEDIF(E423,'請求書（幼稚園保育料・代理）'!$A$1,"Y"),""))</f>
        <v/>
      </c>
      <c r="G423" s="108"/>
      <c r="H423" s="105"/>
      <c r="I423" s="333"/>
      <c r="J423" s="110" t="s">
        <v>32</v>
      </c>
      <c r="K423" s="334"/>
      <c r="L423" s="112"/>
      <c r="M423" s="258" t="s">
        <v>32</v>
      </c>
      <c r="N423" s="113"/>
      <c r="O423" s="114"/>
      <c r="P423" s="306"/>
      <c r="Q423" s="105"/>
      <c r="R423" s="114"/>
      <c r="S423" s="115"/>
      <c r="T423" s="116">
        <f t="shared" si="46"/>
        <v>0</v>
      </c>
      <c r="U423" s="117">
        <f t="shared" si="47"/>
        <v>0</v>
      </c>
      <c r="V423" s="117">
        <f t="shared" si="44"/>
        <v>0</v>
      </c>
      <c r="W423" s="118">
        <f t="shared" si="48"/>
        <v>0</v>
      </c>
      <c r="X423" s="119">
        <f t="shared" si="49"/>
        <v>0</v>
      </c>
      <c r="Y423" s="119">
        <f t="shared" si="50"/>
        <v>0</v>
      </c>
      <c r="AA423" s="120" t="str">
        <f t="shared" si="45"/>
        <v>202604</v>
      </c>
    </row>
    <row r="424" spans="1:27" ht="21" customHeight="1">
      <c r="A424" s="308" t="str">
        <f>IF(C424="","",SUBTOTAL(103,$C$13:C424)-1)</f>
        <v/>
      </c>
      <c r="B424" s="104"/>
      <c r="C424" s="105"/>
      <c r="D424" s="105"/>
      <c r="E424" s="106"/>
      <c r="F424" s="107" t="str">
        <f>IF(E424="","",IFERROR(DATEDIF(E424,'請求書（幼稚園保育料・代理）'!$A$1,"Y"),""))</f>
        <v/>
      </c>
      <c r="G424" s="108"/>
      <c r="H424" s="105"/>
      <c r="I424" s="333"/>
      <c r="J424" s="110" t="s">
        <v>32</v>
      </c>
      <c r="K424" s="334"/>
      <c r="L424" s="112"/>
      <c r="M424" s="258" t="s">
        <v>32</v>
      </c>
      <c r="N424" s="113"/>
      <c r="O424" s="114"/>
      <c r="P424" s="306"/>
      <c r="Q424" s="105"/>
      <c r="R424" s="114"/>
      <c r="S424" s="115"/>
      <c r="T424" s="116">
        <f t="shared" si="46"/>
        <v>0</v>
      </c>
      <c r="U424" s="117">
        <f t="shared" si="47"/>
        <v>0</v>
      </c>
      <c r="V424" s="117">
        <f t="shared" si="44"/>
        <v>0</v>
      </c>
      <c r="W424" s="118">
        <f t="shared" si="48"/>
        <v>0</v>
      </c>
      <c r="X424" s="119">
        <f t="shared" si="49"/>
        <v>0</v>
      </c>
      <c r="Y424" s="119">
        <f t="shared" si="50"/>
        <v>0</v>
      </c>
      <c r="AA424" s="120" t="str">
        <f t="shared" si="45"/>
        <v>202604</v>
      </c>
    </row>
    <row r="425" spans="1:27" ht="21" customHeight="1">
      <c r="A425" s="308" t="str">
        <f>IF(C425="","",SUBTOTAL(103,$C$13:C425)-1)</f>
        <v/>
      </c>
      <c r="B425" s="104"/>
      <c r="C425" s="105"/>
      <c r="D425" s="105"/>
      <c r="E425" s="106"/>
      <c r="F425" s="107" t="str">
        <f>IF(E425="","",IFERROR(DATEDIF(E425,'請求書（幼稚園保育料・代理）'!$A$1,"Y"),""))</f>
        <v/>
      </c>
      <c r="G425" s="108"/>
      <c r="H425" s="105"/>
      <c r="I425" s="333"/>
      <c r="J425" s="110" t="s">
        <v>32</v>
      </c>
      <c r="K425" s="334"/>
      <c r="L425" s="112"/>
      <c r="M425" s="258" t="s">
        <v>32</v>
      </c>
      <c r="N425" s="113"/>
      <c r="O425" s="114"/>
      <c r="P425" s="306"/>
      <c r="Q425" s="105"/>
      <c r="R425" s="114"/>
      <c r="S425" s="115"/>
      <c r="T425" s="116">
        <f t="shared" si="46"/>
        <v>0</v>
      </c>
      <c r="U425" s="117">
        <f t="shared" si="47"/>
        <v>0</v>
      </c>
      <c r="V425" s="117">
        <f t="shared" si="44"/>
        <v>0</v>
      </c>
      <c r="W425" s="118">
        <f t="shared" si="48"/>
        <v>0</v>
      </c>
      <c r="X425" s="119">
        <f t="shared" si="49"/>
        <v>0</v>
      </c>
      <c r="Y425" s="119">
        <f t="shared" si="50"/>
        <v>0</v>
      </c>
      <c r="AA425" s="120" t="str">
        <f t="shared" si="45"/>
        <v>202604</v>
      </c>
    </row>
    <row r="426" spans="1:27" ht="21" customHeight="1">
      <c r="A426" s="308" t="str">
        <f>IF(C426="","",SUBTOTAL(103,$C$13:C426)-1)</f>
        <v/>
      </c>
      <c r="B426" s="104"/>
      <c r="C426" s="105"/>
      <c r="D426" s="105"/>
      <c r="E426" s="106"/>
      <c r="F426" s="107" t="str">
        <f>IF(E426="","",IFERROR(DATEDIF(E426,'請求書（幼稚園保育料・代理）'!$A$1,"Y"),""))</f>
        <v/>
      </c>
      <c r="G426" s="108"/>
      <c r="H426" s="105"/>
      <c r="I426" s="333"/>
      <c r="J426" s="110" t="s">
        <v>32</v>
      </c>
      <c r="K426" s="334"/>
      <c r="L426" s="112"/>
      <c r="M426" s="258" t="s">
        <v>32</v>
      </c>
      <c r="N426" s="113"/>
      <c r="O426" s="114"/>
      <c r="P426" s="306"/>
      <c r="Q426" s="105"/>
      <c r="R426" s="114"/>
      <c r="S426" s="115"/>
      <c r="T426" s="116">
        <f t="shared" si="46"/>
        <v>0</v>
      </c>
      <c r="U426" s="117">
        <f t="shared" si="47"/>
        <v>0</v>
      </c>
      <c r="V426" s="117">
        <f t="shared" si="44"/>
        <v>0</v>
      </c>
      <c r="W426" s="118">
        <f t="shared" si="48"/>
        <v>0</v>
      </c>
      <c r="X426" s="119">
        <f t="shared" si="49"/>
        <v>0</v>
      </c>
      <c r="Y426" s="119">
        <f t="shared" si="50"/>
        <v>0</v>
      </c>
      <c r="AA426" s="120" t="str">
        <f t="shared" si="45"/>
        <v>202604</v>
      </c>
    </row>
    <row r="427" spans="1:27" ht="21" customHeight="1">
      <c r="A427" s="308" t="str">
        <f>IF(C427="","",SUBTOTAL(103,$C$13:C427)-1)</f>
        <v/>
      </c>
      <c r="B427" s="104"/>
      <c r="C427" s="105"/>
      <c r="D427" s="105"/>
      <c r="E427" s="106"/>
      <c r="F427" s="107" t="str">
        <f>IF(E427="","",IFERROR(DATEDIF(E427,'請求書（幼稚園保育料・代理）'!$A$1,"Y"),""))</f>
        <v/>
      </c>
      <c r="G427" s="108"/>
      <c r="H427" s="105"/>
      <c r="I427" s="333"/>
      <c r="J427" s="110" t="s">
        <v>32</v>
      </c>
      <c r="K427" s="334"/>
      <c r="L427" s="112"/>
      <c r="M427" s="258" t="s">
        <v>32</v>
      </c>
      <c r="N427" s="113"/>
      <c r="O427" s="114"/>
      <c r="P427" s="306"/>
      <c r="Q427" s="105"/>
      <c r="R427" s="114"/>
      <c r="S427" s="115"/>
      <c r="T427" s="116">
        <f t="shared" si="46"/>
        <v>0</v>
      </c>
      <c r="U427" s="117">
        <f t="shared" si="47"/>
        <v>0</v>
      </c>
      <c r="V427" s="117">
        <f t="shared" si="44"/>
        <v>0</v>
      </c>
      <c r="W427" s="118">
        <f t="shared" si="48"/>
        <v>0</v>
      </c>
      <c r="X427" s="119">
        <f t="shared" si="49"/>
        <v>0</v>
      </c>
      <c r="Y427" s="119">
        <f t="shared" si="50"/>
        <v>0</v>
      </c>
      <c r="AA427" s="120" t="str">
        <f t="shared" si="45"/>
        <v>202604</v>
      </c>
    </row>
    <row r="428" spans="1:27" ht="21" customHeight="1">
      <c r="A428" s="308" t="str">
        <f>IF(C428="","",SUBTOTAL(103,$C$13:C428)-1)</f>
        <v/>
      </c>
      <c r="B428" s="104"/>
      <c r="C428" s="105"/>
      <c r="D428" s="105"/>
      <c r="E428" s="106"/>
      <c r="F428" s="107" t="str">
        <f>IF(E428="","",IFERROR(DATEDIF(E428,'請求書（幼稚園保育料・代理）'!$A$1,"Y"),""))</f>
        <v/>
      </c>
      <c r="G428" s="108"/>
      <c r="H428" s="105"/>
      <c r="I428" s="333"/>
      <c r="J428" s="110" t="s">
        <v>32</v>
      </c>
      <c r="K428" s="334"/>
      <c r="L428" s="112"/>
      <c r="M428" s="258" t="s">
        <v>32</v>
      </c>
      <c r="N428" s="113"/>
      <c r="O428" s="114"/>
      <c r="P428" s="306"/>
      <c r="Q428" s="105"/>
      <c r="R428" s="114"/>
      <c r="S428" s="115"/>
      <c r="T428" s="116">
        <f t="shared" si="46"/>
        <v>0</v>
      </c>
      <c r="U428" s="117">
        <f t="shared" si="47"/>
        <v>0</v>
      </c>
      <c r="V428" s="117">
        <f t="shared" si="44"/>
        <v>0</v>
      </c>
      <c r="W428" s="118">
        <f t="shared" si="48"/>
        <v>0</v>
      </c>
      <c r="X428" s="119">
        <f t="shared" si="49"/>
        <v>0</v>
      </c>
      <c r="Y428" s="119">
        <f t="shared" si="50"/>
        <v>0</v>
      </c>
      <c r="AA428" s="120" t="str">
        <f t="shared" si="45"/>
        <v>202604</v>
      </c>
    </row>
    <row r="429" spans="1:27" ht="21" customHeight="1">
      <c r="A429" s="308" t="str">
        <f>IF(C429="","",SUBTOTAL(103,$C$13:C429)-1)</f>
        <v/>
      </c>
      <c r="B429" s="104"/>
      <c r="C429" s="105"/>
      <c r="D429" s="105"/>
      <c r="E429" s="106"/>
      <c r="F429" s="107" t="str">
        <f>IF(E429="","",IFERROR(DATEDIF(E429,'請求書（幼稚園保育料・代理）'!$A$1,"Y"),""))</f>
        <v/>
      </c>
      <c r="G429" s="108"/>
      <c r="H429" s="105"/>
      <c r="I429" s="333"/>
      <c r="J429" s="110" t="s">
        <v>32</v>
      </c>
      <c r="K429" s="334"/>
      <c r="L429" s="112"/>
      <c r="M429" s="258" t="s">
        <v>32</v>
      </c>
      <c r="N429" s="113"/>
      <c r="O429" s="114"/>
      <c r="P429" s="306"/>
      <c r="Q429" s="105"/>
      <c r="R429" s="114"/>
      <c r="S429" s="115"/>
      <c r="T429" s="116">
        <f t="shared" si="46"/>
        <v>0</v>
      </c>
      <c r="U429" s="117">
        <f t="shared" si="47"/>
        <v>0</v>
      </c>
      <c r="V429" s="117">
        <f t="shared" si="44"/>
        <v>0</v>
      </c>
      <c r="W429" s="118">
        <f t="shared" si="48"/>
        <v>0</v>
      </c>
      <c r="X429" s="119">
        <f t="shared" si="49"/>
        <v>0</v>
      </c>
      <c r="Y429" s="119">
        <f t="shared" si="50"/>
        <v>0</v>
      </c>
      <c r="AA429" s="120" t="str">
        <f t="shared" si="45"/>
        <v>202604</v>
      </c>
    </row>
    <row r="430" spans="1:27" ht="21" customHeight="1">
      <c r="A430" s="308" t="str">
        <f>IF(C430="","",SUBTOTAL(103,$C$13:C430)-1)</f>
        <v/>
      </c>
      <c r="B430" s="104"/>
      <c r="C430" s="105"/>
      <c r="D430" s="105"/>
      <c r="E430" s="106"/>
      <c r="F430" s="107" t="str">
        <f>IF(E430="","",IFERROR(DATEDIF(E430,'請求書（幼稚園保育料・代理）'!$A$1,"Y"),""))</f>
        <v/>
      </c>
      <c r="G430" s="108"/>
      <c r="H430" s="105"/>
      <c r="I430" s="333"/>
      <c r="J430" s="110" t="s">
        <v>32</v>
      </c>
      <c r="K430" s="334"/>
      <c r="L430" s="112"/>
      <c r="M430" s="258" t="s">
        <v>32</v>
      </c>
      <c r="N430" s="113"/>
      <c r="O430" s="114"/>
      <c r="P430" s="306"/>
      <c r="Q430" s="105"/>
      <c r="R430" s="114"/>
      <c r="S430" s="115"/>
      <c r="T430" s="116">
        <f t="shared" si="46"/>
        <v>0</v>
      </c>
      <c r="U430" s="117">
        <f t="shared" si="47"/>
        <v>0</v>
      </c>
      <c r="V430" s="117">
        <f t="shared" si="44"/>
        <v>0</v>
      </c>
      <c r="W430" s="118">
        <f t="shared" si="48"/>
        <v>0</v>
      </c>
      <c r="X430" s="119">
        <f t="shared" si="49"/>
        <v>0</v>
      </c>
      <c r="Y430" s="119">
        <f t="shared" si="50"/>
        <v>0</v>
      </c>
      <c r="AA430" s="120" t="str">
        <f t="shared" si="45"/>
        <v>202604</v>
      </c>
    </row>
    <row r="431" spans="1:27" ht="21" customHeight="1">
      <c r="A431" s="308" t="str">
        <f>IF(C431="","",SUBTOTAL(103,$C$13:C431)-1)</f>
        <v/>
      </c>
      <c r="B431" s="104"/>
      <c r="C431" s="105"/>
      <c r="D431" s="105"/>
      <c r="E431" s="106"/>
      <c r="F431" s="107" t="str">
        <f>IF(E431="","",IFERROR(DATEDIF(E431,'請求書（幼稚園保育料・代理）'!$A$1,"Y"),""))</f>
        <v/>
      </c>
      <c r="G431" s="108"/>
      <c r="H431" s="105"/>
      <c r="I431" s="333"/>
      <c r="J431" s="110" t="s">
        <v>32</v>
      </c>
      <c r="K431" s="334"/>
      <c r="L431" s="112"/>
      <c r="M431" s="258" t="s">
        <v>32</v>
      </c>
      <c r="N431" s="113"/>
      <c r="O431" s="114"/>
      <c r="P431" s="306"/>
      <c r="Q431" s="105"/>
      <c r="R431" s="114"/>
      <c r="S431" s="115"/>
      <c r="T431" s="116">
        <f t="shared" si="46"/>
        <v>0</v>
      </c>
      <c r="U431" s="117">
        <f t="shared" si="47"/>
        <v>0</v>
      </c>
      <c r="V431" s="117">
        <f t="shared" si="44"/>
        <v>0</v>
      </c>
      <c r="W431" s="118">
        <f t="shared" si="48"/>
        <v>0</v>
      </c>
      <c r="X431" s="119">
        <f t="shared" si="49"/>
        <v>0</v>
      </c>
      <c r="Y431" s="119">
        <f t="shared" si="50"/>
        <v>0</v>
      </c>
      <c r="AA431" s="120" t="str">
        <f t="shared" si="45"/>
        <v>202604</v>
      </c>
    </row>
    <row r="432" spans="1:27" ht="21" customHeight="1">
      <c r="A432" s="308" t="str">
        <f>IF(C432="","",SUBTOTAL(103,$C$13:C432)-1)</f>
        <v/>
      </c>
      <c r="B432" s="104"/>
      <c r="C432" s="105"/>
      <c r="D432" s="105"/>
      <c r="E432" s="106"/>
      <c r="F432" s="107" t="str">
        <f>IF(E432="","",IFERROR(DATEDIF(E432,'請求書（幼稚園保育料・代理）'!$A$1,"Y"),""))</f>
        <v/>
      </c>
      <c r="G432" s="108"/>
      <c r="H432" s="105"/>
      <c r="I432" s="333"/>
      <c r="J432" s="110" t="s">
        <v>32</v>
      </c>
      <c r="K432" s="334"/>
      <c r="L432" s="112"/>
      <c r="M432" s="258" t="s">
        <v>32</v>
      </c>
      <c r="N432" s="113"/>
      <c r="O432" s="114"/>
      <c r="P432" s="306"/>
      <c r="Q432" s="105"/>
      <c r="R432" s="114"/>
      <c r="S432" s="115"/>
      <c r="T432" s="116">
        <f t="shared" si="46"/>
        <v>0</v>
      </c>
      <c r="U432" s="117">
        <f t="shared" si="47"/>
        <v>0</v>
      </c>
      <c r="V432" s="117">
        <f t="shared" si="44"/>
        <v>0</v>
      </c>
      <c r="W432" s="118">
        <f t="shared" si="48"/>
        <v>0</v>
      </c>
      <c r="X432" s="119">
        <f t="shared" si="49"/>
        <v>0</v>
      </c>
      <c r="Y432" s="119">
        <f t="shared" si="50"/>
        <v>0</v>
      </c>
      <c r="AA432" s="120" t="str">
        <f t="shared" si="45"/>
        <v>202604</v>
      </c>
    </row>
    <row r="433" spans="1:27" ht="21" customHeight="1">
      <c r="A433" s="308" t="str">
        <f>IF(C433="","",SUBTOTAL(103,$C$13:C433)-1)</f>
        <v/>
      </c>
      <c r="B433" s="104"/>
      <c r="C433" s="105"/>
      <c r="D433" s="105"/>
      <c r="E433" s="106"/>
      <c r="F433" s="107" t="str">
        <f>IF(E433="","",IFERROR(DATEDIF(E433,'請求書（幼稚園保育料・代理）'!$A$1,"Y"),""))</f>
        <v/>
      </c>
      <c r="G433" s="108"/>
      <c r="H433" s="105"/>
      <c r="I433" s="333"/>
      <c r="J433" s="110" t="s">
        <v>32</v>
      </c>
      <c r="K433" s="334"/>
      <c r="L433" s="112"/>
      <c r="M433" s="258" t="s">
        <v>32</v>
      </c>
      <c r="N433" s="113"/>
      <c r="O433" s="114"/>
      <c r="P433" s="306"/>
      <c r="Q433" s="105"/>
      <c r="R433" s="114"/>
      <c r="S433" s="115"/>
      <c r="T433" s="116">
        <f t="shared" si="46"/>
        <v>0</v>
      </c>
      <c r="U433" s="117">
        <f t="shared" si="47"/>
        <v>0</v>
      </c>
      <c r="V433" s="117">
        <f t="shared" si="44"/>
        <v>0</v>
      </c>
      <c r="W433" s="118">
        <f t="shared" si="48"/>
        <v>0</v>
      </c>
      <c r="X433" s="119">
        <f t="shared" si="49"/>
        <v>0</v>
      </c>
      <c r="Y433" s="119">
        <f t="shared" si="50"/>
        <v>0</v>
      </c>
      <c r="AA433" s="120" t="str">
        <f t="shared" si="45"/>
        <v>202604</v>
      </c>
    </row>
    <row r="434" spans="1:27" ht="21" customHeight="1">
      <c r="A434" s="308" t="str">
        <f>IF(C434="","",SUBTOTAL(103,$C$13:C434)-1)</f>
        <v/>
      </c>
      <c r="B434" s="104"/>
      <c r="C434" s="105"/>
      <c r="D434" s="105"/>
      <c r="E434" s="106"/>
      <c r="F434" s="107" t="str">
        <f>IF(E434="","",IFERROR(DATEDIF(E434,'請求書（幼稚園保育料・代理）'!$A$1,"Y"),""))</f>
        <v/>
      </c>
      <c r="G434" s="108"/>
      <c r="H434" s="105"/>
      <c r="I434" s="333"/>
      <c r="J434" s="110" t="s">
        <v>32</v>
      </c>
      <c r="K434" s="334"/>
      <c r="L434" s="112"/>
      <c r="M434" s="258" t="s">
        <v>32</v>
      </c>
      <c r="N434" s="113"/>
      <c r="O434" s="114"/>
      <c r="P434" s="306"/>
      <c r="Q434" s="105"/>
      <c r="R434" s="114"/>
      <c r="S434" s="115"/>
      <c r="T434" s="116">
        <f t="shared" si="46"/>
        <v>0</v>
      </c>
      <c r="U434" s="117">
        <f t="shared" si="47"/>
        <v>0</v>
      </c>
      <c r="V434" s="117">
        <f t="shared" si="44"/>
        <v>0</v>
      </c>
      <c r="W434" s="118">
        <f t="shared" si="48"/>
        <v>0</v>
      </c>
      <c r="X434" s="119">
        <f t="shared" si="49"/>
        <v>0</v>
      </c>
      <c r="Y434" s="119">
        <f t="shared" si="50"/>
        <v>0</v>
      </c>
      <c r="AA434" s="120" t="str">
        <f t="shared" si="45"/>
        <v>202604</v>
      </c>
    </row>
    <row r="435" spans="1:27" ht="21" customHeight="1">
      <c r="A435" s="308" t="str">
        <f>IF(C435="","",SUBTOTAL(103,$C$13:C435)-1)</f>
        <v/>
      </c>
      <c r="B435" s="104"/>
      <c r="C435" s="105"/>
      <c r="D435" s="105"/>
      <c r="E435" s="106"/>
      <c r="F435" s="107" t="str">
        <f>IF(E435="","",IFERROR(DATEDIF(E435,'請求書（幼稚園保育料・代理）'!$A$1,"Y"),""))</f>
        <v/>
      </c>
      <c r="G435" s="108"/>
      <c r="H435" s="105"/>
      <c r="I435" s="333"/>
      <c r="J435" s="110" t="s">
        <v>32</v>
      </c>
      <c r="K435" s="334"/>
      <c r="L435" s="112"/>
      <c r="M435" s="258" t="s">
        <v>32</v>
      </c>
      <c r="N435" s="113"/>
      <c r="O435" s="114"/>
      <c r="P435" s="306"/>
      <c r="Q435" s="105"/>
      <c r="R435" s="114"/>
      <c r="S435" s="115"/>
      <c r="T435" s="116">
        <f t="shared" si="46"/>
        <v>0</v>
      </c>
      <c r="U435" s="117">
        <f t="shared" si="47"/>
        <v>0</v>
      </c>
      <c r="V435" s="117">
        <f t="shared" si="44"/>
        <v>0</v>
      </c>
      <c r="W435" s="118">
        <f t="shared" si="48"/>
        <v>0</v>
      </c>
      <c r="X435" s="119">
        <f t="shared" si="49"/>
        <v>0</v>
      </c>
      <c r="Y435" s="119">
        <f t="shared" si="50"/>
        <v>0</v>
      </c>
      <c r="AA435" s="120" t="str">
        <f t="shared" si="45"/>
        <v>202604</v>
      </c>
    </row>
    <row r="436" spans="1:27" ht="21" customHeight="1">
      <c r="A436" s="308" t="str">
        <f>IF(C436="","",SUBTOTAL(103,$C$13:C436)-1)</f>
        <v/>
      </c>
      <c r="B436" s="104"/>
      <c r="C436" s="105"/>
      <c r="D436" s="105"/>
      <c r="E436" s="106"/>
      <c r="F436" s="107" t="str">
        <f>IF(E436="","",IFERROR(DATEDIF(E436,'請求書（幼稚園保育料・代理）'!$A$1,"Y"),""))</f>
        <v/>
      </c>
      <c r="G436" s="108"/>
      <c r="H436" s="105"/>
      <c r="I436" s="333"/>
      <c r="J436" s="110" t="s">
        <v>32</v>
      </c>
      <c r="K436" s="334"/>
      <c r="L436" s="112"/>
      <c r="M436" s="258" t="s">
        <v>32</v>
      </c>
      <c r="N436" s="113"/>
      <c r="O436" s="114"/>
      <c r="P436" s="306"/>
      <c r="Q436" s="105"/>
      <c r="R436" s="114"/>
      <c r="S436" s="115"/>
      <c r="T436" s="116">
        <f t="shared" si="46"/>
        <v>0</v>
      </c>
      <c r="U436" s="117">
        <f t="shared" si="47"/>
        <v>0</v>
      </c>
      <c r="V436" s="117">
        <f t="shared" si="44"/>
        <v>0</v>
      </c>
      <c r="W436" s="118">
        <f t="shared" si="48"/>
        <v>0</v>
      </c>
      <c r="X436" s="119">
        <f t="shared" si="49"/>
        <v>0</v>
      </c>
      <c r="Y436" s="119">
        <f t="shared" si="50"/>
        <v>0</v>
      </c>
      <c r="AA436" s="120" t="str">
        <f t="shared" si="45"/>
        <v>202604</v>
      </c>
    </row>
    <row r="437" spans="1:27" ht="21" customHeight="1">
      <c r="A437" s="308" t="str">
        <f>IF(C437="","",SUBTOTAL(103,$C$13:C437)-1)</f>
        <v/>
      </c>
      <c r="B437" s="104"/>
      <c r="C437" s="105"/>
      <c r="D437" s="105"/>
      <c r="E437" s="106"/>
      <c r="F437" s="107" t="str">
        <f>IF(E437="","",IFERROR(DATEDIF(E437,'請求書（幼稚園保育料・代理）'!$A$1,"Y"),""))</f>
        <v/>
      </c>
      <c r="G437" s="108"/>
      <c r="H437" s="105"/>
      <c r="I437" s="333"/>
      <c r="J437" s="110" t="s">
        <v>32</v>
      </c>
      <c r="K437" s="334"/>
      <c r="L437" s="112"/>
      <c r="M437" s="258" t="s">
        <v>32</v>
      </c>
      <c r="N437" s="113"/>
      <c r="O437" s="114"/>
      <c r="P437" s="306"/>
      <c r="Q437" s="105"/>
      <c r="R437" s="114"/>
      <c r="S437" s="115"/>
      <c r="T437" s="116">
        <f t="shared" si="46"/>
        <v>0</v>
      </c>
      <c r="U437" s="117">
        <f t="shared" si="47"/>
        <v>0</v>
      </c>
      <c r="V437" s="117">
        <f t="shared" si="44"/>
        <v>0</v>
      </c>
      <c r="W437" s="118">
        <f t="shared" si="48"/>
        <v>0</v>
      </c>
      <c r="X437" s="119">
        <f t="shared" si="49"/>
        <v>0</v>
      </c>
      <c r="Y437" s="119">
        <f t="shared" si="50"/>
        <v>0</v>
      </c>
      <c r="AA437" s="120" t="str">
        <f t="shared" si="45"/>
        <v>202604</v>
      </c>
    </row>
    <row r="438" spans="1:27" ht="21" customHeight="1">
      <c r="A438" s="308" t="str">
        <f>IF(C438="","",SUBTOTAL(103,$C$13:C438)-1)</f>
        <v/>
      </c>
      <c r="B438" s="104"/>
      <c r="C438" s="105"/>
      <c r="D438" s="105"/>
      <c r="E438" s="106"/>
      <c r="F438" s="107" t="str">
        <f>IF(E438="","",IFERROR(DATEDIF(E438,'請求書（幼稚園保育料・代理）'!$A$1,"Y"),""))</f>
        <v/>
      </c>
      <c r="G438" s="108"/>
      <c r="H438" s="105"/>
      <c r="I438" s="333"/>
      <c r="J438" s="110" t="s">
        <v>32</v>
      </c>
      <c r="K438" s="334"/>
      <c r="L438" s="112"/>
      <c r="M438" s="258" t="s">
        <v>32</v>
      </c>
      <c r="N438" s="113"/>
      <c r="O438" s="114"/>
      <c r="P438" s="306"/>
      <c r="Q438" s="105"/>
      <c r="R438" s="114"/>
      <c r="S438" s="115"/>
      <c r="T438" s="116">
        <f t="shared" si="46"/>
        <v>0</v>
      </c>
      <c r="U438" s="117">
        <f t="shared" si="47"/>
        <v>0</v>
      </c>
      <c r="V438" s="117">
        <f t="shared" si="44"/>
        <v>0</v>
      </c>
      <c r="W438" s="118">
        <f t="shared" si="48"/>
        <v>0</v>
      </c>
      <c r="X438" s="119">
        <f t="shared" si="49"/>
        <v>0</v>
      </c>
      <c r="Y438" s="119">
        <f t="shared" si="50"/>
        <v>0</v>
      </c>
      <c r="AA438" s="120" t="str">
        <f t="shared" si="45"/>
        <v>202604</v>
      </c>
    </row>
    <row r="439" spans="1:27" ht="21" customHeight="1">
      <c r="A439" s="308" t="str">
        <f>IF(C439="","",SUBTOTAL(103,$C$13:C439)-1)</f>
        <v/>
      </c>
      <c r="B439" s="104"/>
      <c r="C439" s="105"/>
      <c r="D439" s="105"/>
      <c r="E439" s="106"/>
      <c r="F439" s="107" t="str">
        <f>IF(E439="","",IFERROR(DATEDIF(E439,'請求書（幼稚園保育料・代理）'!$A$1,"Y"),""))</f>
        <v/>
      </c>
      <c r="G439" s="108"/>
      <c r="H439" s="105"/>
      <c r="I439" s="333"/>
      <c r="J439" s="110" t="s">
        <v>32</v>
      </c>
      <c r="K439" s="334"/>
      <c r="L439" s="112"/>
      <c r="M439" s="258" t="s">
        <v>32</v>
      </c>
      <c r="N439" s="113"/>
      <c r="O439" s="114"/>
      <c r="P439" s="306"/>
      <c r="Q439" s="105"/>
      <c r="R439" s="114"/>
      <c r="S439" s="115"/>
      <c r="T439" s="116">
        <f t="shared" si="46"/>
        <v>0</v>
      </c>
      <c r="U439" s="117">
        <f t="shared" si="47"/>
        <v>0</v>
      </c>
      <c r="V439" s="117">
        <f t="shared" si="44"/>
        <v>0</v>
      </c>
      <c r="W439" s="118">
        <f t="shared" si="48"/>
        <v>0</v>
      </c>
      <c r="X439" s="119">
        <f t="shared" si="49"/>
        <v>0</v>
      </c>
      <c r="Y439" s="119">
        <f t="shared" si="50"/>
        <v>0</v>
      </c>
      <c r="AA439" s="120" t="str">
        <f t="shared" si="45"/>
        <v>202604</v>
      </c>
    </row>
    <row r="440" spans="1:27" ht="21" customHeight="1">
      <c r="A440" s="308" t="str">
        <f>IF(C440="","",SUBTOTAL(103,$C$13:C440)-1)</f>
        <v/>
      </c>
      <c r="B440" s="104"/>
      <c r="C440" s="105"/>
      <c r="D440" s="105"/>
      <c r="E440" s="106"/>
      <c r="F440" s="107" t="str">
        <f>IF(E440="","",IFERROR(DATEDIF(E440,'請求書（幼稚園保育料・代理）'!$A$1,"Y"),""))</f>
        <v/>
      </c>
      <c r="G440" s="108"/>
      <c r="H440" s="105"/>
      <c r="I440" s="333"/>
      <c r="J440" s="110" t="s">
        <v>32</v>
      </c>
      <c r="K440" s="334"/>
      <c r="L440" s="112"/>
      <c r="M440" s="258" t="s">
        <v>32</v>
      </c>
      <c r="N440" s="113"/>
      <c r="O440" s="114"/>
      <c r="P440" s="306"/>
      <c r="Q440" s="105"/>
      <c r="R440" s="114"/>
      <c r="S440" s="115"/>
      <c r="T440" s="116">
        <f t="shared" si="46"/>
        <v>0</v>
      </c>
      <c r="U440" s="117">
        <f t="shared" si="47"/>
        <v>0</v>
      </c>
      <c r="V440" s="117">
        <f t="shared" si="44"/>
        <v>0</v>
      </c>
      <c r="W440" s="118">
        <f t="shared" si="48"/>
        <v>0</v>
      </c>
      <c r="X440" s="119">
        <f t="shared" si="49"/>
        <v>0</v>
      </c>
      <c r="Y440" s="119">
        <f t="shared" si="50"/>
        <v>0</v>
      </c>
      <c r="AA440" s="120" t="str">
        <f t="shared" si="45"/>
        <v>202604</v>
      </c>
    </row>
    <row r="441" spans="1:27" ht="21" customHeight="1">
      <c r="A441" s="308" t="str">
        <f>IF(C441="","",SUBTOTAL(103,$C$13:C441)-1)</f>
        <v/>
      </c>
      <c r="B441" s="104"/>
      <c r="C441" s="105"/>
      <c r="D441" s="105"/>
      <c r="E441" s="106"/>
      <c r="F441" s="107" t="str">
        <f>IF(E441="","",IFERROR(DATEDIF(E441,'請求書（幼稚園保育料・代理）'!$A$1,"Y"),""))</f>
        <v/>
      </c>
      <c r="G441" s="108"/>
      <c r="H441" s="105"/>
      <c r="I441" s="333"/>
      <c r="J441" s="110" t="s">
        <v>32</v>
      </c>
      <c r="K441" s="334"/>
      <c r="L441" s="112"/>
      <c r="M441" s="258" t="s">
        <v>32</v>
      </c>
      <c r="N441" s="113"/>
      <c r="O441" s="114"/>
      <c r="P441" s="306"/>
      <c r="Q441" s="105"/>
      <c r="R441" s="114"/>
      <c r="S441" s="115"/>
      <c r="T441" s="116">
        <f t="shared" si="46"/>
        <v>0</v>
      </c>
      <c r="U441" s="117">
        <f t="shared" si="47"/>
        <v>0</v>
      </c>
      <c r="V441" s="117">
        <f t="shared" si="44"/>
        <v>0</v>
      </c>
      <c r="W441" s="118">
        <f t="shared" si="48"/>
        <v>0</v>
      </c>
      <c r="X441" s="119">
        <f t="shared" si="49"/>
        <v>0</v>
      </c>
      <c r="Y441" s="119">
        <f t="shared" si="50"/>
        <v>0</v>
      </c>
      <c r="AA441" s="120" t="str">
        <f t="shared" si="45"/>
        <v>202604</v>
      </c>
    </row>
    <row r="442" spans="1:27" ht="21" customHeight="1">
      <c r="A442" s="308" t="str">
        <f>IF(C442="","",SUBTOTAL(103,$C$13:C442)-1)</f>
        <v/>
      </c>
      <c r="B442" s="104"/>
      <c r="C442" s="105"/>
      <c r="D442" s="105"/>
      <c r="E442" s="106"/>
      <c r="F442" s="107" t="str">
        <f>IF(E442="","",IFERROR(DATEDIF(E442,'請求書（幼稚園保育料・代理）'!$A$1,"Y"),""))</f>
        <v/>
      </c>
      <c r="G442" s="108"/>
      <c r="H442" s="105"/>
      <c r="I442" s="333"/>
      <c r="J442" s="110" t="s">
        <v>32</v>
      </c>
      <c r="K442" s="334"/>
      <c r="L442" s="112"/>
      <c r="M442" s="258" t="s">
        <v>32</v>
      </c>
      <c r="N442" s="113"/>
      <c r="O442" s="114"/>
      <c r="P442" s="306"/>
      <c r="Q442" s="105"/>
      <c r="R442" s="114"/>
      <c r="S442" s="115"/>
      <c r="T442" s="116">
        <f t="shared" si="46"/>
        <v>0</v>
      </c>
      <c r="U442" s="117">
        <f t="shared" si="47"/>
        <v>0</v>
      </c>
      <c r="V442" s="117">
        <f t="shared" si="44"/>
        <v>0</v>
      </c>
      <c r="W442" s="118">
        <f t="shared" si="48"/>
        <v>0</v>
      </c>
      <c r="X442" s="119">
        <f t="shared" si="49"/>
        <v>0</v>
      </c>
      <c r="Y442" s="119">
        <f t="shared" si="50"/>
        <v>0</v>
      </c>
      <c r="AA442" s="120" t="str">
        <f t="shared" si="45"/>
        <v>202604</v>
      </c>
    </row>
    <row r="443" spans="1:27" ht="21" customHeight="1">
      <c r="A443" s="308" t="str">
        <f>IF(C443="","",SUBTOTAL(103,$C$13:C443)-1)</f>
        <v/>
      </c>
      <c r="B443" s="104"/>
      <c r="C443" s="105"/>
      <c r="D443" s="105"/>
      <c r="E443" s="106"/>
      <c r="F443" s="107" t="str">
        <f>IF(E443="","",IFERROR(DATEDIF(E443,'請求書（幼稚園保育料・代理）'!$A$1,"Y"),""))</f>
        <v/>
      </c>
      <c r="G443" s="108"/>
      <c r="H443" s="105"/>
      <c r="I443" s="333"/>
      <c r="J443" s="110" t="s">
        <v>32</v>
      </c>
      <c r="K443" s="334"/>
      <c r="L443" s="112"/>
      <c r="M443" s="258" t="s">
        <v>32</v>
      </c>
      <c r="N443" s="113"/>
      <c r="O443" s="114"/>
      <c r="P443" s="306"/>
      <c r="Q443" s="105"/>
      <c r="R443" s="114"/>
      <c r="S443" s="115"/>
      <c r="T443" s="116">
        <f t="shared" si="46"/>
        <v>0</v>
      </c>
      <c r="U443" s="117">
        <f t="shared" si="47"/>
        <v>0</v>
      </c>
      <c r="V443" s="117">
        <f t="shared" si="44"/>
        <v>0</v>
      </c>
      <c r="W443" s="118">
        <f t="shared" si="48"/>
        <v>0</v>
      </c>
      <c r="X443" s="119">
        <f t="shared" si="49"/>
        <v>0</v>
      </c>
      <c r="Y443" s="119">
        <f t="shared" si="50"/>
        <v>0</v>
      </c>
      <c r="AA443" s="120" t="str">
        <f t="shared" si="45"/>
        <v>202604</v>
      </c>
    </row>
    <row r="444" spans="1:27" ht="21" customHeight="1">
      <c r="A444" s="308" t="str">
        <f>IF(C444="","",SUBTOTAL(103,$C$13:C444)-1)</f>
        <v/>
      </c>
      <c r="B444" s="104"/>
      <c r="C444" s="105"/>
      <c r="D444" s="105"/>
      <c r="E444" s="106"/>
      <c r="F444" s="107" t="str">
        <f>IF(E444="","",IFERROR(DATEDIF(E444,'請求書（幼稚園保育料・代理）'!$A$1,"Y"),""))</f>
        <v/>
      </c>
      <c r="G444" s="108"/>
      <c r="H444" s="105"/>
      <c r="I444" s="333"/>
      <c r="J444" s="110" t="s">
        <v>32</v>
      </c>
      <c r="K444" s="334"/>
      <c r="L444" s="112"/>
      <c r="M444" s="258" t="s">
        <v>32</v>
      </c>
      <c r="N444" s="113"/>
      <c r="O444" s="114"/>
      <c r="P444" s="306"/>
      <c r="Q444" s="105"/>
      <c r="R444" s="114"/>
      <c r="S444" s="115"/>
      <c r="T444" s="116">
        <f t="shared" si="46"/>
        <v>0</v>
      </c>
      <c r="U444" s="117">
        <f t="shared" si="47"/>
        <v>0</v>
      </c>
      <c r="V444" s="117">
        <f t="shared" si="44"/>
        <v>0</v>
      </c>
      <c r="W444" s="118">
        <f t="shared" si="48"/>
        <v>0</v>
      </c>
      <c r="X444" s="119">
        <f t="shared" si="49"/>
        <v>0</v>
      </c>
      <c r="Y444" s="119">
        <f t="shared" si="50"/>
        <v>0</v>
      </c>
      <c r="AA444" s="120" t="str">
        <f t="shared" si="45"/>
        <v>202604</v>
      </c>
    </row>
    <row r="445" spans="1:27" ht="21" customHeight="1">
      <c r="A445" s="308" t="str">
        <f>IF(C445="","",SUBTOTAL(103,$C$13:C445)-1)</f>
        <v/>
      </c>
      <c r="B445" s="104"/>
      <c r="C445" s="105"/>
      <c r="D445" s="105"/>
      <c r="E445" s="106"/>
      <c r="F445" s="107" t="str">
        <f>IF(E445="","",IFERROR(DATEDIF(E445,'請求書（幼稚園保育料・代理）'!$A$1,"Y"),""))</f>
        <v/>
      </c>
      <c r="G445" s="108"/>
      <c r="H445" s="105"/>
      <c r="I445" s="333"/>
      <c r="J445" s="110" t="s">
        <v>32</v>
      </c>
      <c r="K445" s="334"/>
      <c r="L445" s="112"/>
      <c r="M445" s="258" t="s">
        <v>32</v>
      </c>
      <c r="N445" s="113"/>
      <c r="O445" s="114"/>
      <c r="P445" s="306"/>
      <c r="Q445" s="105"/>
      <c r="R445" s="114"/>
      <c r="S445" s="115"/>
      <c r="T445" s="116">
        <f t="shared" si="46"/>
        <v>0</v>
      </c>
      <c r="U445" s="117">
        <f t="shared" si="47"/>
        <v>0</v>
      </c>
      <c r="V445" s="117">
        <f t="shared" si="44"/>
        <v>0</v>
      </c>
      <c r="W445" s="118">
        <f t="shared" si="48"/>
        <v>0</v>
      </c>
      <c r="X445" s="119">
        <f t="shared" si="49"/>
        <v>0</v>
      </c>
      <c r="Y445" s="119">
        <f t="shared" si="50"/>
        <v>0</v>
      </c>
      <c r="AA445" s="120" t="str">
        <f t="shared" si="45"/>
        <v>202604</v>
      </c>
    </row>
    <row r="446" spans="1:27" ht="21" customHeight="1">
      <c r="A446" s="308" t="str">
        <f>IF(C446="","",SUBTOTAL(103,$C$13:C446)-1)</f>
        <v/>
      </c>
      <c r="B446" s="104"/>
      <c r="C446" s="105"/>
      <c r="D446" s="105"/>
      <c r="E446" s="106"/>
      <c r="F446" s="107" t="str">
        <f>IF(E446="","",IFERROR(DATEDIF(E446,'請求書（幼稚園保育料・代理）'!$A$1,"Y"),""))</f>
        <v/>
      </c>
      <c r="G446" s="108"/>
      <c r="H446" s="105"/>
      <c r="I446" s="333"/>
      <c r="J446" s="110" t="s">
        <v>32</v>
      </c>
      <c r="K446" s="334"/>
      <c r="L446" s="112"/>
      <c r="M446" s="258" t="s">
        <v>32</v>
      </c>
      <c r="N446" s="113"/>
      <c r="O446" s="114"/>
      <c r="P446" s="306"/>
      <c r="Q446" s="105"/>
      <c r="R446" s="114"/>
      <c r="S446" s="115"/>
      <c r="T446" s="116">
        <f t="shared" si="46"/>
        <v>0</v>
      </c>
      <c r="U446" s="117">
        <f t="shared" si="47"/>
        <v>0</v>
      </c>
      <c r="V446" s="117">
        <f t="shared" si="44"/>
        <v>0</v>
      </c>
      <c r="W446" s="118">
        <f t="shared" si="48"/>
        <v>0</v>
      </c>
      <c r="X446" s="119">
        <f t="shared" si="49"/>
        <v>0</v>
      </c>
      <c r="Y446" s="119">
        <f t="shared" si="50"/>
        <v>0</v>
      </c>
      <c r="AA446" s="120" t="str">
        <f t="shared" si="45"/>
        <v>202604</v>
      </c>
    </row>
    <row r="447" spans="1:27" ht="21" customHeight="1">
      <c r="A447" s="308" t="str">
        <f>IF(C447="","",SUBTOTAL(103,$C$13:C447)-1)</f>
        <v/>
      </c>
      <c r="B447" s="104"/>
      <c r="C447" s="105"/>
      <c r="D447" s="105"/>
      <c r="E447" s="106"/>
      <c r="F447" s="107" t="str">
        <f>IF(E447="","",IFERROR(DATEDIF(E447,'請求書（幼稚園保育料・代理）'!$A$1,"Y"),""))</f>
        <v/>
      </c>
      <c r="G447" s="108"/>
      <c r="H447" s="105"/>
      <c r="I447" s="333"/>
      <c r="J447" s="110" t="s">
        <v>32</v>
      </c>
      <c r="K447" s="334"/>
      <c r="L447" s="112"/>
      <c r="M447" s="258" t="s">
        <v>32</v>
      </c>
      <c r="N447" s="113"/>
      <c r="O447" s="114"/>
      <c r="P447" s="306"/>
      <c r="Q447" s="105"/>
      <c r="R447" s="114"/>
      <c r="S447" s="115"/>
      <c r="T447" s="116">
        <f t="shared" si="46"/>
        <v>0</v>
      </c>
      <c r="U447" s="117">
        <f t="shared" si="47"/>
        <v>0</v>
      </c>
      <c r="V447" s="117">
        <f t="shared" si="44"/>
        <v>0</v>
      </c>
      <c r="W447" s="118">
        <f t="shared" si="48"/>
        <v>0</v>
      </c>
      <c r="X447" s="119">
        <f t="shared" si="49"/>
        <v>0</v>
      </c>
      <c r="Y447" s="119">
        <f t="shared" si="50"/>
        <v>0</v>
      </c>
      <c r="AA447" s="120" t="str">
        <f t="shared" si="45"/>
        <v>202604</v>
      </c>
    </row>
    <row r="448" spans="1:27" ht="21" customHeight="1">
      <c r="A448" s="308" t="str">
        <f>IF(C448="","",SUBTOTAL(103,$C$13:C448)-1)</f>
        <v/>
      </c>
      <c r="B448" s="104"/>
      <c r="C448" s="105"/>
      <c r="D448" s="105"/>
      <c r="E448" s="106"/>
      <c r="F448" s="107" t="str">
        <f>IF(E448="","",IFERROR(DATEDIF(E448,'請求書（幼稚園保育料・代理）'!$A$1,"Y"),""))</f>
        <v/>
      </c>
      <c r="G448" s="108"/>
      <c r="H448" s="105"/>
      <c r="I448" s="333"/>
      <c r="J448" s="110" t="s">
        <v>32</v>
      </c>
      <c r="K448" s="334"/>
      <c r="L448" s="112"/>
      <c r="M448" s="258" t="s">
        <v>32</v>
      </c>
      <c r="N448" s="113"/>
      <c r="O448" s="114"/>
      <c r="P448" s="306"/>
      <c r="Q448" s="105"/>
      <c r="R448" s="114"/>
      <c r="S448" s="115"/>
      <c r="T448" s="116">
        <f t="shared" si="46"/>
        <v>0</v>
      </c>
      <c r="U448" s="117">
        <f t="shared" si="47"/>
        <v>0</v>
      </c>
      <c r="V448" s="117">
        <f t="shared" si="44"/>
        <v>0</v>
      </c>
      <c r="W448" s="118">
        <f t="shared" si="48"/>
        <v>0</v>
      </c>
      <c r="X448" s="119">
        <f t="shared" si="49"/>
        <v>0</v>
      </c>
      <c r="Y448" s="119">
        <f t="shared" si="50"/>
        <v>0</v>
      </c>
      <c r="AA448" s="120" t="str">
        <f t="shared" si="45"/>
        <v>202604</v>
      </c>
    </row>
    <row r="449" spans="1:27" ht="21" customHeight="1">
      <c r="A449" s="308" t="str">
        <f>IF(C449="","",SUBTOTAL(103,$C$13:C449)-1)</f>
        <v/>
      </c>
      <c r="B449" s="104"/>
      <c r="C449" s="105"/>
      <c r="D449" s="105"/>
      <c r="E449" s="106"/>
      <c r="F449" s="107" t="str">
        <f>IF(E449="","",IFERROR(DATEDIF(E449,'請求書（幼稚園保育料・代理）'!$A$1,"Y"),""))</f>
        <v/>
      </c>
      <c r="G449" s="108"/>
      <c r="H449" s="105"/>
      <c r="I449" s="333"/>
      <c r="J449" s="110" t="s">
        <v>32</v>
      </c>
      <c r="K449" s="334"/>
      <c r="L449" s="112"/>
      <c r="M449" s="258" t="s">
        <v>32</v>
      </c>
      <c r="N449" s="113"/>
      <c r="O449" s="114"/>
      <c r="P449" s="306"/>
      <c r="Q449" s="105"/>
      <c r="R449" s="114"/>
      <c r="S449" s="115"/>
      <c r="T449" s="116">
        <f t="shared" si="46"/>
        <v>0</v>
      </c>
      <c r="U449" s="117">
        <f t="shared" si="47"/>
        <v>0</v>
      </c>
      <c r="V449" s="117">
        <f t="shared" si="44"/>
        <v>0</v>
      </c>
      <c r="W449" s="118">
        <f t="shared" si="48"/>
        <v>0</v>
      </c>
      <c r="X449" s="119">
        <f t="shared" si="49"/>
        <v>0</v>
      </c>
      <c r="Y449" s="119">
        <f t="shared" si="50"/>
        <v>0</v>
      </c>
      <c r="AA449" s="120" t="str">
        <f t="shared" si="45"/>
        <v>202604</v>
      </c>
    </row>
    <row r="450" spans="1:27" ht="21" customHeight="1">
      <c r="A450" s="308" t="str">
        <f>IF(C450="","",SUBTOTAL(103,$C$13:C450)-1)</f>
        <v/>
      </c>
      <c r="B450" s="104"/>
      <c r="C450" s="105"/>
      <c r="D450" s="105"/>
      <c r="E450" s="106"/>
      <c r="F450" s="107" t="str">
        <f>IF(E450="","",IFERROR(DATEDIF(E450,'請求書（幼稚園保育料・代理）'!$A$1,"Y"),""))</f>
        <v/>
      </c>
      <c r="G450" s="108"/>
      <c r="H450" s="105"/>
      <c r="I450" s="333"/>
      <c r="J450" s="110" t="s">
        <v>32</v>
      </c>
      <c r="K450" s="334"/>
      <c r="L450" s="112"/>
      <c r="M450" s="258" t="s">
        <v>32</v>
      </c>
      <c r="N450" s="113"/>
      <c r="O450" s="114"/>
      <c r="P450" s="306"/>
      <c r="Q450" s="105"/>
      <c r="R450" s="114"/>
      <c r="S450" s="115"/>
      <c r="T450" s="116">
        <f t="shared" si="46"/>
        <v>0</v>
      </c>
      <c r="U450" s="117">
        <f t="shared" si="47"/>
        <v>0</v>
      </c>
      <c r="V450" s="117">
        <f t="shared" si="44"/>
        <v>0</v>
      </c>
      <c r="W450" s="118">
        <f t="shared" si="48"/>
        <v>0</v>
      </c>
      <c r="X450" s="119">
        <f t="shared" si="49"/>
        <v>0</v>
      </c>
      <c r="Y450" s="119">
        <f t="shared" si="50"/>
        <v>0</v>
      </c>
      <c r="AA450" s="120" t="str">
        <f t="shared" si="45"/>
        <v>202604</v>
      </c>
    </row>
    <row r="451" spans="1:27" ht="21" customHeight="1">
      <c r="A451" s="308" t="str">
        <f>IF(C451="","",SUBTOTAL(103,$C$13:C451)-1)</f>
        <v/>
      </c>
      <c r="B451" s="104"/>
      <c r="C451" s="105"/>
      <c r="D451" s="105"/>
      <c r="E451" s="106"/>
      <c r="F451" s="107" t="str">
        <f>IF(E451="","",IFERROR(DATEDIF(E451,'請求書（幼稚園保育料・代理）'!$A$1,"Y"),""))</f>
        <v/>
      </c>
      <c r="G451" s="108"/>
      <c r="H451" s="105"/>
      <c r="I451" s="333"/>
      <c r="J451" s="110" t="s">
        <v>32</v>
      </c>
      <c r="K451" s="334"/>
      <c r="L451" s="112"/>
      <c r="M451" s="258" t="s">
        <v>32</v>
      </c>
      <c r="N451" s="113"/>
      <c r="O451" s="114"/>
      <c r="P451" s="306"/>
      <c r="Q451" s="105"/>
      <c r="R451" s="114"/>
      <c r="S451" s="115"/>
      <c r="T451" s="116">
        <f t="shared" si="46"/>
        <v>0</v>
      </c>
      <c r="U451" s="117">
        <f t="shared" si="47"/>
        <v>0</v>
      </c>
      <c r="V451" s="117">
        <f t="shared" si="44"/>
        <v>0</v>
      </c>
      <c r="W451" s="118">
        <f t="shared" si="48"/>
        <v>0</v>
      </c>
      <c r="X451" s="119">
        <f t="shared" si="49"/>
        <v>0</v>
      </c>
      <c r="Y451" s="119">
        <f t="shared" si="50"/>
        <v>0</v>
      </c>
      <c r="AA451" s="120" t="str">
        <f t="shared" si="45"/>
        <v>202604</v>
      </c>
    </row>
    <row r="452" spans="1:27" ht="21" customHeight="1">
      <c r="A452" s="308" t="str">
        <f>IF(C452="","",SUBTOTAL(103,$C$13:C452)-1)</f>
        <v/>
      </c>
      <c r="B452" s="104"/>
      <c r="C452" s="105"/>
      <c r="D452" s="105"/>
      <c r="E452" s="106"/>
      <c r="F452" s="107" t="str">
        <f>IF(E452="","",IFERROR(DATEDIF(E452,'請求書（幼稚園保育料・代理）'!$A$1,"Y"),""))</f>
        <v/>
      </c>
      <c r="G452" s="108"/>
      <c r="H452" s="105"/>
      <c r="I452" s="333"/>
      <c r="J452" s="110" t="s">
        <v>32</v>
      </c>
      <c r="K452" s="334"/>
      <c r="L452" s="112"/>
      <c r="M452" s="258" t="s">
        <v>32</v>
      </c>
      <c r="N452" s="113"/>
      <c r="O452" s="114"/>
      <c r="P452" s="306"/>
      <c r="Q452" s="105"/>
      <c r="R452" s="114"/>
      <c r="S452" s="115"/>
      <c r="T452" s="116">
        <f t="shared" si="46"/>
        <v>0</v>
      </c>
      <c r="U452" s="117">
        <f t="shared" si="47"/>
        <v>0</v>
      </c>
      <c r="V452" s="117">
        <f t="shared" si="44"/>
        <v>0</v>
      </c>
      <c r="W452" s="118">
        <f t="shared" si="48"/>
        <v>0</v>
      </c>
      <c r="X452" s="119">
        <f t="shared" si="49"/>
        <v>0</v>
      </c>
      <c r="Y452" s="119">
        <f t="shared" si="50"/>
        <v>0</v>
      </c>
      <c r="AA452" s="120" t="str">
        <f t="shared" si="45"/>
        <v>202604</v>
      </c>
    </row>
    <row r="453" spans="1:27" ht="21" customHeight="1">
      <c r="A453" s="308" t="str">
        <f>IF(C453="","",SUBTOTAL(103,$C$13:C453)-1)</f>
        <v/>
      </c>
      <c r="B453" s="104"/>
      <c r="C453" s="105"/>
      <c r="D453" s="105"/>
      <c r="E453" s="106"/>
      <c r="F453" s="107" t="str">
        <f>IF(E453="","",IFERROR(DATEDIF(E453,'請求書（幼稚園保育料・代理）'!$A$1,"Y"),""))</f>
        <v/>
      </c>
      <c r="G453" s="108"/>
      <c r="H453" s="105"/>
      <c r="I453" s="333"/>
      <c r="J453" s="110" t="s">
        <v>32</v>
      </c>
      <c r="K453" s="334"/>
      <c r="L453" s="112"/>
      <c r="M453" s="258" t="s">
        <v>32</v>
      </c>
      <c r="N453" s="113"/>
      <c r="O453" s="114"/>
      <c r="P453" s="306"/>
      <c r="Q453" s="105"/>
      <c r="R453" s="114"/>
      <c r="S453" s="115"/>
      <c r="T453" s="116">
        <f t="shared" si="46"/>
        <v>0</v>
      </c>
      <c r="U453" s="117">
        <f t="shared" si="47"/>
        <v>0</v>
      </c>
      <c r="V453" s="117">
        <f t="shared" si="44"/>
        <v>0</v>
      </c>
      <c r="W453" s="118">
        <f t="shared" si="48"/>
        <v>0</v>
      </c>
      <c r="X453" s="119">
        <f t="shared" si="49"/>
        <v>0</v>
      </c>
      <c r="Y453" s="119">
        <f t="shared" si="50"/>
        <v>0</v>
      </c>
      <c r="AA453" s="120" t="str">
        <f t="shared" si="45"/>
        <v>202604</v>
      </c>
    </row>
    <row r="454" spans="1:27" ht="21" customHeight="1">
      <c r="A454" s="308" t="str">
        <f>IF(C454="","",SUBTOTAL(103,$C$13:C454)-1)</f>
        <v/>
      </c>
      <c r="B454" s="104"/>
      <c r="C454" s="105"/>
      <c r="D454" s="105"/>
      <c r="E454" s="106"/>
      <c r="F454" s="107" t="str">
        <f>IF(E454="","",IFERROR(DATEDIF(E454,'請求書（幼稚園保育料・代理）'!$A$1,"Y"),""))</f>
        <v/>
      </c>
      <c r="G454" s="108"/>
      <c r="H454" s="105"/>
      <c r="I454" s="333"/>
      <c r="J454" s="110" t="s">
        <v>32</v>
      </c>
      <c r="K454" s="334"/>
      <c r="L454" s="112"/>
      <c r="M454" s="258" t="s">
        <v>32</v>
      </c>
      <c r="N454" s="113"/>
      <c r="O454" s="114"/>
      <c r="P454" s="306"/>
      <c r="Q454" s="105"/>
      <c r="R454" s="114"/>
      <c r="S454" s="115"/>
      <c r="T454" s="116">
        <f t="shared" si="46"/>
        <v>0</v>
      </c>
      <c r="U454" s="117">
        <f t="shared" si="47"/>
        <v>0</v>
      </c>
      <c r="V454" s="117">
        <f t="shared" si="44"/>
        <v>0</v>
      </c>
      <c r="W454" s="118">
        <f t="shared" si="48"/>
        <v>0</v>
      </c>
      <c r="X454" s="119">
        <f t="shared" si="49"/>
        <v>0</v>
      </c>
      <c r="Y454" s="119">
        <f t="shared" si="50"/>
        <v>0</v>
      </c>
      <c r="AA454" s="120" t="str">
        <f t="shared" si="45"/>
        <v>202604</v>
      </c>
    </row>
    <row r="455" spans="1:27" ht="21" customHeight="1">
      <c r="A455" s="308" t="str">
        <f>IF(C455="","",SUBTOTAL(103,$C$13:C455)-1)</f>
        <v/>
      </c>
      <c r="B455" s="104"/>
      <c r="C455" s="105"/>
      <c r="D455" s="105"/>
      <c r="E455" s="106"/>
      <c r="F455" s="107" t="str">
        <f>IF(E455="","",IFERROR(DATEDIF(E455,'請求書（幼稚園保育料・代理）'!$A$1,"Y"),""))</f>
        <v/>
      </c>
      <c r="G455" s="108"/>
      <c r="H455" s="105"/>
      <c r="I455" s="333"/>
      <c r="J455" s="110" t="s">
        <v>32</v>
      </c>
      <c r="K455" s="334"/>
      <c r="L455" s="112"/>
      <c r="M455" s="258" t="s">
        <v>32</v>
      </c>
      <c r="N455" s="113"/>
      <c r="O455" s="114"/>
      <c r="P455" s="306"/>
      <c r="Q455" s="105"/>
      <c r="R455" s="114"/>
      <c r="S455" s="115"/>
      <c r="T455" s="116">
        <f t="shared" si="46"/>
        <v>0</v>
      </c>
      <c r="U455" s="117">
        <f t="shared" si="47"/>
        <v>0</v>
      </c>
      <c r="V455" s="117">
        <f t="shared" si="44"/>
        <v>0</v>
      </c>
      <c r="W455" s="118">
        <f t="shared" si="48"/>
        <v>0</v>
      </c>
      <c r="X455" s="119">
        <f t="shared" si="49"/>
        <v>0</v>
      </c>
      <c r="Y455" s="119">
        <f t="shared" si="50"/>
        <v>0</v>
      </c>
      <c r="AA455" s="120" t="str">
        <f t="shared" si="45"/>
        <v>202604</v>
      </c>
    </row>
    <row r="456" spans="1:27" ht="21" customHeight="1">
      <c r="A456" s="308" t="str">
        <f>IF(C456="","",SUBTOTAL(103,$C$13:C456)-1)</f>
        <v/>
      </c>
      <c r="B456" s="104"/>
      <c r="C456" s="105"/>
      <c r="D456" s="105"/>
      <c r="E456" s="106"/>
      <c r="F456" s="107" t="str">
        <f>IF(E456="","",IFERROR(DATEDIF(E456,'請求書（幼稚園保育料・代理）'!$A$1,"Y"),""))</f>
        <v/>
      </c>
      <c r="G456" s="108"/>
      <c r="H456" s="105"/>
      <c r="I456" s="333"/>
      <c r="J456" s="110" t="s">
        <v>32</v>
      </c>
      <c r="K456" s="334"/>
      <c r="L456" s="112"/>
      <c r="M456" s="258" t="s">
        <v>32</v>
      </c>
      <c r="N456" s="113"/>
      <c r="O456" s="114"/>
      <c r="P456" s="306"/>
      <c r="Q456" s="105"/>
      <c r="R456" s="114"/>
      <c r="S456" s="115"/>
      <c r="T456" s="116">
        <f t="shared" si="46"/>
        <v>0</v>
      </c>
      <c r="U456" s="117">
        <f t="shared" si="47"/>
        <v>0</v>
      </c>
      <c r="V456" s="117">
        <f t="shared" si="44"/>
        <v>0</v>
      </c>
      <c r="W456" s="118">
        <f t="shared" si="48"/>
        <v>0</v>
      </c>
      <c r="X456" s="119">
        <f t="shared" si="49"/>
        <v>0</v>
      </c>
      <c r="Y456" s="119">
        <f t="shared" si="50"/>
        <v>0</v>
      </c>
      <c r="AA456" s="120" t="str">
        <f t="shared" si="45"/>
        <v>202604</v>
      </c>
    </row>
    <row r="457" spans="1:27" ht="21" customHeight="1">
      <c r="A457" s="308" t="str">
        <f>IF(C457="","",SUBTOTAL(103,$C$13:C457)-1)</f>
        <v/>
      </c>
      <c r="B457" s="104"/>
      <c r="C457" s="105"/>
      <c r="D457" s="105"/>
      <c r="E457" s="106"/>
      <c r="F457" s="107" t="str">
        <f>IF(E457="","",IFERROR(DATEDIF(E457,'請求書（幼稚園保育料・代理）'!$A$1,"Y"),""))</f>
        <v/>
      </c>
      <c r="G457" s="108"/>
      <c r="H457" s="105"/>
      <c r="I457" s="333"/>
      <c r="J457" s="110" t="s">
        <v>32</v>
      </c>
      <c r="K457" s="334"/>
      <c r="L457" s="112"/>
      <c r="M457" s="258" t="s">
        <v>32</v>
      </c>
      <c r="N457" s="113"/>
      <c r="O457" s="114"/>
      <c r="P457" s="306"/>
      <c r="Q457" s="105"/>
      <c r="R457" s="114"/>
      <c r="S457" s="115"/>
      <c r="T457" s="116">
        <f t="shared" si="46"/>
        <v>0</v>
      </c>
      <c r="U457" s="117">
        <f t="shared" si="47"/>
        <v>0</v>
      </c>
      <c r="V457" s="117">
        <f t="shared" si="44"/>
        <v>0</v>
      </c>
      <c r="W457" s="118">
        <f t="shared" si="48"/>
        <v>0</v>
      </c>
      <c r="X457" s="119">
        <f t="shared" si="49"/>
        <v>0</v>
      </c>
      <c r="Y457" s="119">
        <f t="shared" si="50"/>
        <v>0</v>
      </c>
      <c r="AA457" s="120" t="str">
        <f t="shared" si="45"/>
        <v>202604</v>
      </c>
    </row>
    <row r="458" spans="1:27" ht="21" customHeight="1">
      <c r="A458" s="308" t="str">
        <f>IF(C458="","",SUBTOTAL(103,$C$13:C458)-1)</f>
        <v/>
      </c>
      <c r="B458" s="104"/>
      <c r="C458" s="105"/>
      <c r="D458" s="105"/>
      <c r="E458" s="106"/>
      <c r="F458" s="107" t="str">
        <f>IF(E458="","",IFERROR(DATEDIF(E458,'請求書（幼稚園保育料・代理）'!$A$1,"Y"),""))</f>
        <v/>
      </c>
      <c r="G458" s="108"/>
      <c r="H458" s="105"/>
      <c r="I458" s="333"/>
      <c r="J458" s="110" t="s">
        <v>32</v>
      </c>
      <c r="K458" s="334"/>
      <c r="L458" s="112"/>
      <c r="M458" s="258" t="s">
        <v>32</v>
      </c>
      <c r="N458" s="113"/>
      <c r="O458" s="114"/>
      <c r="P458" s="306"/>
      <c r="Q458" s="105"/>
      <c r="R458" s="114"/>
      <c r="S458" s="115"/>
      <c r="T458" s="116">
        <f t="shared" si="46"/>
        <v>0</v>
      </c>
      <c r="U458" s="117">
        <f t="shared" si="47"/>
        <v>0</v>
      </c>
      <c r="V458" s="117">
        <f t="shared" si="44"/>
        <v>0</v>
      </c>
      <c r="W458" s="118">
        <f t="shared" si="48"/>
        <v>0</v>
      </c>
      <c r="X458" s="119">
        <f t="shared" si="49"/>
        <v>0</v>
      </c>
      <c r="Y458" s="119">
        <f t="shared" si="50"/>
        <v>0</v>
      </c>
      <c r="AA458" s="120" t="str">
        <f t="shared" si="45"/>
        <v>202604</v>
      </c>
    </row>
    <row r="459" spans="1:27" ht="21" customHeight="1">
      <c r="A459" s="308" t="str">
        <f>IF(C459="","",SUBTOTAL(103,$C$13:C459)-1)</f>
        <v/>
      </c>
      <c r="B459" s="104"/>
      <c r="C459" s="105"/>
      <c r="D459" s="105"/>
      <c r="E459" s="106"/>
      <c r="F459" s="107" t="str">
        <f>IF(E459="","",IFERROR(DATEDIF(E459,'請求書（幼稚園保育料・代理）'!$A$1,"Y"),""))</f>
        <v/>
      </c>
      <c r="G459" s="108"/>
      <c r="H459" s="105"/>
      <c r="I459" s="333"/>
      <c r="J459" s="110" t="s">
        <v>32</v>
      </c>
      <c r="K459" s="334"/>
      <c r="L459" s="112"/>
      <c r="M459" s="258" t="s">
        <v>32</v>
      </c>
      <c r="N459" s="113"/>
      <c r="O459" s="114"/>
      <c r="P459" s="306"/>
      <c r="Q459" s="105"/>
      <c r="R459" s="114"/>
      <c r="S459" s="115"/>
      <c r="T459" s="116">
        <f t="shared" si="46"/>
        <v>0</v>
      </c>
      <c r="U459" s="117">
        <f t="shared" si="47"/>
        <v>0</v>
      </c>
      <c r="V459" s="117">
        <f t="shared" si="44"/>
        <v>0</v>
      </c>
      <c r="W459" s="118">
        <f t="shared" si="48"/>
        <v>0</v>
      </c>
      <c r="X459" s="119">
        <f t="shared" si="49"/>
        <v>0</v>
      </c>
      <c r="Y459" s="119">
        <f t="shared" si="50"/>
        <v>0</v>
      </c>
      <c r="AA459" s="120" t="str">
        <f t="shared" si="45"/>
        <v>202604</v>
      </c>
    </row>
    <row r="460" spans="1:27" ht="21" customHeight="1">
      <c r="A460" s="308" t="str">
        <f>IF(C460="","",SUBTOTAL(103,$C$13:C460)-1)</f>
        <v/>
      </c>
      <c r="B460" s="104"/>
      <c r="C460" s="105"/>
      <c r="D460" s="105"/>
      <c r="E460" s="106"/>
      <c r="F460" s="107" t="str">
        <f>IF(E460="","",IFERROR(DATEDIF(E460,'請求書（幼稚園保育料・代理）'!$A$1,"Y"),""))</f>
        <v/>
      </c>
      <c r="G460" s="108"/>
      <c r="H460" s="105"/>
      <c r="I460" s="333"/>
      <c r="J460" s="110" t="s">
        <v>32</v>
      </c>
      <c r="K460" s="334"/>
      <c r="L460" s="112"/>
      <c r="M460" s="258" t="s">
        <v>32</v>
      </c>
      <c r="N460" s="113"/>
      <c r="O460" s="114"/>
      <c r="P460" s="306"/>
      <c r="Q460" s="105"/>
      <c r="R460" s="114"/>
      <c r="S460" s="115"/>
      <c r="T460" s="116">
        <f t="shared" si="46"/>
        <v>0</v>
      </c>
      <c r="U460" s="117">
        <f t="shared" si="47"/>
        <v>0</v>
      </c>
      <c r="V460" s="117">
        <f t="shared" si="44"/>
        <v>0</v>
      </c>
      <c r="W460" s="118">
        <f t="shared" si="48"/>
        <v>0</v>
      </c>
      <c r="X460" s="119">
        <f t="shared" si="49"/>
        <v>0</v>
      </c>
      <c r="Y460" s="119">
        <f t="shared" si="50"/>
        <v>0</v>
      </c>
      <c r="AA460" s="120" t="str">
        <f t="shared" si="45"/>
        <v>202604</v>
      </c>
    </row>
    <row r="461" spans="1:27" ht="21" customHeight="1">
      <c r="A461" s="308" t="str">
        <f>IF(C461="","",SUBTOTAL(103,$C$13:C461)-1)</f>
        <v/>
      </c>
      <c r="B461" s="104"/>
      <c r="C461" s="105"/>
      <c r="D461" s="105"/>
      <c r="E461" s="106"/>
      <c r="F461" s="107" t="str">
        <f>IF(E461="","",IFERROR(DATEDIF(E461,'請求書（幼稚園保育料・代理）'!$A$1,"Y"),""))</f>
        <v/>
      </c>
      <c r="G461" s="108"/>
      <c r="H461" s="105"/>
      <c r="I461" s="333"/>
      <c r="J461" s="110" t="s">
        <v>32</v>
      </c>
      <c r="K461" s="334"/>
      <c r="L461" s="112"/>
      <c r="M461" s="258" t="s">
        <v>32</v>
      </c>
      <c r="N461" s="113"/>
      <c r="O461" s="114"/>
      <c r="P461" s="306"/>
      <c r="Q461" s="105"/>
      <c r="R461" s="114"/>
      <c r="S461" s="115"/>
      <c r="T461" s="116">
        <f t="shared" si="46"/>
        <v>0</v>
      </c>
      <c r="U461" s="117">
        <f t="shared" si="47"/>
        <v>0</v>
      </c>
      <c r="V461" s="117">
        <f t="shared" si="44"/>
        <v>0</v>
      </c>
      <c r="W461" s="118">
        <f t="shared" si="48"/>
        <v>0</v>
      </c>
      <c r="X461" s="119">
        <f t="shared" si="49"/>
        <v>0</v>
      </c>
      <c r="Y461" s="119">
        <f t="shared" si="50"/>
        <v>0</v>
      </c>
      <c r="AA461" s="120" t="str">
        <f t="shared" si="45"/>
        <v>202604</v>
      </c>
    </row>
    <row r="462" spans="1:27" ht="21" customHeight="1">
      <c r="A462" s="308" t="str">
        <f>IF(C462="","",SUBTOTAL(103,$C$13:C462)-1)</f>
        <v/>
      </c>
      <c r="B462" s="104"/>
      <c r="C462" s="105"/>
      <c r="D462" s="105"/>
      <c r="E462" s="106"/>
      <c r="F462" s="107" t="str">
        <f>IF(E462="","",IFERROR(DATEDIF(E462,'請求書（幼稚園保育料・代理）'!$A$1,"Y"),""))</f>
        <v/>
      </c>
      <c r="G462" s="108"/>
      <c r="H462" s="105"/>
      <c r="I462" s="333"/>
      <c r="J462" s="110" t="s">
        <v>32</v>
      </c>
      <c r="K462" s="334"/>
      <c r="L462" s="112"/>
      <c r="M462" s="258" t="s">
        <v>32</v>
      </c>
      <c r="N462" s="113"/>
      <c r="O462" s="114"/>
      <c r="P462" s="306"/>
      <c r="Q462" s="105"/>
      <c r="R462" s="114"/>
      <c r="S462" s="115"/>
      <c r="T462" s="116">
        <f t="shared" si="46"/>
        <v>0</v>
      </c>
      <c r="U462" s="117">
        <f t="shared" si="47"/>
        <v>0</v>
      </c>
      <c r="V462" s="117">
        <f t="shared" ref="V462:V525" si="51">IF(C462&lt;&gt;0,$V$13,0)</f>
        <v>0</v>
      </c>
      <c r="W462" s="118">
        <f t="shared" si="48"/>
        <v>0</v>
      </c>
      <c r="X462" s="119">
        <f t="shared" si="49"/>
        <v>0</v>
      </c>
      <c r="Y462" s="119">
        <f t="shared" si="50"/>
        <v>0</v>
      </c>
      <c r="AA462" s="120" t="str">
        <f t="shared" ref="AA462:AA525" si="52">2018+$I$4&amp;0&amp;$K$4</f>
        <v>202604</v>
      </c>
    </row>
    <row r="463" spans="1:27" ht="21" customHeight="1">
      <c r="A463" s="308" t="str">
        <f>IF(C463="","",SUBTOTAL(103,$C$13:C463)-1)</f>
        <v/>
      </c>
      <c r="B463" s="104"/>
      <c r="C463" s="105"/>
      <c r="D463" s="105"/>
      <c r="E463" s="106"/>
      <c r="F463" s="107" t="str">
        <f>IF(E463="","",IFERROR(DATEDIF(E463,'請求書（幼稚園保育料・代理）'!$A$1,"Y"),""))</f>
        <v/>
      </c>
      <c r="G463" s="108"/>
      <c r="H463" s="105"/>
      <c r="I463" s="333"/>
      <c r="J463" s="110" t="s">
        <v>32</v>
      </c>
      <c r="K463" s="334"/>
      <c r="L463" s="112"/>
      <c r="M463" s="258" t="s">
        <v>32</v>
      </c>
      <c r="N463" s="113"/>
      <c r="O463" s="114"/>
      <c r="P463" s="306"/>
      <c r="Q463" s="105"/>
      <c r="R463" s="114"/>
      <c r="S463" s="115"/>
      <c r="T463" s="116">
        <f t="shared" ref="T463:T526" si="53">IF(Q463="有",ROUNDDOWN(R463/S463,0),0)</f>
        <v>0</v>
      </c>
      <c r="U463" s="117">
        <f t="shared" ref="U463:U526" si="54">O463+T463</f>
        <v>0</v>
      </c>
      <c r="V463" s="117">
        <f t="shared" si="51"/>
        <v>0</v>
      </c>
      <c r="W463" s="118">
        <f t="shared" ref="W463:W526" si="55">MIN(U463,V463)</f>
        <v>0</v>
      </c>
      <c r="X463" s="119">
        <f t="shared" ref="X463:X526" si="56">IF(O463-W463&lt;0,0,O463-W463)</f>
        <v>0</v>
      </c>
      <c r="Y463" s="119">
        <f t="shared" ref="Y463:Y526" si="57">IF(W463-O463&gt;0,W463-O463,0)</f>
        <v>0</v>
      </c>
      <c r="AA463" s="120" t="str">
        <f t="shared" si="52"/>
        <v>202604</v>
      </c>
    </row>
    <row r="464" spans="1:27" ht="21" customHeight="1">
      <c r="A464" s="308" t="str">
        <f>IF(C464="","",SUBTOTAL(103,$C$13:C464)-1)</f>
        <v/>
      </c>
      <c r="B464" s="104"/>
      <c r="C464" s="105"/>
      <c r="D464" s="105"/>
      <c r="E464" s="106"/>
      <c r="F464" s="107" t="str">
        <f>IF(E464="","",IFERROR(DATEDIF(E464,'請求書（幼稚園保育料・代理）'!$A$1,"Y"),""))</f>
        <v/>
      </c>
      <c r="G464" s="108"/>
      <c r="H464" s="105"/>
      <c r="I464" s="333"/>
      <c r="J464" s="110" t="s">
        <v>32</v>
      </c>
      <c r="K464" s="334"/>
      <c r="L464" s="112"/>
      <c r="M464" s="258" t="s">
        <v>32</v>
      </c>
      <c r="N464" s="113"/>
      <c r="O464" s="114"/>
      <c r="P464" s="306"/>
      <c r="Q464" s="105"/>
      <c r="R464" s="114"/>
      <c r="S464" s="115"/>
      <c r="T464" s="116">
        <f t="shared" si="53"/>
        <v>0</v>
      </c>
      <c r="U464" s="117">
        <f t="shared" si="54"/>
        <v>0</v>
      </c>
      <c r="V464" s="117">
        <f t="shared" si="51"/>
        <v>0</v>
      </c>
      <c r="W464" s="118">
        <f t="shared" si="55"/>
        <v>0</v>
      </c>
      <c r="X464" s="119">
        <f t="shared" si="56"/>
        <v>0</v>
      </c>
      <c r="Y464" s="119">
        <f t="shared" si="57"/>
        <v>0</v>
      </c>
      <c r="AA464" s="120" t="str">
        <f t="shared" si="52"/>
        <v>202604</v>
      </c>
    </row>
    <row r="465" spans="1:27" ht="21" customHeight="1">
      <c r="A465" s="308" t="str">
        <f>IF(C465="","",SUBTOTAL(103,$C$13:C465)-1)</f>
        <v/>
      </c>
      <c r="B465" s="104"/>
      <c r="C465" s="105"/>
      <c r="D465" s="105"/>
      <c r="E465" s="106"/>
      <c r="F465" s="107" t="str">
        <f>IF(E465="","",IFERROR(DATEDIF(E465,'請求書（幼稚園保育料・代理）'!$A$1,"Y"),""))</f>
        <v/>
      </c>
      <c r="G465" s="108"/>
      <c r="H465" s="105"/>
      <c r="I465" s="333"/>
      <c r="J465" s="110" t="s">
        <v>32</v>
      </c>
      <c r="K465" s="334"/>
      <c r="L465" s="112"/>
      <c r="M465" s="258" t="s">
        <v>32</v>
      </c>
      <c r="N465" s="113"/>
      <c r="O465" s="114"/>
      <c r="P465" s="306"/>
      <c r="Q465" s="105"/>
      <c r="R465" s="114"/>
      <c r="S465" s="115"/>
      <c r="T465" s="116">
        <f t="shared" si="53"/>
        <v>0</v>
      </c>
      <c r="U465" s="117">
        <f t="shared" si="54"/>
        <v>0</v>
      </c>
      <c r="V465" s="117">
        <f t="shared" si="51"/>
        <v>0</v>
      </c>
      <c r="W465" s="118">
        <f t="shared" si="55"/>
        <v>0</v>
      </c>
      <c r="X465" s="119">
        <f t="shared" si="56"/>
        <v>0</v>
      </c>
      <c r="Y465" s="119">
        <f t="shared" si="57"/>
        <v>0</v>
      </c>
      <c r="AA465" s="120" t="str">
        <f t="shared" si="52"/>
        <v>202604</v>
      </c>
    </row>
    <row r="466" spans="1:27" ht="21" customHeight="1">
      <c r="A466" s="308" t="str">
        <f>IF(C466="","",SUBTOTAL(103,$C$13:C466)-1)</f>
        <v/>
      </c>
      <c r="B466" s="104"/>
      <c r="C466" s="105"/>
      <c r="D466" s="105"/>
      <c r="E466" s="106"/>
      <c r="F466" s="107" t="str">
        <f>IF(E466="","",IFERROR(DATEDIF(E466,'請求書（幼稚園保育料・代理）'!$A$1,"Y"),""))</f>
        <v/>
      </c>
      <c r="G466" s="108"/>
      <c r="H466" s="105"/>
      <c r="I466" s="333"/>
      <c r="J466" s="110" t="s">
        <v>32</v>
      </c>
      <c r="K466" s="334"/>
      <c r="L466" s="112"/>
      <c r="M466" s="258" t="s">
        <v>32</v>
      </c>
      <c r="N466" s="113"/>
      <c r="O466" s="114"/>
      <c r="P466" s="306"/>
      <c r="Q466" s="105"/>
      <c r="R466" s="114"/>
      <c r="S466" s="115"/>
      <c r="T466" s="116">
        <f t="shared" si="53"/>
        <v>0</v>
      </c>
      <c r="U466" s="117">
        <f t="shared" si="54"/>
        <v>0</v>
      </c>
      <c r="V466" s="117">
        <f t="shared" si="51"/>
        <v>0</v>
      </c>
      <c r="W466" s="118">
        <f t="shared" si="55"/>
        <v>0</v>
      </c>
      <c r="X466" s="119">
        <f t="shared" si="56"/>
        <v>0</v>
      </c>
      <c r="Y466" s="119">
        <f t="shared" si="57"/>
        <v>0</v>
      </c>
      <c r="AA466" s="120" t="str">
        <f t="shared" si="52"/>
        <v>202604</v>
      </c>
    </row>
    <row r="467" spans="1:27" ht="21" customHeight="1">
      <c r="A467" s="308" t="str">
        <f>IF(C467="","",SUBTOTAL(103,$C$13:C467)-1)</f>
        <v/>
      </c>
      <c r="B467" s="104"/>
      <c r="C467" s="105"/>
      <c r="D467" s="105"/>
      <c r="E467" s="106"/>
      <c r="F467" s="107" t="str">
        <f>IF(E467="","",IFERROR(DATEDIF(E467,'請求書（幼稚園保育料・代理）'!$A$1,"Y"),""))</f>
        <v/>
      </c>
      <c r="G467" s="108"/>
      <c r="H467" s="105"/>
      <c r="I467" s="333"/>
      <c r="J467" s="110" t="s">
        <v>32</v>
      </c>
      <c r="K467" s="334"/>
      <c r="L467" s="112"/>
      <c r="M467" s="258" t="s">
        <v>32</v>
      </c>
      <c r="N467" s="113"/>
      <c r="O467" s="114"/>
      <c r="P467" s="306"/>
      <c r="Q467" s="105"/>
      <c r="R467" s="114"/>
      <c r="S467" s="115"/>
      <c r="T467" s="116">
        <f t="shared" si="53"/>
        <v>0</v>
      </c>
      <c r="U467" s="117">
        <f t="shared" si="54"/>
        <v>0</v>
      </c>
      <c r="V467" s="117">
        <f t="shared" si="51"/>
        <v>0</v>
      </c>
      <c r="W467" s="118">
        <f t="shared" si="55"/>
        <v>0</v>
      </c>
      <c r="X467" s="119">
        <f t="shared" si="56"/>
        <v>0</v>
      </c>
      <c r="Y467" s="119">
        <f t="shared" si="57"/>
        <v>0</v>
      </c>
      <c r="AA467" s="120" t="str">
        <f t="shared" si="52"/>
        <v>202604</v>
      </c>
    </row>
    <row r="468" spans="1:27" ht="21" customHeight="1">
      <c r="A468" s="308" t="str">
        <f>IF(C468="","",SUBTOTAL(103,$C$13:C468)-1)</f>
        <v/>
      </c>
      <c r="B468" s="104"/>
      <c r="C468" s="105"/>
      <c r="D468" s="105"/>
      <c r="E468" s="106"/>
      <c r="F468" s="107" t="str">
        <f>IF(E468="","",IFERROR(DATEDIF(E468,'請求書（幼稚園保育料・代理）'!$A$1,"Y"),""))</f>
        <v/>
      </c>
      <c r="G468" s="108"/>
      <c r="H468" s="105"/>
      <c r="I468" s="333"/>
      <c r="J468" s="110" t="s">
        <v>32</v>
      </c>
      <c r="K468" s="334"/>
      <c r="L468" s="112"/>
      <c r="M468" s="258" t="s">
        <v>32</v>
      </c>
      <c r="N468" s="113"/>
      <c r="O468" s="114"/>
      <c r="P468" s="306"/>
      <c r="Q468" s="105"/>
      <c r="R468" s="114"/>
      <c r="S468" s="115"/>
      <c r="T468" s="116">
        <f t="shared" si="53"/>
        <v>0</v>
      </c>
      <c r="U468" s="117">
        <f t="shared" si="54"/>
        <v>0</v>
      </c>
      <c r="V468" s="117">
        <f t="shared" si="51"/>
        <v>0</v>
      </c>
      <c r="W468" s="118">
        <f t="shared" si="55"/>
        <v>0</v>
      </c>
      <c r="X468" s="119">
        <f t="shared" si="56"/>
        <v>0</v>
      </c>
      <c r="Y468" s="119">
        <f t="shared" si="57"/>
        <v>0</v>
      </c>
      <c r="AA468" s="120" t="str">
        <f t="shared" si="52"/>
        <v>202604</v>
      </c>
    </row>
    <row r="469" spans="1:27" ht="21" customHeight="1">
      <c r="A469" s="308" t="str">
        <f>IF(C469="","",SUBTOTAL(103,$C$13:C469)-1)</f>
        <v/>
      </c>
      <c r="B469" s="104"/>
      <c r="C469" s="105"/>
      <c r="D469" s="105"/>
      <c r="E469" s="106"/>
      <c r="F469" s="107" t="str">
        <f>IF(E469="","",IFERROR(DATEDIF(E469,'請求書（幼稚園保育料・代理）'!$A$1,"Y"),""))</f>
        <v/>
      </c>
      <c r="G469" s="108"/>
      <c r="H469" s="105"/>
      <c r="I469" s="333"/>
      <c r="J469" s="110" t="s">
        <v>32</v>
      </c>
      <c r="K469" s="334"/>
      <c r="L469" s="112"/>
      <c r="M469" s="258" t="s">
        <v>32</v>
      </c>
      <c r="N469" s="113"/>
      <c r="O469" s="114"/>
      <c r="P469" s="306"/>
      <c r="Q469" s="105"/>
      <c r="R469" s="114"/>
      <c r="S469" s="115"/>
      <c r="T469" s="116">
        <f t="shared" si="53"/>
        <v>0</v>
      </c>
      <c r="U469" s="117">
        <f t="shared" si="54"/>
        <v>0</v>
      </c>
      <c r="V469" s="117">
        <f t="shared" si="51"/>
        <v>0</v>
      </c>
      <c r="W469" s="118">
        <f t="shared" si="55"/>
        <v>0</v>
      </c>
      <c r="X469" s="119">
        <f t="shared" si="56"/>
        <v>0</v>
      </c>
      <c r="Y469" s="119">
        <f t="shared" si="57"/>
        <v>0</v>
      </c>
      <c r="AA469" s="120" t="str">
        <f t="shared" si="52"/>
        <v>202604</v>
      </c>
    </row>
    <row r="470" spans="1:27" ht="21" customHeight="1">
      <c r="A470" s="308" t="str">
        <f>IF(C470="","",SUBTOTAL(103,$C$13:C470)-1)</f>
        <v/>
      </c>
      <c r="B470" s="104"/>
      <c r="C470" s="105"/>
      <c r="D470" s="105"/>
      <c r="E470" s="106"/>
      <c r="F470" s="107" t="str">
        <f>IF(E470="","",IFERROR(DATEDIF(E470,'請求書（幼稚園保育料・代理）'!$A$1,"Y"),""))</f>
        <v/>
      </c>
      <c r="G470" s="108"/>
      <c r="H470" s="105"/>
      <c r="I470" s="333"/>
      <c r="J470" s="110" t="s">
        <v>32</v>
      </c>
      <c r="K470" s="334"/>
      <c r="L470" s="112"/>
      <c r="M470" s="258" t="s">
        <v>32</v>
      </c>
      <c r="N470" s="113"/>
      <c r="O470" s="114"/>
      <c r="P470" s="306"/>
      <c r="Q470" s="105"/>
      <c r="R470" s="114"/>
      <c r="S470" s="115"/>
      <c r="T470" s="116">
        <f t="shared" si="53"/>
        <v>0</v>
      </c>
      <c r="U470" s="117">
        <f t="shared" si="54"/>
        <v>0</v>
      </c>
      <c r="V470" s="117">
        <f t="shared" si="51"/>
        <v>0</v>
      </c>
      <c r="W470" s="118">
        <f t="shared" si="55"/>
        <v>0</v>
      </c>
      <c r="X470" s="119">
        <f t="shared" si="56"/>
        <v>0</v>
      </c>
      <c r="Y470" s="119">
        <f t="shared" si="57"/>
        <v>0</v>
      </c>
      <c r="AA470" s="120" t="str">
        <f t="shared" si="52"/>
        <v>202604</v>
      </c>
    </row>
    <row r="471" spans="1:27" ht="21" customHeight="1">
      <c r="A471" s="308" t="str">
        <f>IF(C471="","",SUBTOTAL(103,$C$13:C471)-1)</f>
        <v/>
      </c>
      <c r="B471" s="104"/>
      <c r="C471" s="105"/>
      <c r="D471" s="105"/>
      <c r="E471" s="106"/>
      <c r="F471" s="107" t="str">
        <f>IF(E471="","",IFERROR(DATEDIF(E471,'請求書（幼稚園保育料・代理）'!$A$1,"Y"),""))</f>
        <v/>
      </c>
      <c r="G471" s="108"/>
      <c r="H471" s="105"/>
      <c r="I471" s="333"/>
      <c r="J471" s="110" t="s">
        <v>32</v>
      </c>
      <c r="K471" s="334"/>
      <c r="L471" s="112"/>
      <c r="M471" s="258" t="s">
        <v>32</v>
      </c>
      <c r="N471" s="113"/>
      <c r="O471" s="114"/>
      <c r="P471" s="306"/>
      <c r="Q471" s="105"/>
      <c r="R471" s="114"/>
      <c r="S471" s="115"/>
      <c r="T471" s="116">
        <f t="shared" si="53"/>
        <v>0</v>
      </c>
      <c r="U471" s="117">
        <f t="shared" si="54"/>
        <v>0</v>
      </c>
      <c r="V471" s="117">
        <f t="shared" si="51"/>
        <v>0</v>
      </c>
      <c r="W471" s="118">
        <f t="shared" si="55"/>
        <v>0</v>
      </c>
      <c r="X471" s="119">
        <f t="shared" si="56"/>
        <v>0</v>
      </c>
      <c r="Y471" s="119">
        <f t="shared" si="57"/>
        <v>0</v>
      </c>
      <c r="AA471" s="120" t="str">
        <f t="shared" si="52"/>
        <v>202604</v>
      </c>
    </row>
    <row r="472" spans="1:27" ht="21" customHeight="1">
      <c r="A472" s="308" t="str">
        <f>IF(C472="","",SUBTOTAL(103,$C$13:C472)-1)</f>
        <v/>
      </c>
      <c r="B472" s="104"/>
      <c r="C472" s="105"/>
      <c r="D472" s="105"/>
      <c r="E472" s="106"/>
      <c r="F472" s="107" t="str">
        <f>IF(E472="","",IFERROR(DATEDIF(E472,'請求書（幼稚園保育料・代理）'!$A$1,"Y"),""))</f>
        <v/>
      </c>
      <c r="G472" s="108"/>
      <c r="H472" s="105"/>
      <c r="I472" s="333"/>
      <c r="J472" s="110" t="s">
        <v>32</v>
      </c>
      <c r="K472" s="334"/>
      <c r="L472" s="112"/>
      <c r="M472" s="258" t="s">
        <v>32</v>
      </c>
      <c r="N472" s="113"/>
      <c r="O472" s="114"/>
      <c r="P472" s="306"/>
      <c r="Q472" s="105"/>
      <c r="R472" s="114"/>
      <c r="S472" s="115"/>
      <c r="T472" s="116">
        <f t="shared" si="53"/>
        <v>0</v>
      </c>
      <c r="U472" s="117">
        <f t="shared" si="54"/>
        <v>0</v>
      </c>
      <c r="V472" s="117">
        <f t="shared" si="51"/>
        <v>0</v>
      </c>
      <c r="W472" s="118">
        <f t="shared" si="55"/>
        <v>0</v>
      </c>
      <c r="X472" s="119">
        <f t="shared" si="56"/>
        <v>0</v>
      </c>
      <c r="Y472" s="119">
        <f t="shared" si="57"/>
        <v>0</v>
      </c>
      <c r="AA472" s="120" t="str">
        <f t="shared" si="52"/>
        <v>202604</v>
      </c>
    </row>
    <row r="473" spans="1:27" ht="21" customHeight="1">
      <c r="A473" s="308" t="str">
        <f>IF(C473="","",SUBTOTAL(103,$C$13:C473)-1)</f>
        <v/>
      </c>
      <c r="B473" s="104"/>
      <c r="C473" s="105"/>
      <c r="D473" s="105"/>
      <c r="E473" s="106"/>
      <c r="F473" s="107" t="str">
        <f>IF(E473="","",IFERROR(DATEDIF(E473,'請求書（幼稚園保育料・代理）'!$A$1,"Y"),""))</f>
        <v/>
      </c>
      <c r="G473" s="108"/>
      <c r="H473" s="105"/>
      <c r="I473" s="333"/>
      <c r="J473" s="110" t="s">
        <v>32</v>
      </c>
      <c r="K473" s="334"/>
      <c r="L473" s="112"/>
      <c r="M473" s="258" t="s">
        <v>32</v>
      </c>
      <c r="N473" s="113"/>
      <c r="O473" s="114"/>
      <c r="P473" s="306"/>
      <c r="Q473" s="105"/>
      <c r="R473" s="114"/>
      <c r="S473" s="115"/>
      <c r="T473" s="116">
        <f t="shared" si="53"/>
        <v>0</v>
      </c>
      <c r="U473" s="117">
        <f t="shared" si="54"/>
        <v>0</v>
      </c>
      <c r="V473" s="117">
        <f t="shared" si="51"/>
        <v>0</v>
      </c>
      <c r="W473" s="118">
        <f t="shared" si="55"/>
        <v>0</v>
      </c>
      <c r="X473" s="119">
        <f t="shared" si="56"/>
        <v>0</v>
      </c>
      <c r="Y473" s="119">
        <f t="shared" si="57"/>
        <v>0</v>
      </c>
      <c r="AA473" s="120" t="str">
        <f t="shared" si="52"/>
        <v>202604</v>
      </c>
    </row>
    <row r="474" spans="1:27" ht="21" customHeight="1">
      <c r="A474" s="308" t="str">
        <f>IF(C474="","",SUBTOTAL(103,$C$13:C474)-1)</f>
        <v/>
      </c>
      <c r="B474" s="104"/>
      <c r="C474" s="105"/>
      <c r="D474" s="105"/>
      <c r="E474" s="106"/>
      <c r="F474" s="107" t="str">
        <f>IF(E474="","",IFERROR(DATEDIF(E474,'請求書（幼稚園保育料・代理）'!$A$1,"Y"),""))</f>
        <v/>
      </c>
      <c r="G474" s="108"/>
      <c r="H474" s="105"/>
      <c r="I474" s="333"/>
      <c r="J474" s="110" t="s">
        <v>32</v>
      </c>
      <c r="K474" s="334"/>
      <c r="L474" s="112"/>
      <c r="M474" s="258" t="s">
        <v>32</v>
      </c>
      <c r="N474" s="113"/>
      <c r="O474" s="114"/>
      <c r="P474" s="306"/>
      <c r="Q474" s="105"/>
      <c r="R474" s="114"/>
      <c r="S474" s="115"/>
      <c r="T474" s="116">
        <f t="shared" si="53"/>
        <v>0</v>
      </c>
      <c r="U474" s="117">
        <f t="shared" si="54"/>
        <v>0</v>
      </c>
      <c r="V474" s="117">
        <f t="shared" si="51"/>
        <v>0</v>
      </c>
      <c r="W474" s="118">
        <f t="shared" si="55"/>
        <v>0</v>
      </c>
      <c r="X474" s="119">
        <f t="shared" si="56"/>
        <v>0</v>
      </c>
      <c r="Y474" s="119">
        <f t="shared" si="57"/>
        <v>0</v>
      </c>
      <c r="AA474" s="120" t="str">
        <f t="shared" si="52"/>
        <v>202604</v>
      </c>
    </row>
    <row r="475" spans="1:27" ht="21" customHeight="1">
      <c r="A475" s="308" t="str">
        <f>IF(C475="","",SUBTOTAL(103,$C$13:C475)-1)</f>
        <v/>
      </c>
      <c r="B475" s="104"/>
      <c r="C475" s="105"/>
      <c r="D475" s="105"/>
      <c r="E475" s="106"/>
      <c r="F475" s="107" t="str">
        <f>IF(E475="","",IFERROR(DATEDIF(E475,'請求書（幼稚園保育料・代理）'!$A$1,"Y"),""))</f>
        <v/>
      </c>
      <c r="G475" s="108"/>
      <c r="H475" s="105"/>
      <c r="I475" s="333"/>
      <c r="J475" s="110" t="s">
        <v>32</v>
      </c>
      <c r="K475" s="334"/>
      <c r="L475" s="112"/>
      <c r="M475" s="258" t="s">
        <v>32</v>
      </c>
      <c r="N475" s="113"/>
      <c r="O475" s="114"/>
      <c r="P475" s="306"/>
      <c r="Q475" s="105"/>
      <c r="R475" s="114"/>
      <c r="S475" s="115"/>
      <c r="T475" s="116">
        <f t="shared" si="53"/>
        <v>0</v>
      </c>
      <c r="U475" s="117">
        <f t="shared" si="54"/>
        <v>0</v>
      </c>
      <c r="V475" s="117">
        <f t="shared" si="51"/>
        <v>0</v>
      </c>
      <c r="W475" s="118">
        <f t="shared" si="55"/>
        <v>0</v>
      </c>
      <c r="X475" s="119">
        <f t="shared" si="56"/>
        <v>0</v>
      </c>
      <c r="Y475" s="119">
        <f t="shared" si="57"/>
        <v>0</v>
      </c>
      <c r="AA475" s="120" t="str">
        <f t="shared" si="52"/>
        <v>202604</v>
      </c>
    </row>
    <row r="476" spans="1:27" ht="21" customHeight="1">
      <c r="A476" s="308" t="str">
        <f>IF(C476="","",SUBTOTAL(103,$C$13:C476)-1)</f>
        <v/>
      </c>
      <c r="B476" s="104"/>
      <c r="C476" s="105"/>
      <c r="D476" s="105"/>
      <c r="E476" s="106"/>
      <c r="F476" s="107" t="str">
        <f>IF(E476="","",IFERROR(DATEDIF(E476,'請求書（幼稚園保育料・代理）'!$A$1,"Y"),""))</f>
        <v/>
      </c>
      <c r="G476" s="108"/>
      <c r="H476" s="105"/>
      <c r="I476" s="333"/>
      <c r="J476" s="110" t="s">
        <v>32</v>
      </c>
      <c r="K476" s="334"/>
      <c r="L476" s="112"/>
      <c r="M476" s="258" t="s">
        <v>32</v>
      </c>
      <c r="N476" s="113"/>
      <c r="O476" s="114"/>
      <c r="P476" s="306"/>
      <c r="Q476" s="105"/>
      <c r="R476" s="114"/>
      <c r="S476" s="115"/>
      <c r="T476" s="116">
        <f t="shared" si="53"/>
        <v>0</v>
      </c>
      <c r="U476" s="117">
        <f t="shared" si="54"/>
        <v>0</v>
      </c>
      <c r="V476" s="117">
        <f t="shared" si="51"/>
        <v>0</v>
      </c>
      <c r="W476" s="118">
        <f t="shared" si="55"/>
        <v>0</v>
      </c>
      <c r="X476" s="119">
        <f t="shared" si="56"/>
        <v>0</v>
      </c>
      <c r="Y476" s="119">
        <f t="shared" si="57"/>
        <v>0</v>
      </c>
      <c r="AA476" s="120" t="str">
        <f t="shared" si="52"/>
        <v>202604</v>
      </c>
    </row>
    <row r="477" spans="1:27" ht="21" customHeight="1">
      <c r="A477" s="308" t="str">
        <f>IF(C477="","",SUBTOTAL(103,$C$13:C477)-1)</f>
        <v/>
      </c>
      <c r="B477" s="104"/>
      <c r="C477" s="105"/>
      <c r="D477" s="105"/>
      <c r="E477" s="106"/>
      <c r="F477" s="107" t="str">
        <f>IF(E477="","",IFERROR(DATEDIF(E477,'請求書（幼稚園保育料・代理）'!$A$1,"Y"),""))</f>
        <v/>
      </c>
      <c r="G477" s="108"/>
      <c r="H477" s="105"/>
      <c r="I477" s="333"/>
      <c r="J477" s="110" t="s">
        <v>32</v>
      </c>
      <c r="K477" s="334"/>
      <c r="L477" s="112"/>
      <c r="M477" s="258" t="s">
        <v>32</v>
      </c>
      <c r="N477" s="113"/>
      <c r="O477" s="114"/>
      <c r="P477" s="306"/>
      <c r="Q477" s="105"/>
      <c r="R477" s="114"/>
      <c r="S477" s="115"/>
      <c r="T477" s="116">
        <f t="shared" si="53"/>
        <v>0</v>
      </c>
      <c r="U477" s="117">
        <f t="shared" si="54"/>
        <v>0</v>
      </c>
      <c r="V477" s="117">
        <f t="shared" si="51"/>
        <v>0</v>
      </c>
      <c r="W477" s="118">
        <f t="shared" si="55"/>
        <v>0</v>
      </c>
      <c r="X477" s="119">
        <f t="shared" si="56"/>
        <v>0</v>
      </c>
      <c r="Y477" s="119">
        <f t="shared" si="57"/>
        <v>0</v>
      </c>
      <c r="AA477" s="120" t="str">
        <f t="shared" si="52"/>
        <v>202604</v>
      </c>
    </row>
    <row r="478" spans="1:27" ht="21" customHeight="1">
      <c r="A478" s="308" t="str">
        <f>IF(C478="","",SUBTOTAL(103,$C$13:C478)-1)</f>
        <v/>
      </c>
      <c r="B478" s="104"/>
      <c r="C478" s="105"/>
      <c r="D478" s="105"/>
      <c r="E478" s="106"/>
      <c r="F478" s="107" t="str">
        <f>IF(E478="","",IFERROR(DATEDIF(E478,'請求書（幼稚園保育料・代理）'!$A$1,"Y"),""))</f>
        <v/>
      </c>
      <c r="G478" s="108"/>
      <c r="H478" s="105"/>
      <c r="I478" s="333"/>
      <c r="J478" s="110" t="s">
        <v>32</v>
      </c>
      <c r="K478" s="334"/>
      <c r="L478" s="112"/>
      <c r="M478" s="258" t="s">
        <v>32</v>
      </c>
      <c r="N478" s="113"/>
      <c r="O478" s="114"/>
      <c r="P478" s="306"/>
      <c r="Q478" s="105"/>
      <c r="R478" s="114"/>
      <c r="S478" s="115"/>
      <c r="T478" s="116">
        <f t="shared" si="53"/>
        <v>0</v>
      </c>
      <c r="U478" s="117">
        <f t="shared" si="54"/>
        <v>0</v>
      </c>
      <c r="V478" s="117">
        <f t="shared" si="51"/>
        <v>0</v>
      </c>
      <c r="W478" s="118">
        <f t="shared" si="55"/>
        <v>0</v>
      </c>
      <c r="X478" s="119">
        <f t="shared" si="56"/>
        <v>0</v>
      </c>
      <c r="Y478" s="119">
        <f t="shared" si="57"/>
        <v>0</v>
      </c>
      <c r="AA478" s="120" t="str">
        <f t="shared" si="52"/>
        <v>202604</v>
      </c>
    </row>
    <row r="479" spans="1:27" ht="21" customHeight="1">
      <c r="A479" s="308" t="str">
        <f>IF(C479="","",SUBTOTAL(103,$C$13:C479)-1)</f>
        <v/>
      </c>
      <c r="B479" s="104"/>
      <c r="C479" s="105"/>
      <c r="D479" s="105"/>
      <c r="E479" s="106"/>
      <c r="F479" s="107" t="str">
        <f>IF(E479="","",IFERROR(DATEDIF(E479,'請求書（幼稚園保育料・代理）'!$A$1,"Y"),""))</f>
        <v/>
      </c>
      <c r="G479" s="108"/>
      <c r="H479" s="105"/>
      <c r="I479" s="333"/>
      <c r="J479" s="110" t="s">
        <v>32</v>
      </c>
      <c r="K479" s="334"/>
      <c r="L479" s="112"/>
      <c r="M479" s="258" t="s">
        <v>32</v>
      </c>
      <c r="N479" s="113"/>
      <c r="O479" s="114"/>
      <c r="P479" s="306"/>
      <c r="Q479" s="105"/>
      <c r="R479" s="114"/>
      <c r="S479" s="115"/>
      <c r="T479" s="116">
        <f t="shared" si="53"/>
        <v>0</v>
      </c>
      <c r="U479" s="117">
        <f t="shared" si="54"/>
        <v>0</v>
      </c>
      <c r="V479" s="117">
        <f t="shared" si="51"/>
        <v>0</v>
      </c>
      <c r="W479" s="118">
        <f t="shared" si="55"/>
        <v>0</v>
      </c>
      <c r="X479" s="119">
        <f t="shared" si="56"/>
        <v>0</v>
      </c>
      <c r="Y479" s="119">
        <f t="shared" si="57"/>
        <v>0</v>
      </c>
      <c r="AA479" s="120" t="str">
        <f t="shared" si="52"/>
        <v>202604</v>
      </c>
    </row>
    <row r="480" spans="1:27" ht="21" customHeight="1">
      <c r="A480" s="308" t="str">
        <f>IF(C480="","",SUBTOTAL(103,$C$13:C480)-1)</f>
        <v/>
      </c>
      <c r="B480" s="104"/>
      <c r="C480" s="105"/>
      <c r="D480" s="105"/>
      <c r="E480" s="106"/>
      <c r="F480" s="107" t="str">
        <f>IF(E480="","",IFERROR(DATEDIF(E480,'請求書（幼稚園保育料・代理）'!$A$1,"Y"),""))</f>
        <v/>
      </c>
      <c r="G480" s="108"/>
      <c r="H480" s="105"/>
      <c r="I480" s="333"/>
      <c r="J480" s="110" t="s">
        <v>32</v>
      </c>
      <c r="K480" s="334"/>
      <c r="L480" s="112"/>
      <c r="M480" s="258" t="s">
        <v>32</v>
      </c>
      <c r="N480" s="113"/>
      <c r="O480" s="114"/>
      <c r="P480" s="306"/>
      <c r="Q480" s="105"/>
      <c r="R480" s="114"/>
      <c r="S480" s="115"/>
      <c r="T480" s="116">
        <f t="shared" si="53"/>
        <v>0</v>
      </c>
      <c r="U480" s="117">
        <f t="shared" si="54"/>
        <v>0</v>
      </c>
      <c r="V480" s="117">
        <f t="shared" si="51"/>
        <v>0</v>
      </c>
      <c r="W480" s="118">
        <f t="shared" si="55"/>
        <v>0</v>
      </c>
      <c r="X480" s="119">
        <f t="shared" si="56"/>
        <v>0</v>
      </c>
      <c r="Y480" s="119">
        <f t="shared" si="57"/>
        <v>0</v>
      </c>
      <c r="AA480" s="120" t="str">
        <f t="shared" si="52"/>
        <v>202604</v>
      </c>
    </row>
    <row r="481" spans="1:27" ht="21" customHeight="1">
      <c r="A481" s="308" t="str">
        <f>IF(C481="","",SUBTOTAL(103,$C$13:C481)-1)</f>
        <v/>
      </c>
      <c r="B481" s="104"/>
      <c r="C481" s="105"/>
      <c r="D481" s="105"/>
      <c r="E481" s="106"/>
      <c r="F481" s="107" t="str">
        <f>IF(E481="","",IFERROR(DATEDIF(E481,'請求書（幼稚園保育料・代理）'!$A$1,"Y"),""))</f>
        <v/>
      </c>
      <c r="G481" s="108"/>
      <c r="H481" s="105"/>
      <c r="I481" s="333"/>
      <c r="J481" s="110" t="s">
        <v>32</v>
      </c>
      <c r="K481" s="334"/>
      <c r="L481" s="112"/>
      <c r="M481" s="258" t="s">
        <v>32</v>
      </c>
      <c r="N481" s="113"/>
      <c r="O481" s="114"/>
      <c r="P481" s="306"/>
      <c r="Q481" s="105"/>
      <c r="R481" s="114"/>
      <c r="S481" s="115"/>
      <c r="T481" s="116">
        <f t="shared" si="53"/>
        <v>0</v>
      </c>
      <c r="U481" s="117">
        <f t="shared" si="54"/>
        <v>0</v>
      </c>
      <c r="V481" s="117">
        <f t="shared" si="51"/>
        <v>0</v>
      </c>
      <c r="W481" s="118">
        <f t="shared" si="55"/>
        <v>0</v>
      </c>
      <c r="X481" s="119">
        <f t="shared" si="56"/>
        <v>0</v>
      </c>
      <c r="Y481" s="119">
        <f t="shared" si="57"/>
        <v>0</v>
      </c>
      <c r="AA481" s="120" t="str">
        <f t="shared" si="52"/>
        <v>202604</v>
      </c>
    </row>
    <row r="482" spans="1:27" ht="21" customHeight="1">
      <c r="A482" s="308" t="str">
        <f>IF(C482="","",SUBTOTAL(103,$C$13:C482)-1)</f>
        <v/>
      </c>
      <c r="B482" s="104"/>
      <c r="C482" s="105"/>
      <c r="D482" s="105"/>
      <c r="E482" s="106"/>
      <c r="F482" s="107" t="str">
        <f>IF(E482="","",IFERROR(DATEDIF(E482,'請求書（幼稚園保育料・代理）'!$A$1,"Y"),""))</f>
        <v/>
      </c>
      <c r="G482" s="108"/>
      <c r="H482" s="105"/>
      <c r="I482" s="333"/>
      <c r="J482" s="110" t="s">
        <v>32</v>
      </c>
      <c r="K482" s="334"/>
      <c r="L482" s="112"/>
      <c r="M482" s="258" t="s">
        <v>32</v>
      </c>
      <c r="N482" s="113"/>
      <c r="O482" s="114"/>
      <c r="P482" s="306"/>
      <c r="Q482" s="105"/>
      <c r="R482" s="114"/>
      <c r="S482" s="115"/>
      <c r="T482" s="116">
        <f t="shared" si="53"/>
        <v>0</v>
      </c>
      <c r="U482" s="117">
        <f t="shared" si="54"/>
        <v>0</v>
      </c>
      <c r="V482" s="117">
        <f t="shared" si="51"/>
        <v>0</v>
      </c>
      <c r="W482" s="118">
        <f t="shared" si="55"/>
        <v>0</v>
      </c>
      <c r="X482" s="119">
        <f t="shared" si="56"/>
        <v>0</v>
      </c>
      <c r="Y482" s="119">
        <f t="shared" si="57"/>
        <v>0</v>
      </c>
      <c r="AA482" s="120" t="str">
        <f t="shared" si="52"/>
        <v>202604</v>
      </c>
    </row>
    <row r="483" spans="1:27" ht="21" customHeight="1">
      <c r="A483" s="308" t="str">
        <f>IF(C483="","",SUBTOTAL(103,$C$13:C483)-1)</f>
        <v/>
      </c>
      <c r="B483" s="104"/>
      <c r="C483" s="105"/>
      <c r="D483" s="105"/>
      <c r="E483" s="106"/>
      <c r="F483" s="107" t="str">
        <f>IF(E483="","",IFERROR(DATEDIF(E483,'請求書（幼稚園保育料・代理）'!$A$1,"Y"),""))</f>
        <v/>
      </c>
      <c r="G483" s="108"/>
      <c r="H483" s="105"/>
      <c r="I483" s="333"/>
      <c r="J483" s="110" t="s">
        <v>32</v>
      </c>
      <c r="K483" s="334"/>
      <c r="L483" s="112"/>
      <c r="M483" s="258" t="s">
        <v>32</v>
      </c>
      <c r="N483" s="113"/>
      <c r="O483" s="114"/>
      <c r="P483" s="306"/>
      <c r="Q483" s="105"/>
      <c r="R483" s="114"/>
      <c r="S483" s="115"/>
      <c r="T483" s="116">
        <f t="shared" si="53"/>
        <v>0</v>
      </c>
      <c r="U483" s="117">
        <f t="shared" si="54"/>
        <v>0</v>
      </c>
      <c r="V483" s="117">
        <f t="shared" si="51"/>
        <v>0</v>
      </c>
      <c r="W483" s="118">
        <f t="shared" si="55"/>
        <v>0</v>
      </c>
      <c r="X483" s="119">
        <f t="shared" si="56"/>
        <v>0</v>
      </c>
      <c r="Y483" s="119">
        <f t="shared" si="57"/>
        <v>0</v>
      </c>
      <c r="AA483" s="120" t="str">
        <f t="shared" si="52"/>
        <v>202604</v>
      </c>
    </row>
    <row r="484" spans="1:27" ht="21" customHeight="1">
      <c r="A484" s="308" t="str">
        <f>IF(C484="","",SUBTOTAL(103,$C$13:C484)-1)</f>
        <v/>
      </c>
      <c r="B484" s="104"/>
      <c r="C484" s="105"/>
      <c r="D484" s="105"/>
      <c r="E484" s="106"/>
      <c r="F484" s="107" t="str">
        <f>IF(E484="","",IFERROR(DATEDIF(E484,'請求書（幼稚園保育料・代理）'!$A$1,"Y"),""))</f>
        <v/>
      </c>
      <c r="G484" s="108"/>
      <c r="H484" s="105"/>
      <c r="I484" s="333"/>
      <c r="J484" s="110" t="s">
        <v>32</v>
      </c>
      <c r="K484" s="334"/>
      <c r="L484" s="112"/>
      <c r="M484" s="258" t="s">
        <v>32</v>
      </c>
      <c r="N484" s="113"/>
      <c r="O484" s="114"/>
      <c r="P484" s="306"/>
      <c r="Q484" s="105"/>
      <c r="R484" s="114"/>
      <c r="S484" s="115"/>
      <c r="T484" s="116">
        <f t="shared" si="53"/>
        <v>0</v>
      </c>
      <c r="U484" s="117">
        <f t="shared" si="54"/>
        <v>0</v>
      </c>
      <c r="V484" s="117">
        <f t="shared" si="51"/>
        <v>0</v>
      </c>
      <c r="W484" s="118">
        <f t="shared" si="55"/>
        <v>0</v>
      </c>
      <c r="X484" s="119">
        <f t="shared" si="56"/>
        <v>0</v>
      </c>
      <c r="Y484" s="119">
        <f t="shared" si="57"/>
        <v>0</v>
      </c>
      <c r="AA484" s="120" t="str">
        <f t="shared" si="52"/>
        <v>202604</v>
      </c>
    </row>
    <row r="485" spans="1:27" ht="21" customHeight="1">
      <c r="A485" s="308" t="str">
        <f>IF(C485="","",SUBTOTAL(103,$C$13:C485)-1)</f>
        <v/>
      </c>
      <c r="B485" s="104"/>
      <c r="C485" s="105"/>
      <c r="D485" s="105"/>
      <c r="E485" s="106"/>
      <c r="F485" s="107" t="str">
        <f>IF(E485="","",IFERROR(DATEDIF(E485,'請求書（幼稚園保育料・代理）'!$A$1,"Y"),""))</f>
        <v/>
      </c>
      <c r="G485" s="108"/>
      <c r="H485" s="105"/>
      <c r="I485" s="333"/>
      <c r="J485" s="110" t="s">
        <v>32</v>
      </c>
      <c r="K485" s="334"/>
      <c r="L485" s="112"/>
      <c r="M485" s="258" t="s">
        <v>32</v>
      </c>
      <c r="N485" s="113"/>
      <c r="O485" s="114"/>
      <c r="P485" s="306"/>
      <c r="Q485" s="105"/>
      <c r="R485" s="114"/>
      <c r="S485" s="115"/>
      <c r="T485" s="116">
        <f t="shared" si="53"/>
        <v>0</v>
      </c>
      <c r="U485" s="117">
        <f t="shared" si="54"/>
        <v>0</v>
      </c>
      <c r="V485" s="117">
        <f t="shared" si="51"/>
        <v>0</v>
      </c>
      <c r="W485" s="118">
        <f t="shared" si="55"/>
        <v>0</v>
      </c>
      <c r="X485" s="119">
        <f t="shared" si="56"/>
        <v>0</v>
      </c>
      <c r="Y485" s="119">
        <f t="shared" si="57"/>
        <v>0</v>
      </c>
      <c r="AA485" s="120" t="str">
        <f t="shared" si="52"/>
        <v>202604</v>
      </c>
    </row>
    <row r="486" spans="1:27" ht="21" customHeight="1">
      <c r="A486" s="308" t="str">
        <f>IF(C486="","",SUBTOTAL(103,$C$13:C486)-1)</f>
        <v/>
      </c>
      <c r="B486" s="104"/>
      <c r="C486" s="105"/>
      <c r="D486" s="105"/>
      <c r="E486" s="106"/>
      <c r="F486" s="107" t="str">
        <f>IF(E486="","",IFERROR(DATEDIF(E486,'請求書（幼稚園保育料・代理）'!$A$1,"Y"),""))</f>
        <v/>
      </c>
      <c r="G486" s="108"/>
      <c r="H486" s="105"/>
      <c r="I486" s="333"/>
      <c r="J486" s="110" t="s">
        <v>32</v>
      </c>
      <c r="K486" s="334"/>
      <c r="L486" s="112"/>
      <c r="M486" s="258" t="s">
        <v>32</v>
      </c>
      <c r="N486" s="113"/>
      <c r="O486" s="114"/>
      <c r="P486" s="306"/>
      <c r="Q486" s="105"/>
      <c r="R486" s="114"/>
      <c r="S486" s="115"/>
      <c r="T486" s="116">
        <f t="shared" si="53"/>
        <v>0</v>
      </c>
      <c r="U486" s="117">
        <f t="shared" si="54"/>
        <v>0</v>
      </c>
      <c r="V486" s="117">
        <f t="shared" si="51"/>
        <v>0</v>
      </c>
      <c r="W486" s="118">
        <f t="shared" si="55"/>
        <v>0</v>
      </c>
      <c r="X486" s="119">
        <f t="shared" si="56"/>
        <v>0</v>
      </c>
      <c r="Y486" s="119">
        <f t="shared" si="57"/>
        <v>0</v>
      </c>
      <c r="AA486" s="120" t="str">
        <f t="shared" si="52"/>
        <v>202604</v>
      </c>
    </row>
    <row r="487" spans="1:27" ht="21" customHeight="1">
      <c r="A487" s="308" t="str">
        <f>IF(C487="","",SUBTOTAL(103,$C$13:C487)-1)</f>
        <v/>
      </c>
      <c r="B487" s="104"/>
      <c r="C487" s="105"/>
      <c r="D487" s="105"/>
      <c r="E487" s="106"/>
      <c r="F487" s="107" t="str">
        <f>IF(E487="","",IFERROR(DATEDIF(E487,'請求書（幼稚園保育料・代理）'!$A$1,"Y"),""))</f>
        <v/>
      </c>
      <c r="G487" s="108"/>
      <c r="H487" s="105"/>
      <c r="I487" s="333"/>
      <c r="J487" s="110" t="s">
        <v>32</v>
      </c>
      <c r="K487" s="334"/>
      <c r="L487" s="112"/>
      <c r="M487" s="258" t="s">
        <v>32</v>
      </c>
      <c r="N487" s="113"/>
      <c r="O487" s="114"/>
      <c r="P487" s="306"/>
      <c r="Q487" s="105"/>
      <c r="R487" s="114"/>
      <c r="S487" s="115"/>
      <c r="T487" s="116">
        <f t="shared" si="53"/>
        <v>0</v>
      </c>
      <c r="U487" s="117">
        <f t="shared" si="54"/>
        <v>0</v>
      </c>
      <c r="V487" s="117">
        <f t="shared" si="51"/>
        <v>0</v>
      </c>
      <c r="W487" s="118">
        <f t="shared" si="55"/>
        <v>0</v>
      </c>
      <c r="X487" s="119">
        <f t="shared" si="56"/>
        <v>0</v>
      </c>
      <c r="Y487" s="119">
        <f t="shared" si="57"/>
        <v>0</v>
      </c>
      <c r="AA487" s="120" t="str">
        <f t="shared" si="52"/>
        <v>202604</v>
      </c>
    </row>
    <row r="488" spans="1:27" ht="21" customHeight="1">
      <c r="A488" s="308" t="str">
        <f>IF(C488="","",SUBTOTAL(103,$C$13:C488)-1)</f>
        <v/>
      </c>
      <c r="B488" s="104"/>
      <c r="C488" s="105"/>
      <c r="D488" s="105"/>
      <c r="E488" s="106"/>
      <c r="F488" s="107" t="str">
        <f>IF(E488="","",IFERROR(DATEDIF(E488,'請求書（幼稚園保育料・代理）'!$A$1,"Y"),""))</f>
        <v/>
      </c>
      <c r="G488" s="108"/>
      <c r="H488" s="105"/>
      <c r="I488" s="333"/>
      <c r="J488" s="110" t="s">
        <v>32</v>
      </c>
      <c r="K488" s="334"/>
      <c r="L488" s="112"/>
      <c r="M488" s="258" t="s">
        <v>32</v>
      </c>
      <c r="N488" s="113"/>
      <c r="O488" s="114"/>
      <c r="P488" s="306"/>
      <c r="Q488" s="105"/>
      <c r="R488" s="114"/>
      <c r="S488" s="115"/>
      <c r="T488" s="116">
        <f t="shared" si="53"/>
        <v>0</v>
      </c>
      <c r="U488" s="117">
        <f t="shared" si="54"/>
        <v>0</v>
      </c>
      <c r="V488" s="117">
        <f t="shared" si="51"/>
        <v>0</v>
      </c>
      <c r="W488" s="118">
        <f t="shared" si="55"/>
        <v>0</v>
      </c>
      <c r="X488" s="119">
        <f t="shared" si="56"/>
        <v>0</v>
      </c>
      <c r="Y488" s="119">
        <f t="shared" si="57"/>
        <v>0</v>
      </c>
      <c r="AA488" s="120" t="str">
        <f t="shared" si="52"/>
        <v>202604</v>
      </c>
    </row>
    <row r="489" spans="1:27" ht="21" customHeight="1">
      <c r="A489" s="308" t="str">
        <f>IF(C489="","",SUBTOTAL(103,$C$13:C489)-1)</f>
        <v/>
      </c>
      <c r="B489" s="104"/>
      <c r="C489" s="105"/>
      <c r="D489" s="105"/>
      <c r="E489" s="106"/>
      <c r="F489" s="107" t="str">
        <f>IF(E489="","",IFERROR(DATEDIF(E489,'請求書（幼稚園保育料・代理）'!$A$1,"Y"),""))</f>
        <v/>
      </c>
      <c r="G489" s="108"/>
      <c r="H489" s="105"/>
      <c r="I489" s="333"/>
      <c r="J489" s="110" t="s">
        <v>32</v>
      </c>
      <c r="K489" s="334"/>
      <c r="L489" s="112"/>
      <c r="M489" s="258" t="s">
        <v>32</v>
      </c>
      <c r="N489" s="113"/>
      <c r="O489" s="114"/>
      <c r="P489" s="306"/>
      <c r="Q489" s="105"/>
      <c r="R489" s="114"/>
      <c r="S489" s="115"/>
      <c r="T489" s="116">
        <f t="shared" si="53"/>
        <v>0</v>
      </c>
      <c r="U489" s="117">
        <f t="shared" si="54"/>
        <v>0</v>
      </c>
      <c r="V489" s="117">
        <f t="shared" si="51"/>
        <v>0</v>
      </c>
      <c r="W489" s="118">
        <f t="shared" si="55"/>
        <v>0</v>
      </c>
      <c r="X489" s="119">
        <f t="shared" si="56"/>
        <v>0</v>
      </c>
      <c r="Y489" s="119">
        <f t="shared" si="57"/>
        <v>0</v>
      </c>
      <c r="AA489" s="120" t="str">
        <f t="shared" si="52"/>
        <v>202604</v>
      </c>
    </row>
    <row r="490" spans="1:27" ht="21" customHeight="1">
      <c r="A490" s="308" t="str">
        <f>IF(C490="","",SUBTOTAL(103,$C$13:C490)-1)</f>
        <v/>
      </c>
      <c r="B490" s="104"/>
      <c r="C490" s="105"/>
      <c r="D490" s="105"/>
      <c r="E490" s="106"/>
      <c r="F490" s="107" t="str">
        <f>IF(E490="","",IFERROR(DATEDIF(E490,'請求書（幼稚園保育料・代理）'!$A$1,"Y"),""))</f>
        <v/>
      </c>
      <c r="G490" s="108"/>
      <c r="H490" s="105"/>
      <c r="I490" s="333"/>
      <c r="J490" s="110" t="s">
        <v>32</v>
      </c>
      <c r="K490" s="334"/>
      <c r="L490" s="112"/>
      <c r="M490" s="258" t="s">
        <v>32</v>
      </c>
      <c r="N490" s="113"/>
      <c r="O490" s="114"/>
      <c r="P490" s="306"/>
      <c r="Q490" s="105"/>
      <c r="R490" s="114"/>
      <c r="S490" s="115"/>
      <c r="T490" s="116">
        <f t="shared" si="53"/>
        <v>0</v>
      </c>
      <c r="U490" s="117">
        <f t="shared" si="54"/>
        <v>0</v>
      </c>
      <c r="V490" s="117">
        <f t="shared" si="51"/>
        <v>0</v>
      </c>
      <c r="W490" s="118">
        <f t="shared" si="55"/>
        <v>0</v>
      </c>
      <c r="X490" s="119">
        <f t="shared" si="56"/>
        <v>0</v>
      </c>
      <c r="Y490" s="119">
        <f t="shared" si="57"/>
        <v>0</v>
      </c>
      <c r="AA490" s="120" t="str">
        <f t="shared" si="52"/>
        <v>202604</v>
      </c>
    </row>
    <row r="491" spans="1:27" ht="21" customHeight="1">
      <c r="A491" s="308" t="str">
        <f>IF(C491="","",SUBTOTAL(103,$C$13:C491)-1)</f>
        <v/>
      </c>
      <c r="B491" s="104"/>
      <c r="C491" s="105"/>
      <c r="D491" s="105"/>
      <c r="E491" s="106"/>
      <c r="F491" s="107" t="str">
        <f>IF(E491="","",IFERROR(DATEDIF(E491,'請求書（幼稚園保育料・代理）'!$A$1,"Y"),""))</f>
        <v/>
      </c>
      <c r="G491" s="108"/>
      <c r="H491" s="105"/>
      <c r="I491" s="333"/>
      <c r="J491" s="110" t="s">
        <v>32</v>
      </c>
      <c r="K491" s="334"/>
      <c r="L491" s="112"/>
      <c r="M491" s="258" t="s">
        <v>32</v>
      </c>
      <c r="N491" s="113"/>
      <c r="O491" s="114"/>
      <c r="P491" s="306"/>
      <c r="Q491" s="105"/>
      <c r="R491" s="114"/>
      <c r="S491" s="115"/>
      <c r="T491" s="116">
        <f t="shared" si="53"/>
        <v>0</v>
      </c>
      <c r="U491" s="117">
        <f t="shared" si="54"/>
        <v>0</v>
      </c>
      <c r="V491" s="117">
        <f t="shared" si="51"/>
        <v>0</v>
      </c>
      <c r="W491" s="118">
        <f t="shared" si="55"/>
        <v>0</v>
      </c>
      <c r="X491" s="119">
        <f t="shared" si="56"/>
        <v>0</v>
      </c>
      <c r="Y491" s="119">
        <f t="shared" si="57"/>
        <v>0</v>
      </c>
      <c r="AA491" s="120" t="str">
        <f t="shared" si="52"/>
        <v>202604</v>
      </c>
    </row>
    <row r="492" spans="1:27" ht="21" customHeight="1">
      <c r="A492" s="308" t="str">
        <f>IF(C492="","",SUBTOTAL(103,$C$13:C492)-1)</f>
        <v/>
      </c>
      <c r="B492" s="104"/>
      <c r="C492" s="105"/>
      <c r="D492" s="105"/>
      <c r="E492" s="106"/>
      <c r="F492" s="107" t="str">
        <f>IF(E492="","",IFERROR(DATEDIF(E492,'請求書（幼稚園保育料・代理）'!$A$1,"Y"),""))</f>
        <v/>
      </c>
      <c r="G492" s="108"/>
      <c r="H492" s="105"/>
      <c r="I492" s="333"/>
      <c r="J492" s="110" t="s">
        <v>32</v>
      </c>
      <c r="K492" s="334"/>
      <c r="L492" s="112"/>
      <c r="M492" s="258" t="s">
        <v>32</v>
      </c>
      <c r="N492" s="113"/>
      <c r="O492" s="114"/>
      <c r="P492" s="306"/>
      <c r="Q492" s="105"/>
      <c r="R492" s="114"/>
      <c r="S492" s="115"/>
      <c r="T492" s="116">
        <f t="shared" si="53"/>
        <v>0</v>
      </c>
      <c r="U492" s="117">
        <f t="shared" si="54"/>
        <v>0</v>
      </c>
      <c r="V492" s="117">
        <f t="shared" si="51"/>
        <v>0</v>
      </c>
      <c r="W492" s="118">
        <f t="shared" si="55"/>
        <v>0</v>
      </c>
      <c r="X492" s="119">
        <f t="shared" si="56"/>
        <v>0</v>
      </c>
      <c r="Y492" s="119">
        <f t="shared" si="57"/>
        <v>0</v>
      </c>
      <c r="AA492" s="120" t="str">
        <f t="shared" si="52"/>
        <v>202604</v>
      </c>
    </row>
    <row r="493" spans="1:27" ht="21" customHeight="1">
      <c r="A493" s="308" t="str">
        <f>IF(C493="","",SUBTOTAL(103,$C$13:C493)-1)</f>
        <v/>
      </c>
      <c r="B493" s="104"/>
      <c r="C493" s="105"/>
      <c r="D493" s="105"/>
      <c r="E493" s="106"/>
      <c r="F493" s="107" t="str">
        <f>IF(E493="","",IFERROR(DATEDIF(E493,'請求書（幼稚園保育料・代理）'!$A$1,"Y"),""))</f>
        <v/>
      </c>
      <c r="G493" s="108"/>
      <c r="H493" s="105"/>
      <c r="I493" s="333"/>
      <c r="J493" s="110" t="s">
        <v>32</v>
      </c>
      <c r="K493" s="334"/>
      <c r="L493" s="112"/>
      <c r="M493" s="258" t="s">
        <v>32</v>
      </c>
      <c r="N493" s="113"/>
      <c r="O493" s="114"/>
      <c r="P493" s="306"/>
      <c r="Q493" s="105"/>
      <c r="R493" s="114"/>
      <c r="S493" s="115"/>
      <c r="T493" s="116">
        <f t="shared" si="53"/>
        <v>0</v>
      </c>
      <c r="U493" s="117">
        <f t="shared" si="54"/>
        <v>0</v>
      </c>
      <c r="V493" s="117">
        <f t="shared" si="51"/>
        <v>0</v>
      </c>
      <c r="W493" s="118">
        <f t="shared" si="55"/>
        <v>0</v>
      </c>
      <c r="X493" s="119">
        <f t="shared" si="56"/>
        <v>0</v>
      </c>
      <c r="Y493" s="119">
        <f t="shared" si="57"/>
        <v>0</v>
      </c>
      <c r="AA493" s="120" t="str">
        <f t="shared" si="52"/>
        <v>202604</v>
      </c>
    </row>
    <row r="494" spans="1:27" ht="21" customHeight="1">
      <c r="A494" s="308" t="str">
        <f>IF(C494="","",SUBTOTAL(103,$C$13:C494)-1)</f>
        <v/>
      </c>
      <c r="B494" s="104"/>
      <c r="C494" s="105"/>
      <c r="D494" s="105"/>
      <c r="E494" s="106"/>
      <c r="F494" s="107" t="str">
        <f>IF(E494="","",IFERROR(DATEDIF(E494,'請求書（幼稚園保育料・代理）'!$A$1,"Y"),""))</f>
        <v/>
      </c>
      <c r="G494" s="108"/>
      <c r="H494" s="105"/>
      <c r="I494" s="333"/>
      <c r="J494" s="110" t="s">
        <v>32</v>
      </c>
      <c r="K494" s="334"/>
      <c r="L494" s="112"/>
      <c r="M494" s="258" t="s">
        <v>32</v>
      </c>
      <c r="N494" s="113"/>
      <c r="O494" s="114"/>
      <c r="P494" s="306"/>
      <c r="Q494" s="105"/>
      <c r="R494" s="114"/>
      <c r="S494" s="115"/>
      <c r="T494" s="116">
        <f t="shared" si="53"/>
        <v>0</v>
      </c>
      <c r="U494" s="117">
        <f t="shared" si="54"/>
        <v>0</v>
      </c>
      <c r="V494" s="117">
        <f t="shared" si="51"/>
        <v>0</v>
      </c>
      <c r="W494" s="118">
        <f t="shared" si="55"/>
        <v>0</v>
      </c>
      <c r="X494" s="119">
        <f t="shared" si="56"/>
        <v>0</v>
      </c>
      <c r="Y494" s="119">
        <f t="shared" si="57"/>
        <v>0</v>
      </c>
      <c r="AA494" s="120" t="str">
        <f t="shared" si="52"/>
        <v>202604</v>
      </c>
    </row>
    <row r="495" spans="1:27" ht="21" customHeight="1">
      <c r="A495" s="308" t="str">
        <f>IF(C495="","",SUBTOTAL(103,$C$13:C495)-1)</f>
        <v/>
      </c>
      <c r="B495" s="104"/>
      <c r="C495" s="105"/>
      <c r="D495" s="105"/>
      <c r="E495" s="106"/>
      <c r="F495" s="107" t="str">
        <f>IF(E495="","",IFERROR(DATEDIF(E495,'請求書（幼稚園保育料・代理）'!$A$1,"Y"),""))</f>
        <v/>
      </c>
      <c r="G495" s="108"/>
      <c r="H495" s="105"/>
      <c r="I495" s="333"/>
      <c r="J495" s="110" t="s">
        <v>32</v>
      </c>
      <c r="K495" s="334"/>
      <c r="L495" s="112"/>
      <c r="M495" s="258" t="s">
        <v>32</v>
      </c>
      <c r="N495" s="113"/>
      <c r="O495" s="114"/>
      <c r="P495" s="306"/>
      <c r="Q495" s="105"/>
      <c r="R495" s="114"/>
      <c r="S495" s="115"/>
      <c r="T495" s="116">
        <f t="shared" si="53"/>
        <v>0</v>
      </c>
      <c r="U495" s="117">
        <f t="shared" si="54"/>
        <v>0</v>
      </c>
      <c r="V495" s="117">
        <f t="shared" si="51"/>
        <v>0</v>
      </c>
      <c r="W495" s="118">
        <f t="shared" si="55"/>
        <v>0</v>
      </c>
      <c r="X495" s="119">
        <f t="shared" si="56"/>
        <v>0</v>
      </c>
      <c r="Y495" s="119">
        <f t="shared" si="57"/>
        <v>0</v>
      </c>
      <c r="AA495" s="120" t="str">
        <f t="shared" si="52"/>
        <v>202604</v>
      </c>
    </row>
    <row r="496" spans="1:27" ht="21" customHeight="1">
      <c r="A496" s="308" t="str">
        <f>IF(C496="","",SUBTOTAL(103,$C$13:C496)-1)</f>
        <v/>
      </c>
      <c r="B496" s="104"/>
      <c r="C496" s="105"/>
      <c r="D496" s="105"/>
      <c r="E496" s="106"/>
      <c r="F496" s="107" t="str">
        <f>IF(E496="","",IFERROR(DATEDIF(E496,'請求書（幼稚園保育料・代理）'!$A$1,"Y"),""))</f>
        <v/>
      </c>
      <c r="G496" s="108"/>
      <c r="H496" s="105"/>
      <c r="I496" s="333"/>
      <c r="J496" s="110" t="s">
        <v>32</v>
      </c>
      <c r="K496" s="334"/>
      <c r="L496" s="112"/>
      <c r="M496" s="258" t="s">
        <v>32</v>
      </c>
      <c r="N496" s="113"/>
      <c r="O496" s="114"/>
      <c r="P496" s="306"/>
      <c r="Q496" s="105"/>
      <c r="R496" s="114"/>
      <c r="S496" s="115"/>
      <c r="T496" s="116">
        <f t="shared" si="53"/>
        <v>0</v>
      </c>
      <c r="U496" s="117">
        <f t="shared" si="54"/>
        <v>0</v>
      </c>
      <c r="V496" s="117">
        <f t="shared" si="51"/>
        <v>0</v>
      </c>
      <c r="W496" s="118">
        <f t="shared" si="55"/>
        <v>0</v>
      </c>
      <c r="X496" s="119">
        <f t="shared" si="56"/>
        <v>0</v>
      </c>
      <c r="Y496" s="119">
        <f t="shared" si="57"/>
        <v>0</v>
      </c>
      <c r="AA496" s="120" t="str">
        <f t="shared" si="52"/>
        <v>202604</v>
      </c>
    </row>
    <row r="497" spans="1:27" ht="21" customHeight="1">
      <c r="A497" s="308" t="str">
        <f>IF(C497="","",SUBTOTAL(103,$C$13:C497)-1)</f>
        <v/>
      </c>
      <c r="B497" s="104"/>
      <c r="C497" s="105"/>
      <c r="D497" s="105"/>
      <c r="E497" s="106"/>
      <c r="F497" s="107" t="str">
        <f>IF(E497="","",IFERROR(DATEDIF(E497,'請求書（幼稚園保育料・代理）'!$A$1,"Y"),""))</f>
        <v/>
      </c>
      <c r="G497" s="108"/>
      <c r="H497" s="105"/>
      <c r="I497" s="333"/>
      <c r="J497" s="110" t="s">
        <v>32</v>
      </c>
      <c r="K497" s="334"/>
      <c r="L497" s="112"/>
      <c r="M497" s="258" t="s">
        <v>32</v>
      </c>
      <c r="N497" s="113"/>
      <c r="O497" s="114"/>
      <c r="P497" s="306"/>
      <c r="Q497" s="105"/>
      <c r="R497" s="114"/>
      <c r="S497" s="115"/>
      <c r="T497" s="116">
        <f t="shared" si="53"/>
        <v>0</v>
      </c>
      <c r="U497" s="117">
        <f t="shared" si="54"/>
        <v>0</v>
      </c>
      <c r="V497" s="117">
        <f t="shared" si="51"/>
        <v>0</v>
      </c>
      <c r="W497" s="118">
        <f t="shared" si="55"/>
        <v>0</v>
      </c>
      <c r="X497" s="119">
        <f t="shared" si="56"/>
        <v>0</v>
      </c>
      <c r="Y497" s="119">
        <f t="shared" si="57"/>
        <v>0</v>
      </c>
      <c r="AA497" s="120" t="str">
        <f t="shared" si="52"/>
        <v>202604</v>
      </c>
    </row>
    <row r="498" spans="1:27" ht="21" customHeight="1">
      <c r="A498" s="308" t="str">
        <f>IF(C498="","",SUBTOTAL(103,$C$13:C498)-1)</f>
        <v/>
      </c>
      <c r="B498" s="104"/>
      <c r="C498" s="105"/>
      <c r="D498" s="105"/>
      <c r="E498" s="106"/>
      <c r="F498" s="107" t="str">
        <f>IF(E498="","",IFERROR(DATEDIF(E498,'請求書（幼稚園保育料・代理）'!$A$1,"Y"),""))</f>
        <v/>
      </c>
      <c r="G498" s="108"/>
      <c r="H498" s="105"/>
      <c r="I498" s="333"/>
      <c r="J498" s="110" t="s">
        <v>32</v>
      </c>
      <c r="K498" s="334"/>
      <c r="L498" s="112"/>
      <c r="M498" s="258" t="s">
        <v>32</v>
      </c>
      <c r="N498" s="113"/>
      <c r="O498" s="114"/>
      <c r="P498" s="306"/>
      <c r="Q498" s="105"/>
      <c r="R498" s="114"/>
      <c r="S498" s="115"/>
      <c r="T498" s="116">
        <f t="shared" si="53"/>
        <v>0</v>
      </c>
      <c r="U498" s="117">
        <f t="shared" si="54"/>
        <v>0</v>
      </c>
      <c r="V498" s="117">
        <f t="shared" si="51"/>
        <v>0</v>
      </c>
      <c r="W498" s="118">
        <f t="shared" si="55"/>
        <v>0</v>
      </c>
      <c r="X498" s="119">
        <f t="shared" si="56"/>
        <v>0</v>
      </c>
      <c r="Y498" s="119">
        <f t="shared" si="57"/>
        <v>0</v>
      </c>
      <c r="AA498" s="120" t="str">
        <f t="shared" si="52"/>
        <v>202604</v>
      </c>
    </row>
    <row r="499" spans="1:27" ht="21" customHeight="1">
      <c r="A499" s="308" t="str">
        <f>IF(C499="","",SUBTOTAL(103,$C$13:C499)-1)</f>
        <v/>
      </c>
      <c r="B499" s="104"/>
      <c r="C499" s="105"/>
      <c r="D499" s="105"/>
      <c r="E499" s="106"/>
      <c r="F499" s="107" t="str">
        <f>IF(E499="","",IFERROR(DATEDIF(E499,'請求書（幼稚園保育料・代理）'!$A$1,"Y"),""))</f>
        <v/>
      </c>
      <c r="G499" s="108"/>
      <c r="H499" s="105"/>
      <c r="I499" s="333"/>
      <c r="J499" s="110" t="s">
        <v>32</v>
      </c>
      <c r="K499" s="334"/>
      <c r="L499" s="112"/>
      <c r="M499" s="258" t="s">
        <v>32</v>
      </c>
      <c r="N499" s="113"/>
      <c r="O499" s="114"/>
      <c r="P499" s="306"/>
      <c r="Q499" s="105"/>
      <c r="R499" s="114"/>
      <c r="S499" s="115"/>
      <c r="T499" s="116">
        <f t="shared" si="53"/>
        <v>0</v>
      </c>
      <c r="U499" s="117">
        <f t="shared" si="54"/>
        <v>0</v>
      </c>
      <c r="V499" s="117">
        <f t="shared" si="51"/>
        <v>0</v>
      </c>
      <c r="W499" s="118">
        <f t="shared" si="55"/>
        <v>0</v>
      </c>
      <c r="X499" s="119">
        <f t="shared" si="56"/>
        <v>0</v>
      </c>
      <c r="Y499" s="119">
        <f t="shared" si="57"/>
        <v>0</v>
      </c>
      <c r="AA499" s="120" t="str">
        <f t="shared" si="52"/>
        <v>202604</v>
      </c>
    </row>
    <row r="500" spans="1:27" ht="21" customHeight="1">
      <c r="A500" s="308" t="str">
        <f>IF(C500="","",SUBTOTAL(103,$C$13:C500)-1)</f>
        <v/>
      </c>
      <c r="B500" s="104"/>
      <c r="C500" s="105"/>
      <c r="D500" s="105"/>
      <c r="E500" s="106"/>
      <c r="F500" s="107" t="str">
        <f>IF(E500="","",IFERROR(DATEDIF(E500,'請求書（幼稚園保育料・代理）'!$A$1,"Y"),""))</f>
        <v/>
      </c>
      <c r="G500" s="108"/>
      <c r="H500" s="105"/>
      <c r="I500" s="333"/>
      <c r="J500" s="110" t="s">
        <v>32</v>
      </c>
      <c r="K500" s="334"/>
      <c r="L500" s="112"/>
      <c r="M500" s="258" t="s">
        <v>32</v>
      </c>
      <c r="N500" s="113"/>
      <c r="O500" s="114"/>
      <c r="P500" s="306"/>
      <c r="Q500" s="105"/>
      <c r="R500" s="114"/>
      <c r="S500" s="115"/>
      <c r="T500" s="116">
        <f t="shared" si="53"/>
        <v>0</v>
      </c>
      <c r="U500" s="117">
        <f t="shared" si="54"/>
        <v>0</v>
      </c>
      <c r="V500" s="117">
        <f t="shared" si="51"/>
        <v>0</v>
      </c>
      <c r="W500" s="118">
        <f t="shared" si="55"/>
        <v>0</v>
      </c>
      <c r="X500" s="119">
        <f t="shared" si="56"/>
        <v>0</v>
      </c>
      <c r="Y500" s="119">
        <f t="shared" si="57"/>
        <v>0</v>
      </c>
      <c r="AA500" s="120" t="str">
        <f t="shared" si="52"/>
        <v>202604</v>
      </c>
    </row>
    <row r="501" spans="1:27" ht="21" customHeight="1">
      <c r="A501" s="308" t="str">
        <f>IF(C501="","",SUBTOTAL(103,$C$13:C501)-1)</f>
        <v/>
      </c>
      <c r="B501" s="104"/>
      <c r="C501" s="105"/>
      <c r="D501" s="105"/>
      <c r="E501" s="106"/>
      <c r="F501" s="107" t="str">
        <f>IF(E501="","",IFERROR(DATEDIF(E501,'請求書（幼稚園保育料・代理）'!$A$1,"Y"),""))</f>
        <v/>
      </c>
      <c r="G501" s="108"/>
      <c r="H501" s="105"/>
      <c r="I501" s="333"/>
      <c r="J501" s="110" t="s">
        <v>32</v>
      </c>
      <c r="K501" s="334"/>
      <c r="L501" s="112"/>
      <c r="M501" s="258" t="s">
        <v>32</v>
      </c>
      <c r="N501" s="113"/>
      <c r="O501" s="114"/>
      <c r="P501" s="306"/>
      <c r="Q501" s="105"/>
      <c r="R501" s="114"/>
      <c r="S501" s="115"/>
      <c r="T501" s="116">
        <f t="shared" si="53"/>
        <v>0</v>
      </c>
      <c r="U501" s="117">
        <f t="shared" si="54"/>
        <v>0</v>
      </c>
      <c r="V501" s="117">
        <f t="shared" si="51"/>
        <v>0</v>
      </c>
      <c r="W501" s="118">
        <f t="shared" si="55"/>
        <v>0</v>
      </c>
      <c r="X501" s="119">
        <f t="shared" si="56"/>
        <v>0</v>
      </c>
      <c r="Y501" s="119">
        <f t="shared" si="57"/>
        <v>0</v>
      </c>
      <c r="AA501" s="120" t="str">
        <f t="shared" si="52"/>
        <v>202604</v>
      </c>
    </row>
    <row r="502" spans="1:27" ht="21" customHeight="1">
      <c r="A502" s="308" t="str">
        <f>IF(C502="","",SUBTOTAL(103,$C$13:C502)-1)</f>
        <v/>
      </c>
      <c r="B502" s="104"/>
      <c r="C502" s="105"/>
      <c r="D502" s="105"/>
      <c r="E502" s="106"/>
      <c r="F502" s="107" t="str">
        <f>IF(E502="","",IFERROR(DATEDIF(E502,'請求書（幼稚園保育料・代理）'!$A$1,"Y"),""))</f>
        <v/>
      </c>
      <c r="G502" s="108"/>
      <c r="H502" s="105"/>
      <c r="I502" s="333"/>
      <c r="J502" s="110" t="s">
        <v>32</v>
      </c>
      <c r="K502" s="334"/>
      <c r="L502" s="112"/>
      <c r="M502" s="258" t="s">
        <v>32</v>
      </c>
      <c r="N502" s="113"/>
      <c r="O502" s="114"/>
      <c r="P502" s="306"/>
      <c r="Q502" s="105"/>
      <c r="R502" s="114"/>
      <c r="S502" s="115"/>
      <c r="T502" s="116">
        <f t="shared" si="53"/>
        <v>0</v>
      </c>
      <c r="U502" s="117">
        <f t="shared" si="54"/>
        <v>0</v>
      </c>
      <c r="V502" s="117">
        <f t="shared" si="51"/>
        <v>0</v>
      </c>
      <c r="W502" s="118">
        <f t="shared" si="55"/>
        <v>0</v>
      </c>
      <c r="X502" s="119">
        <f t="shared" si="56"/>
        <v>0</v>
      </c>
      <c r="Y502" s="119">
        <f t="shared" si="57"/>
        <v>0</v>
      </c>
      <c r="AA502" s="120" t="str">
        <f t="shared" si="52"/>
        <v>202604</v>
      </c>
    </row>
    <row r="503" spans="1:27" ht="21" customHeight="1">
      <c r="A503" s="308" t="str">
        <f>IF(C503="","",SUBTOTAL(103,$C$13:C503)-1)</f>
        <v/>
      </c>
      <c r="B503" s="104"/>
      <c r="C503" s="105"/>
      <c r="D503" s="105"/>
      <c r="E503" s="106"/>
      <c r="F503" s="107" t="str">
        <f>IF(E503="","",IFERROR(DATEDIF(E503,'請求書（幼稚園保育料・代理）'!$A$1,"Y"),""))</f>
        <v/>
      </c>
      <c r="G503" s="108"/>
      <c r="H503" s="105"/>
      <c r="I503" s="333"/>
      <c r="J503" s="110" t="s">
        <v>32</v>
      </c>
      <c r="K503" s="334"/>
      <c r="L503" s="112"/>
      <c r="M503" s="258" t="s">
        <v>32</v>
      </c>
      <c r="N503" s="113"/>
      <c r="O503" s="114"/>
      <c r="P503" s="306"/>
      <c r="Q503" s="105"/>
      <c r="R503" s="114"/>
      <c r="S503" s="115"/>
      <c r="T503" s="116">
        <f t="shared" si="53"/>
        <v>0</v>
      </c>
      <c r="U503" s="117">
        <f t="shared" si="54"/>
        <v>0</v>
      </c>
      <c r="V503" s="117">
        <f t="shared" si="51"/>
        <v>0</v>
      </c>
      <c r="W503" s="118">
        <f t="shared" si="55"/>
        <v>0</v>
      </c>
      <c r="X503" s="119">
        <f t="shared" si="56"/>
        <v>0</v>
      </c>
      <c r="Y503" s="119">
        <f t="shared" si="57"/>
        <v>0</v>
      </c>
      <c r="AA503" s="120" t="str">
        <f t="shared" si="52"/>
        <v>202604</v>
      </c>
    </row>
    <row r="504" spans="1:27" ht="21" customHeight="1">
      <c r="A504" s="308" t="str">
        <f>IF(C504="","",SUBTOTAL(103,$C$13:C504)-1)</f>
        <v/>
      </c>
      <c r="B504" s="104"/>
      <c r="C504" s="105"/>
      <c r="D504" s="105"/>
      <c r="E504" s="106"/>
      <c r="F504" s="107" t="str">
        <f>IF(E504="","",IFERROR(DATEDIF(E504,'請求書（幼稚園保育料・代理）'!$A$1,"Y"),""))</f>
        <v/>
      </c>
      <c r="G504" s="108"/>
      <c r="H504" s="105"/>
      <c r="I504" s="333"/>
      <c r="J504" s="110" t="s">
        <v>32</v>
      </c>
      <c r="K504" s="334"/>
      <c r="L504" s="112"/>
      <c r="M504" s="258" t="s">
        <v>32</v>
      </c>
      <c r="N504" s="113"/>
      <c r="O504" s="114"/>
      <c r="P504" s="306"/>
      <c r="Q504" s="105"/>
      <c r="R504" s="114"/>
      <c r="S504" s="115"/>
      <c r="T504" s="116">
        <f t="shared" si="53"/>
        <v>0</v>
      </c>
      <c r="U504" s="117">
        <f t="shared" si="54"/>
        <v>0</v>
      </c>
      <c r="V504" s="117">
        <f t="shared" si="51"/>
        <v>0</v>
      </c>
      <c r="W504" s="118">
        <f t="shared" si="55"/>
        <v>0</v>
      </c>
      <c r="X504" s="119">
        <f t="shared" si="56"/>
        <v>0</v>
      </c>
      <c r="Y504" s="119">
        <f t="shared" si="57"/>
        <v>0</v>
      </c>
      <c r="AA504" s="120" t="str">
        <f t="shared" si="52"/>
        <v>202604</v>
      </c>
    </row>
    <row r="505" spans="1:27" ht="21" customHeight="1">
      <c r="A505" s="308" t="str">
        <f>IF(C505="","",SUBTOTAL(103,$C$13:C505)-1)</f>
        <v/>
      </c>
      <c r="B505" s="104"/>
      <c r="C505" s="105"/>
      <c r="D505" s="105"/>
      <c r="E505" s="106"/>
      <c r="F505" s="107" t="str">
        <f>IF(E505="","",IFERROR(DATEDIF(E505,'請求書（幼稚園保育料・代理）'!$A$1,"Y"),""))</f>
        <v/>
      </c>
      <c r="G505" s="108"/>
      <c r="H505" s="105"/>
      <c r="I505" s="333"/>
      <c r="J505" s="110" t="s">
        <v>32</v>
      </c>
      <c r="K505" s="334"/>
      <c r="L505" s="112"/>
      <c r="M505" s="258" t="s">
        <v>32</v>
      </c>
      <c r="N505" s="113"/>
      <c r="O505" s="114"/>
      <c r="P505" s="306"/>
      <c r="Q505" s="105"/>
      <c r="R505" s="114"/>
      <c r="S505" s="115"/>
      <c r="T505" s="116">
        <f t="shared" si="53"/>
        <v>0</v>
      </c>
      <c r="U505" s="117">
        <f t="shared" si="54"/>
        <v>0</v>
      </c>
      <c r="V505" s="117">
        <f t="shared" si="51"/>
        <v>0</v>
      </c>
      <c r="W505" s="118">
        <f t="shared" si="55"/>
        <v>0</v>
      </c>
      <c r="X505" s="119">
        <f t="shared" si="56"/>
        <v>0</v>
      </c>
      <c r="Y505" s="119">
        <f t="shared" si="57"/>
        <v>0</v>
      </c>
      <c r="AA505" s="120" t="str">
        <f t="shared" si="52"/>
        <v>202604</v>
      </c>
    </row>
    <row r="506" spans="1:27" ht="21" customHeight="1">
      <c r="A506" s="308" t="str">
        <f>IF(C506="","",SUBTOTAL(103,$C$13:C506)-1)</f>
        <v/>
      </c>
      <c r="B506" s="104"/>
      <c r="C506" s="105"/>
      <c r="D506" s="105"/>
      <c r="E506" s="106"/>
      <c r="F506" s="107" t="str">
        <f>IF(E506="","",IFERROR(DATEDIF(E506,'請求書（幼稚園保育料・代理）'!$A$1,"Y"),""))</f>
        <v/>
      </c>
      <c r="G506" s="108"/>
      <c r="H506" s="105"/>
      <c r="I506" s="333"/>
      <c r="J506" s="110" t="s">
        <v>32</v>
      </c>
      <c r="K506" s="334"/>
      <c r="L506" s="112"/>
      <c r="M506" s="258" t="s">
        <v>32</v>
      </c>
      <c r="N506" s="113"/>
      <c r="O506" s="114"/>
      <c r="P506" s="306"/>
      <c r="Q506" s="105"/>
      <c r="R506" s="114"/>
      <c r="S506" s="115"/>
      <c r="T506" s="116">
        <f t="shared" si="53"/>
        <v>0</v>
      </c>
      <c r="U506" s="117">
        <f t="shared" si="54"/>
        <v>0</v>
      </c>
      <c r="V506" s="117">
        <f t="shared" si="51"/>
        <v>0</v>
      </c>
      <c r="W506" s="118">
        <f t="shared" si="55"/>
        <v>0</v>
      </c>
      <c r="X506" s="119">
        <f t="shared" si="56"/>
        <v>0</v>
      </c>
      <c r="Y506" s="119">
        <f t="shared" si="57"/>
        <v>0</v>
      </c>
      <c r="AA506" s="120" t="str">
        <f t="shared" si="52"/>
        <v>202604</v>
      </c>
    </row>
    <row r="507" spans="1:27" ht="21" customHeight="1">
      <c r="A507" s="308" t="str">
        <f>IF(C507="","",SUBTOTAL(103,$C$13:C507)-1)</f>
        <v/>
      </c>
      <c r="B507" s="104"/>
      <c r="C507" s="105"/>
      <c r="D507" s="105"/>
      <c r="E507" s="106"/>
      <c r="F507" s="107" t="str">
        <f>IF(E507="","",IFERROR(DATEDIF(E507,'請求書（幼稚園保育料・代理）'!$A$1,"Y"),""))</f>
        <v/>
      </c>
      <c r="G507" s="108"/>
      <c r="H507" s="105"/>
      <c r="I507" s="333"/>
      <c r="J507" s="110" t="s">
        <v>32</v>
      </c>
      <c r="K507" s="334"/>
      <c r="L507" s="112"/>
      <c r="M507" s="258" t="s">
        <v>32</v>
      </c>
      <c r="N507" s="113"/>
      <c r="O507" s="114"/>
      <c r="P507" s="306"/>
      <c r="Q507" s="105"/>
      <c r="R507" s="114"/>
      <c r="S507" s="115"/>
      <c r="T507" s="116">
        <f t="shared" si="53"/>
        <v>0</v>
      </c>
      <c r="U507" s="117">
        <f t="shared" si="54"/>
        <v>0</v>
      </c>
      <c r="V507" s="117">
        <f t="shared" si="51"/>
        <v>0</v>
      </c>
      <c r="W507" s="118">
        <f t="shared" si="55"/>
        <v>0</v>
      </c>
      <c r="X507" s="119">
        <f t="shared" si="56"/>
        <v>0</v>
      </c>
      <c r="Y507" s="119">
        <f t="shared" si="57"/>
        <v>0</v>
      </c>
      <c r="AA507" s="120" t="str">
        <f t="shared" si="52"/>
        <v>202604</v>
      </c>
    </row>
    <row r="508" spans="1:27" ht="21" customHeight="1">
      <c r="A508" s="308" t="str">
        <f>IF(C508="","",SUBTOTAL(103,$C$13:C508)-1)</f>
        <v/>
      </c>
      <c r="B508" s="104"/>
      <c r="C508" s="105"/>
      <c r="D508" s="105"/>
      <c r="E508" s="106"/>
      <c r="F508" s="107" t="str">
        <f>IF(E508="","",IFERROR(DATEDIF(E508,'請求書（幼稚園保育料・代理）'!$A$1,"Y"),""))</f>
        <v/>
      </c>
      <c r="G508" s="108"/>
      <c r="H508" s="105"/>
      <c r="I508" s="333"/>
      <c r="J508" s="110" t="s">
        <v>32</v>
      </c>
      <c r="K508" s="334"/>
      <c r="L508" s="112"/>
      <c r="M508" s="258" t="s">
        <v>32</v>
      </c>
      <c r="N508" s="113"/>
      <c r="O508" s="114"/>
      <c r="P508" s="306"/>
      <c r="Q508" s="105"/>
      <c r="R508" s="114"/>
      <c r="S508" s="115"/>
      <c r="T508" s="116">
        <f t="shared" si="53"/>
        <v>0</v>
      </c>
      <c r="U508" s="117">
        <f t="shared" si="54"/>
        <v>0</v>
      </c>
      <c r="V508" s="117">
        <f t="shared" si="51"/>
        <v>0</v>
      </c>
      <c r="W508" s="118">
        <f t="shared" si="55"/>
        <v>0</v>
      </c>
      <c r="X508" s="119">
        <f t="shared" si="56"/>
        <v>0</v>
      </c>
      <c r="Y508" s="119">
        <f t="shared" si="57"/>
        <v>0</v>
      </c>
      <c r="AA508" s="120" t="str">
        <f t="shared" si="52"/>
        <v>202604</v>
      </c>
    </row>
    <row r="509" spans="1:27" ht="21" customHeight="1">
      <c r="A509" s="308" t="str">
        <f>IF(C509="","",SUBTOTAL(103,$C$13:C509)-1)</f>
        <v/>
      </c>
      <c r="B509" s="104"/>
      <c r="C509" s="105"/>
      <c r="D509" s="105"/>
      <c r="E509" s="106"/>
      <c r="F509" s="107" t="str">
        <f>IF(E509="","",IFERROR(DATEDIF(E509,'請求書（幼稚園保育料・代理）'!$A$1,"Y"),""))</f>
        <v/>
      </c>
      <c r="G509" s="108"/>
      <c r="H509" s="105"/>
      <c r="I509" s="333"/>
      <c r="J509" s="110" t="s">
        <v>32</v>
      </c>
      <c r="K509" s="334"/>
      <c r="L509" s="112"/>
      <c r="M509" s="258" t="s">
        <v>32</v>
      </c>
      <c r="N509" s="113"/>
      <c r="O509" s="114"/>
      <c r="P509" s="306"/>
      <c r="Q509" s="105"/>
      <c r="R509" s="114"/>
      <c r="S509" s="115"/>
      <c r="T509" s="116">
        <f t="shared" si="53"/>
        <v>0</v>
      </c>
      <c r="U509" s="117">
        <f t="shared" si="54"/>
        <v>0</v>
      </c>
      <c r="V509" s="117">
        <f t="shared" si="51"/>
        <v>0</v>
      </c>
      <c r="W509" s="118">
        <f t="shared" si="55"/>
        <v>0</v>
      </c>
      <c r="X509" s="119">
        <f t="shared" si="56"/>
        <v>0</v>
      </c>
      <c r="Y509" s="119">
        <f t="shared" si="57"/>
        <v>0</v>
      </c>
      <c r="AA509" s="120" t="str">
        <f t="shared" si="52"/>
        <v>202604</v>
      </c>
    </row>
    <row r="510" spans="1:27" ht="21" customHeight="1">
      <c r="A510" s="308" t="str">
        <f>IF(C510="","",SUBTOTAL(103,$C$13:C510)-1)</f>
        <v/>
      </c>
      <c r="B510" s="104"/>
      <c r="C510" s="105"/>
      <c r="D510" s="105"/>
      <c r="E510" s="106"/>
      <c r="F510" s="107" t="str">
        <f>IF(E510="","",IFERROR(DATEDIF(E510,'請求書（幼稚園保育料・代理）'!$A$1,"Y"),""))</f>
        <v/>
      </c>
      <c r="G510" s="108"/>
      <c r="H510" s="105"/>
      <c r="I510" s="333"/>
      <c r="J510" s="110" t="s">
        <v>32</v>
      </c>
      <c r="K510" s="334"/>
      <c r="L510" s="112"/>
      <c r="M510" s="258" t="s">
        <v>32</v>
      </c>
      <c r="N510" s="113"/>
      <c r="O510" s="114"/>
      <c r="P510" s="306"/>
      <c r="Q510" s="105"/>
      <c r="R510" s="114"/>
      <c r="S510" s="115"/>
      <c r="T510" s="116">
        <f t="shared" si="53"/>
        <v>0</v>
      </c>
      <c r="U510" s="117">
        <f t="shared" si="54"/>
        <v>0</v>
      </c>
      <c r="V510" s="117">
        <f t="shared" si="51"/>
        <v>0</v>
      </c>
      <c r="W510" s="118">
        <f t="shared" si="55"/>
        <v>0</v>
      </c>
      <c r="X510" s="119">
        <f t="shared" si="56"/>
        <v>0</v>
      </c>
      <c r="Y510" s="119">
        <f t="shared" si="57"/>
        <v>0</v>
      </c>
      <c r="AA510" s="120" t="str">
        <f t="shared" si="52"/>
        <v>202604</v>
      </c>
    </row>
    <row r="511" spans="1:27" ht="21" customHeight="1">
      <c r="A511" s="308" t="str">
        <f>IF(C511="","",SUBTOTAL(103,$C$13:C511)-1)</f>
        <v/>
      </c>
      <c r="B511" s="104"/>
      <c r="C511" s="105"/>
      <c r="D511" s="105"/>
      <c r="E511" s="106"/>
      <c r="F511" s="107" t="str">
        <f>IF(E511="","",IFERROR(DATEDIF(E511,'請求書（幼稚園保育料・代理）'!$A$1,"Y"),""))</f>
        <v/>
      </c>
      <c r="G511" s="108"/>
      <c r="H511" s="105"/>
      <c r="I511" s="333"/>
      <c r="J511" s="110" t="s">
        <v>32</v>
      </c>
      <c r="K511" s="334"/>
      <c r="L511" s="112"/>
      <c r="M511" s="258" t="s">
        <v>32</v>
      </c>
      <c r="N511" s="113"/>
      <c r="O511" s="114"/>
      <c r="P511" s="306"/>
      <c r="Q511" s="105"/>
      <c r="R511" s="114"/>
      <c r="S511" s="115"/>
      <c r="T511" s="116">
        <f t="shared" si="53"/>
        <v>0</v>
      </c>
      <c r="U511" s="117">
        <f t="shared" si="54"/>
        <v>0</v>
      </c>
      <c r="V511" s="117">
        <f t="shared" si="51"/>
        <v>0</v>
      </c>
      <c r="W511" s="118">
        <f t="shared" si="55"/>
        <v>0</v>
      </c>
      <c r="X511" s="119">
        <f t="shared" si="56"/>
        <v>0</v>
      </c>
      <c r="Y511" s="119">
        <f t="shared" si="57"/>
        <v>0</v>
      </c>
      <c r="AA511" s="120" t="str">
        <f t="shared" si="52"/>
        <v>202604</v>
      </c>
    </row>
    <row r="512" spans="1:27" ht="21" customHeight="1">
      <c r="A512" s="308" t="str">
        <f>IF(C512="","",SUBTOTAL(103,$C$13:C512)-1)</f>
        <v/>
      </c>
      <c r="B512" s="104"/>
      <c r="C512" s="105"/>
      <c r="D512" s="105"/>
      <c r="E512" s="106"/>
      <c r="F512" s="107" t="str">
        <f>IF(E512="","",IFERROR(DATEDIF(E512,'請求書（幼稚園保育料・代理）'!$A$1,"Y"),""))</f>
        <v/>
      </c>
      <c r="G512" s="108"/>
      <c r="H512" s="105"/>
      <c r="I512" s="333"/>
      <c r="J512" s="110" t="s">
        <v>32</v>
      </c>
      <c r="K512" s="334"/>
      <c r="L512" s="112"/>
      <c r="M512" s="258" t="s">
        <v>32</v>
      </c>
      <c r="N512" s="113"/>
      <c r="O512" s="114"/>
      <c r="P512" s="306"/>
      <c r="Q512" s="105"/>
      <c r="R512" s="114"/>
      <c r="S512" s="115"/>
      <c r="T512" s="116">
        <f t="shared" si="53"/>
        <v>0</v>
      </c>
      <c r="U512" s="117">
        <f t="shared" si="54"/>
        <v>0</v>
      </c>
      <c r="V512" s="117">
        <f t="shared" si="51"/>
        <v>0</v>
      </c>
      <c r="W512" s="118">
        <f t="shared" si="55"/>
        <v>0</v>
      </c>
      <c r="X512" s="119">
        <f t="shared" si="56"/>
        <v>0</v>
      </c>
      <c r="Y512" s="119">
        <f t="shared" si="57"/>
        <v>0</v>
      </c>
      <c r="AA512" s="120" t="str">
        <f t="shared" si="52"/>
        <v>202604</v>
      </c>
    </row>
    <row r="513" spans="1:27" ht="21" customHeight="1">
      <c r="A513" s="308" t="str">
        <f>IF(C513="","",SUBTOTAL(103,$C$13:C513)-1)</f>
        <v/>
      </c>
      <c r="B513" s="104"/>
      <c r="C513" s="105"/>
      <c r="D513" s="105"/>
      <c r="E513" s="106"/>
      <c r="F513" s="107" t="str">
        <f>IF(E513="","",IFERROR(DATEDIF(E513,'請求書（幼稚園保育料・代理）'!$A$1,"Y"),""))</f>
        <v/>
      </c>
      <c r="G513" s="108"/>
      <c r="H513" s="105"/>
      <c r="I513" s="333"/>
      <c r="J513" s="110" t="s">
        <v>32</v>
      </c>
      <c r="K513" s="334"/>
      <c r="L513" s="112"/>
      <c r="M513" s="258" t="s">
        <v>32</v>
      </c>
      <c r="N513" s="113"/>
      <c r="O513" s="114"/>
      <c r="P513" s="306"/>
      <c r="Q513" s="105"/>
      <c r="R513" s="114"/>
      <c r="S513" s="115"/>
      <c r="T513" s="116">
        <f t="shared" si="53"/>
        <v>0</v>
      </c>
      <c r="U513" s="117">
        <f t="shared" si="54"/>
        <v>0</v>
      </c>
      <c r="V513" s="117">
        <f t="shared" si="51"/>
        <v>0</v>
      </c>
      <c r="W513" s="118">
        <f t="shared" si="55"/>
        <v>0</v>
      </c>
      <c r="X513" s="119">
        <f t="shared" si="56"/>
        <v>0</v>
      </c>
      <c r="Y513" s="119">
        <f t="shared" si="57"/>
        <v>0</v>
      </c>
      <c r="AA513" s="120" t="str">
        <f t="shared" si="52"/>
        <v>202604</v>
      </c>
    </row>
    <row r="514" spans="1:27" ht="21" customHeight="1">
      <c r="A514" s="308" t="str">
        <f>IF(C514="","",SUBTOTAL(103,$C$13:C514)-1)</f>
        <v/>
      </c>
      <c r="B514" s="104"/>
      <c r="C514" s="105"/>
      <c r="D514" s="105"/>
      <c r="E514" s="106"/>
      <c r="F514" s="107" t="str">
        <f>IF(E514="","",IFERROR(DATEDIF(E514,'請求書（幼稚園保育料・代理）'!$A$1,"Y"),""))</f>
        <v/>
      </c>
      <c r="G514" s="108"/>
      <c r="H514" s="105"/>
      <c r="I514" s="333"/>
      <c r="J514" s="110" t="s">
        <v>32</v>
      </c>
      <c r="K514" s="334"/>
      <c r="L514" s="112"/>
      <c r="M514" s="258" t="s">
        <v>32</v>
      </c>
      <c r="N514" s="113"/>
      <c r="O514" s="114"/>
      <c r="P514" s="306"/>
      <c r="Q514" s="105"/>
      <c r="R514" s="114"/>
      <c r="S514" s="115"/>
      <c r="T514" s="116">
        <f t="shared" si="53"/>
        <v>0</v>
      </c>
      <c r="U514" s="117">
        <f t="shared" si="54"/>
        <v>0</v>
      </c>
      <c r="V514" s="117">
        <f t="shared" si="51"/>
        <v>0</v>
      </c>
      <c r="W514" s="118">
        <f t="shared" si="55"/>
        <v>0</v>
      </c>
      <c r="X514" s="119">
        <f t="shared" si="56"/>
        <v>0</v>
      </c>
      <c r="Y514" s="119">
        <f t="shared" si="57"/>
        <v>0</v>
      </c>
      <c r="AA514" s="120" t="str">
        <f t="shared" si="52"/>
        <v>202604</v>
      </c>
    </row>
    <row r="515" spans="1:27" ht="21" customHeight="1">
      <c r="A515" s="308" t="str">
        <f>IF(C515="","",SUBTOTAL(103,$C$13:C515)-1)</f>
        <v/>
      </c>
      <c r="B515" s="104"/>
      <c r="C515" s="105"/>
      <c r="D515" s="105"/>
      <c r="E515" s="106"/>
      <c r="F515" s="107" t="str">
        <f>IF(E515="","",IFERROR(DATEDIF(E515,'請求書（幼稚園保育料・代理）'!$A$1,"Y"),""))</f>
        <v/>
      </c>
      <c r="G515" s="108"/>
      <c r="H515" s="105"/>
      <c r="I515" s="333"/>
      <c r="J515" s="110" t="s">
        <v>32</v>
      </c>
      <c r="K515" s="334"/>
      <c r="L515" s="112"/>
      <c r="M515" s="258" t="s">
        <v>32</v>
      </c>
      <c r="N515" s="113"/>
      <c r="O515" s="114"/>
      <c r="P515" s="306"/>
      <c r="Q515" s="105"/>
      <c r="R515" s="114"/>
      <c r="S515" s="115"/>
      <c r="T515" s="116">
        <f t="shared" si="53"/>
        <v>0</v>
      </c>
      <c r="U515" s="117">
        <f t="shared" si="54"/>
        <v>0</v>
      </c>
      <c r="V515" s="117">
        <f t="shared" si="51"/>
        <v>0</v>
      </c>
      <c r="W515" s="118">
        <f t="shared" si="55"/>
        <v>0</v>
      </c>
      <c r="X515" s="119">
        <f t="shared" si="56"/>
        <v>0</v>
      </c>
      <c r="Y515" s="119">
        <f t="shared" si="57"/>
        <v>0</v>
      </c>
      <c r="AA515" s="120" t="str">
        <f t="shared" si="52"/>
        <v>202604</v>
      </c>
    </row>
    <row r="516" spans="1:27" ht="21" customHeight="1">
      <c r="A516" s="308" t="str">
        <f>IF(C516="","",SUBTOTAL(103,$C$13:C516)-1)</f>
        <v/>
      </c>
      <c r="B516" s="104"/>
      <c r="C516" s="105"/>
      <c r="D516" s="105"/>
      <c r="E516" s="106"/>
      <c r="F516" s="107" t="str">
        <f>IF(E516="","",IFERROR(DATEDIF(E516,'請求書（幼稚園保育料・代理）'!$A$1,"Y"),""))</f>
        <v/>
      </c>
      <c r="G516" s="108"/>
      <c r="H516" s="105"/>
      <c r="I516" s="333"/>
      <c r="J516" s="110" t="s">
        <v>32</v>
      </c>
      <c r="K516" s="334"/>
      <c r="L516" s="112"/>
      <c r="M516" s="258" t="s">
        <v>32</v>
      </c>
      <c r="N516" s="113"/>
      <c r="O516" s="114"/>
      <c r="P516" s="306"/>
      <c r="Q516" s="105"/>
      <c r="R516" s="114"/>
      <c r="S516" s="115"/>
      <c r="T516" s="116">
        <f t="shared" si="53"/>
        <v>0</v>
      </c>
      <c r="U516" s="117">
        <f t="shared" si="54"/>
        <v>0</v>
      </c>
      <c r="V516" s="117">
        <f t="shared" si="51"/>
        <v>0</v>
      </c>
      <c r="W516" s="118">
        <f t="shared" si="55"/>
        <v>0</v>
      </c>
      <c r="X516" s="119">
        <f t="shared" si="56"/>
        <v>0</v>
      </c>
      <c r="Y516" s="119">
        <f t="shared" si="57"/>
        <v>0</v>
      </c>
      <c r="AA516" s="120" t="str">
        <f t="shared" si="52"/>
        <v>202604</v>
      </c>
    </row>
    <row r="517" spans="1:27" ht="21" customHeight="1">
      <c r="A517" s="308" t="str">
        <f>IF(C517="","",SUBTOTAL(103,$C$13:C517)-1)</f>
        <v/>
      </c>
      <c r="B517" s="104"/>
      <c r="C517" s="105"/>
      <c r="D517" s="105"/>
      <c r="E517" s="106"/>
      <c r="F517" s="107" t="str">
        <f>IF(E517="","",IFERROR(DATEDIF(E517,'請求書（幼稚園保育料・代理）'!$A$1,"Y"),""))</f>
        <v/>
      </c>
      <c r="G517" s="108"/>
      <c r="H517" s="105"/>
      <c r="I517" s="333"/>
      <c r="J517" s="110" t="s">
        <v>32</v>
      </c>
      <c r="K517" s="334"/>
      <c r="L517" s="112"/>
      <c r="M517" s="258" t="s">
        <v>32</v>
      </c>
      <c r="N517" s="113"/>
      <c r="O517" s="114"/>
      <c r="P517" s="306"/>
      <c r="Q517" s="105"/>
      <c r="R517" s="114"/>
      <c r="S517" s="115"/>
      <c r="T517" s="116">
        <f t="shared" si="53"/>
        <v>0</v>
      </c>
      <c r="U517" s="117">
        <f t="shared" si="54"/>
        <v>0</v>
      </c>
      <c r="V517" s="117">
        <f t="shared" si="51"/>
        <v>0</v>
      </c>
      <c r="W517" s="118">
        <f t="shared" si="55"/>
        <v>0</v>
      </c>
      <c r="X517" s="119">
        <f t="shared" si="56"/>
        <v>0</v>
      </c>
      <c r="Y517" s="119">
        <f t="shared" si="57"/>
        <v>0</v>
      </c>
      <c r="AA517" s="120" t="str">
        <f t="shared" si="52"/>
        <v>202604</v>
      </c>
    </row>
    <row r="518" spans="1:27" ht="21" customHeight="1">
      <c r="A518" s="308" t="str">
        <f>IF(C518="","",SUBTOTAL(103,$C$13:C518)-1)</f>
        <v/>
      </c>
      <c r="B518" s="104"/>
      <c r="C518" s="105"/>
      <c r="D518" s="105"/>
      <c r="E518" s="106"/>
      <c r="F518" s="107" t="str">
        <f>IF(E518="","",IFERROR(DATEDIF(E518,'請求書（幼稚園保育料・代理）'!$A$1,"Y"),""))</f>
        <v/>
      </c>
      <c r="G518" s="108"/>
      <c r="H518" s="105"/>
      <c r="I518" s="333"/>
      <c r="J518" s="110" t="s">
        <v>32</v>
      </c>
      <c r="K518" s="334"/>
      <c r="L518" s="112"/>
      <c r="M518" s="258" t="s">
        <v>32</v>
      </c>
      <c r="N518" s="113"/>
      <c r="O518" s="114"/>
      <c r="P518" s="306"/>
      <c r="Q518" s="105"/>
      <c r="R518" s="114"/>
      <c r="S518" s="115"/>
      <c r="T518" s="116">
        <f t="shared" si="53"/>
        <v>0</v>
      </c>
      <c r="U518" s="117">
        <f t="shared" si="54"/>
        <v>0</v>
      </c>
      <c r="V518" s="117">
        <f t="shared" si="51"/>
        <v>0</v>
      </c>
      <c r="W518" s="118">
        <f t="shared" si="55"/>
        <v>0</v>
      </c>
      <c r="X518" s="119">
        <f t="shared" si="56"/>
        <v>0</v>
      </c>
      <c r="Y518" s="119">
        <f t="shared" si="57"/>
        <v>0</v>
      </c>
      <c r="AA518" s="120" t="str">
        <f t="shared" si="52"/>
        <v>202604</v>
      </c>
    </row>
    <row r="519" spans="1:27" ht="21" customHeight="1">
      <c r="A519" s="308" t="str">
        <f>IF(C519="","",SUBTOTAL(103,$C$13:C519)-1)</f>
        <v/>
      </c>
      <c r="B519" s="104"/>
      <c r="C519" s="105"/>
      <c r="D519" s="105"/>
      <c r="E519" s="106"/>
      <c r="F519" s="107" t="str">
        <f>IF(E519="","",IFERROR(DATEDIF(E519,'請求書（幼稚園保育料・代理）'!$A$1,"Y"),""))</f>
        <v/>
      </c>
      <c r="G519" s="108"/>
      <c r="H519" s="105"/>
      <c r="I519" s="333"/>
      <c r="J519" s="110" t="s">
        <v>32</v>
      </c>
      <c r="K519" s="334"/>
      <c r="L519" s="112"/>
      <c r="M519" s="258" t="s">
        <v>32</v>
      </c>
      <c r="N519" s="113"/>
      <c r="O519" s="114"/>
      <c r="P519" s="306"/>
      <c r="Q519" s="105"/>
      <c r="R519" s="114"/>
      <c r="S519" s="115"/>
      <c r="T519" s="116">
        <f t="shared" si="53"/>
        <v>0</v>
      </c>
      <c r="U519" s="117">
        <f t="shared" si="54"/>
        <v>0</v>
      </c>
      <c r="V519" s="117">
        <f t="shared" si="51"/>
        <v>0</v>
      </c>
      <c r="W519" s="118">
        <f t="shared" si="55"/>
        <v>0</v>
      </c>
      <c r="X519" s="119">
        <f t="shared" si="56"/>
        <v>0</v>
      </c>
      <c r="Y519" s="119">
        <f t="shared" si="57"/>
        <v>0</v>
      </c>
      <c r="AA519" s="120" t="str">
        <f t="shared" si="52"/>
        <v>202604</v>
      </c>
    </row>
    <row r="520" spans="1:27" ht="21" customHeight="1">
      <c r="A520" s="308" t="str">
        <f>IF(C520="","",SUBTOTAL(103,$C$13:C520)-1)</f>
        <v/>
      </c>
      <c r="B520" s="104"/>
      <c r="C520" s="105"/>
      <c r="D520" s="105"/>
      <c r="E520" s="106"/>
      <c r="F520" s="107" t="str">
        <f>IF(E520="","",IFERROR(DATEDIF(E520,'請求書（幼稚園保育料・代理）'!$A$1,"Y"),""))</f>
        <v/>
      </c>
      <c r="G520" s="108"/>
      <c r="H520" s="105"/>
      <c r="I520" s="333"/>
      <c r="J520" s="110" t="s">
        <v>32</v>
      </c>
      <c r="K520" s="334"/>
      <c r="L520" s="112"/>
      <c r="M520" s="258" t="s">
        <v>32</v>
      </c>
      <c r="N520" s="113"/>
      <c r="O520" s="114"/>
      <c r="P520" s="306"/>
      <c r="Q520" s="105"/>
      <c r="R520" s="114"/>
      <c r="S520" s="115"/>
      <c r="T520" s="116">
        <f t="shared" si="53"/>
        <v>0</v>
      </c>
      <c r="U520" s="117">
        <f t="shared" si="54"/>
        <v>0</v>
      </c>
      <c r="V520" s="117">
        <f t="shared" si="51"/>
        <v>0</v>
      </c>
      <c r="W520" s="118">
        <f t="shared" si="55"/>
        <v>0</v>
      </c>
      <c r="X520" s="119">
        <f t="shared" si="56"/>
        <v>0</v>
      </c>
      <c r="Y520" s="119">
        <f t="shared" si="57"/>
        <v>0</v>
      </c>
      <c r="AA520" s="120" t="str">
        <f t="shared" si="52"/>
        <v>202604</v>
      </c>
    </row>
    <row r="521" spans="1:27" ht="21" customHeight="1">
      <c r="A521" s="308" t="str">
        <f>IF(C521="","",SUBTOTAL(103,$C$13:C521)-1)</f>
        <v/>
      </c>
      <c r="B521" s="104"/>
      <c r="C521" s="105"/>
      <c r="D521" s="105"/>
      <c r="E521" s="106"/>
      <c r="F521" s="107" t="str">
        <f>IF(E521="","",IFERROR(DATEDIF(E521,'請求書（幼稚園保育料・代理）'!$A$1,"Y"),""))</f>
        <v/>
      </c>
      <c r="G521" s="108"/>
      <c r="H521" s="105"/>
      <c r="I521" s="333"/>
      <c r="J521" s="110" t="s">
        <v>32</v>
      </c>
      <c r="K521" s="334"/>
      <c r="L521" s="112"/>
      <c r="M521" s="258" t="s">
        <v>32</v>
      </c>
      <c r="N521" s="113"/>
      <c r="O521" s="114"/>
      <c r="P521" s="306"/>
      <c r="Q521" s="105"/>
      <c r="R521" s="114"/>
      <c r="S521" s="115"/>
      <c r="T521" s="116">
        <f t="shared" si="53"/>
        <v>0</v>
      </c>
      <c r="U521" s="117">
        <f t="shared" si="54"/>
        <v>0</v>
      </c>
      <c r="V521" s="117">
        <f t="shared" si="51"/>
        <v>0</v>
      </c>
      <c r="W521" s="118">
        <f t="shared" si="55"/>
        <v>0</v>
      </c>
      <c r="X521" s="119">
        <f t="shared" si="56"/>
        <v>0</v>
      </c>
      <c r="Y521" s="119">
        <f t="shared" si="57"/>
        <v>0</v>
      </c>
      <c r="AA521" s="120" t="str">
        <f t="shared" si="52"/>
        <v>202604</v>
      </c>
    </row>
    <row r="522" spans="1:27" ht="21" customHeight="1">
      <c r="A522" s="308" t="str">
        <f>IF(C522="","",SUBTOTAL(103,$C$13:C522)-1)</f>
        <v/>
      </c>
      <c r="B522" s="104"/>
      <c r="C522" s="105"/>
      <c r="D522" s="105"/>
      <c r="E522" s="106"/>
      <c r="F522" s="107" t="str">
        <f>IF(E522="","",IFERROR(DATEDIF(E522,'請求書（幼稚園保育料・代理）'!$A$1,"Y"),""))</f>
        <v/>
      </c>
      <c r="G522" s="108"/>
      <c r="H522" s="105"/>
      <c r="I522" s="333"/>
      <c r="J522" s="110" t="s">
        <v>32</v>
      </c>
      <c r="K522" s="334"/>
      <c r="L522" s="112"/>
      <c r="M522" s="258" t="s">
        <v>32</v>
      </c>
      <c r="N522" s="113"/>
      <c r="O522" s="114"/>
      <c r="P522" s="306"/>
      <c r="Q522" s="105"/>
      <c r="R522" s="114"/>
      <c r="S522" s="115"/>
      <c r="T522" s="116">
        <f t="shared" si="53"/>
        <v>0</v>
      </c>
      <c r="U522" s="117">
        <f t="shared" si="54"/>
        <v>0</v>
      </c>
      <c r="V522" s="117">
        <f t="shared" si="51"/>
        <v>0</v>
      </c>
      <c r="W522" s="118">
        <f t="shared" si="55"/>
        <v>0</v>
      </c>
      <c r="X522" s="119">
        <f t="shared" si="56"/>
        <v>0</v>
      </c>
      <c r="Y522" s="119">
        <f t="shared" si="57"/>
        <v>0</v>
      </c>
      <c r="AA522" s="120" t="str">
        <f t="shared" si="52"/>
        <v>202604</v>
      </c>
    </row>
    <row r="523" spans="1:27" ht="21" customHeight="1">
      <c r="A523" s="308" t="str">
        <f>IF(C523="","",SUBTOTAL(103,$C$13:C523)-1)</f>
        <v/>
      </c>
      <c r="B523" s="104"/>
      <c r="C523" s="105"/>
      <c r="D523" s="105"/>
      <c r="E523" s="106"/>
      <c r="F523" s="107" t="str">
        <f>IF(E523="","",IFERROR(DATEDIF(E523,'請求書（幼稚園保育料・代理）'!$A$1,"Y"),""))</f>
        <v/>
      </c>
      <c r="G523" s="108"/>
      <c r="H523" s="105"/>
      <c r="I523" s="333"/>
      <c r="J523" s="110" t="s">
        <v>32</v>
      </c>
      <c r="K523" s="334"/>
      <c r="L523" s="112"/>
      <c r="M523" s="258" t="s">
        <v>32</v>
      </c>
      <c r="N523" s="113"/>
      <c r="O523" s="114"/>
      <c r="P523" s="306"/>
      <c r="Q523" s="105"/>
      <c r="R523" s="114"/>
      <c r="S523" s="115"/>
      <c r="T523" s="116">
        <f t="shared" si="53"/>
        <v>0</v>
      </c>
      <c r="U523" s="117">
        <f t="shared" si="54"/>
        <v>0</v>
      </c>
      <c r="V523" s="117">
        <f t="shared" si="51"/>
        <v>0</v>
      </c>
      <c r="W523" s="118">
        <f t="shared" si="55"/>
        <v>0</v>
      </c>
      <c r="X523" s="119">
        <f t="shared" si="56"/>
        <v>0</v>
      </c>
      <c r="Y523" s="119">
        <f t="shared" si="57"/>
        <v>0</v>
      </c>
      <c r="AA523" s="120" t="str">
        <f t="shared" si="52"/>
        <v>202604</v>
      </c>
    </row>
    <row r="524" spans="1:27" ht="21" customHeight="1">
      <c r="A524" s="308" t="str">
        <f>IF(C524="","",SUBTOTAL(103,$C$13:C524)-1)</f>
        <v/>
      </c>
      <c r="B524" s="104"/>
      <c r="C524" s="105"/>
      <c r="D524" s="105"/>
      <c r="E524" s="106"/>
      <c r="F524" s="107" t="str">
        <f>IF(E524="","",IFERROR(DATEDIF(E524,'請求書（幼稚園保育料・代理）'!$A$1,"Y"),""))</f>
        <v/>
      </c>
      <c r="G524" s="108"/>
      <c r="H524" s="105"/>
      <c r="I524" s="333"/>
      <c r="J524" s="110" t="s">
        <v>32</v>
      </c>
      <c r="K524" s="334"/>
      <c r="L524" s="112"/>
      <c r="M524" s="258" t="s">
        <v>32</v>
      </c>
      <c r="N524" s="113"/>
      <c r="O524" s="114"/>
      <c r="P524" s="306"/>
      <c r="Q524" s="105"/>
      <c r="R524" s="114"/>
      <c r="S524" s="115"/>
      <c r="T524" s="116">
        <f t="shared" si="53"/>
        <v>0</v>
      </c>
      <c r="U524" s="117">
        <f t="shared" si="54"/>
        <v>0</v>
      </c>
      <c r="V524" s="117">
        <f t="shared" si="51"/>
        <v>0</v>
      </c>
      <c r="W524" s="118">
        <f t="shared" si="55"/>
        <v>0</v>
      </c>
      <c r="X524" s="119">
        <f t="shared" si="56"/>
        <v>0</v>
      </c>
      <c r="Y524" s="119">
        <f t="shared" si="57"/>
        <v>0</v>
      </c>
      <c r="AA524" s="120" t="str">
        <f t="shared" si="52"/>
        <v>202604</v>
      </c>
    </row>
    <row r="525" spans="1:27" ht="21" customHeight="1">
      <c r="A525" s="308" t="str">
        <f>IF(C525="","",SUBTOTAL(103,$C$13:C525)-1)</f>
        <v/>
      </c>
      <c r="B525" s="104"/>
      <c r="C525" s="105"/>
      <c r="D525" s="105"/>
      <c r="E525" s="106"/>
      <c r="F525" s="107" t="str">
        <f>IF(E525="","",IFERROR(DATEDIF(E525,'請求書（幼稚園保育料・代理）'!$A$1,"Y"),""))</f>
        <v/>
      </c>
      <c r="G525" s="108"/>
      <c r="H525" s="105"/>
      <c r="I525" s="333"/>
      <c r="J525" s="110" t="s">
        <v>32</v>
      </c>
      <c r="K525" s="334"/>
      <c r="L525" s="112"/>
      <c r="M525" s="258" t="s">
        <v>32</v>
      </c>
      <c r="N525" s="113"/>
      <c r="O525" s="114"/>
      <c r="P525" s="306"/>
      <c r="Q525" s="105"/>
      <c r="R525" s="114"/>
      <c r="S525" s="115"/>
      <c r="T525" s="116">
        <f t="shared" si="53"/>
        <v>0</v>
      </c>
      <c r="U525" s="117">
        <f t="shared" si="54"/>
        <v>0</v>
      </c>
      <c r="V525" s="117">
        <f t="shared" si="51"/>
        <v>0</v>
      </c>
      <c r="W525" s="118">
        <f t="shared" si="55"/>
        <v>0</v>
      </c>
      <c r="X525" s="119">
        <f t="shared" si="56"/>
        <v>0</v>
      </c>
      <c r="Y525" s="119">
        <f t="shared" si="57"/>
        <v>0</v>
      </c>
      <c r="AA525" s="120" t="str">
        <f t="shared" si="52"/>
        <v>202604</v>
      </c>
    </row>
    <row r="526" spans="1:27" ht="21" customHeight="1">
      <c r="A526" s="308" t="str">
        <f>IF(C526="","",SUBTOTAL(103,$C$13:C526)-1)</f>
        <v/>
      </c>
      <c r="B526" s="104"/>
      <c r="C526" s="105"/>
      <c r="D526" s="105"/>
      <c r="E526" s="106"/>
      <c r="F526" s="107" t="str">
        <f>IF(E526="","",IFERROR(DATEDIF(E526,'請求書（幼稚園保育料・代理）'!$A$1,"Y"),""))</f>
        <v/>
      </c>
      <c r="G526" s="108"/>
      <c r="H526" s="105"/>
      <c r="I526" s="333"/>
      <c r="J526" s="110" t="s">
        <v>32</v>
      </c>
      <c r="K526" s="334"/>
      <c r="L526" s="112"/>
      <c r="M526" s="258" t="s">
        <v>32</v>
      </c>
      <c r="N526" s="113"/>
      <c r="O526" s="114"/>
      <c r="P526" s="306"/>
      <c r="Q526" s="105"/>
      <c r="R526" s="114"/>
      <c r="S526" s="115"/>
      <c r="T526" s="116">
        <f t="shared" si="53"/>
        <v>0</v>
      </c>
      <c r="U526" s="117">
        <f t="shared" si="54"/>
        <v>0</v>
      </c>
      <c r="V526" s="117">
        <f t="shared" ref="V526:V589" si="58">IF(C526&lt;&gt;0,$V$13,0)</f>
        <v>0</v>
      </c>
      <c r="W526" s="118">
        <f t="shared" si="55"/>
        <v>0</v>
      </c>
      <c r="X526" s="119">
        <f t="shared" si="56"/>
        <v>0</v>
      </c>
      <c r="Y526" s="119">
        <f t="shared" si="57"/>
        <v>0</v>
      </c>
      <c r="AA526" s="120" t="str">
        <f t="shared" ref="AA526:AA589" si="59">2018+$I$4&amp;0&amp;$K$4</f>
        <v>202604</v>
      </c>
    </row>
    <row r="527" spans="1:27" ht="21" customHeight="1">
      <c r="A527" s="308" t="str">
        <f>IF(C527="","",SUBTOTAL(103,$C$13:C527)-1)</f>
        <v/>
      </c>
      <c r="B527" s="104"/>
      <c r="C527" s="105"/>
      <c r="D527" s="105"/>
      <c r="E527" s="106"/>
      <c r="F527" s="107" t="str">
        <f>IF(E527="","",IFERROR(DATEDIF(E527,'請求書（幼稚園保育料・代理）'!$A$1,"Y"),""))</f>
        <v/>
      </c>
      <c r="G527" s="108"/>
      <c r="H527" s="105"/>
      <c r="I527" s="333"/>
      <c r="J527" s="110" t="s">
        <v>32</v>
      </c>
      <c r="K527" s="334"/>
      <c r="L527" s="112"/>
      <c r="M527" s="258" t="s">
        <v>32</v>
      </c>
      <c r="N527" s="113"/>
      <c r="O527" s="114"/>
      <c r="P527" s="306"/>
      <c r="Q527" s="105"/>
      <c r="R527" s="114"/>
      <c r="S527" s="115"/>
      <c r="T527" s="116">
        <f t="shared" ref="T527:T590" si="60">IF(Q527="有",ROUNDDOWN(R527/S527,0),0)</f>
        <v>0</v>
      </c>
      <c r="U527" s="117">
        <f t="shared" ref="U527:U590" si="61">O527+T527</f>
        <v>0</v>
      </c>
      <c r="V527" s="117">
        <f t="shared" si="58"/>
        <v>0</v>
      </c>
      <c r="W527" s="118">
        <f t="shared" ref="W527:W590" si="62">MIN(U527,V527)</f>
        <v>0</v>
      </c>
      <c r="X527" s="119">
        <f t="shared" ref="X527:X590" si="63">IF(O527-W527&lt;0,0,O527-W527)</f>
        <v>0</v>
      </c>
      <c r="Y527" s="119">
        <f t="shared" ref="Y527:Y590" si="64">IF(W527-O527&gt;0,W527-O527,0)</f>
        <v>0</v>
      </c>
      <c r="AA527" s="120" t="str">
        <f t="shared" si="59"/>
        <v>202604</v>
      </c>
    </row>
    <row r="528" spans="1:27" ht="21" customHeight="1">
      <c r="A528" s="308" t="str">
        <f>IF(C528="","",SUBTOTAL(103,$C$13:C528)-1)</f>
        <v/>
      </c>
      <c r="B528" s="104"/>
      <c r="C528" s="105"/>
      <c r="D528" s="105"/>
      <c r="E528" s="106"/>
      <c r="F528" s="107" t="str">
        <f>IF(E528="","",IFERROR(DATEDIF(E528,'請求書（幼稚園保育料・代理）'!$A$1,"Y"),""))</f>
        <v/>
      </c>
      <c r="G528" s="108"/>
      <c r="H528" s="105"/>
      <c r="I528" s="333"/>
      <c r="J528" s="110" t="s">
        <v>32</v>
      </c>
      <c r="K528" s="334"/>
      <c r="L528" s="112"/>
      <c r="M528" s="258" t="s">
        <v>32</v>
      </c>
      <c r="N528" s="113"/>
      <c r="O528" s="114"/>
      <c r="P528" s="306"/>
      <c r="Q528" s="105"/>
      <c r="R528" s="114"/>
      <c r="S528" s="115"/>
      <c r="T528" s="116">
        <f t="shared" si="60"/>
        <v>0</v>
      </c>
      <c r="U528" s="117">
        <f t="shared" si="61"/>
        <v>0</v>
      </c>
      <c r="V528" s="117">
        <f t="shared" si="58"/>
        <v>0</v>
      </c>
      <c r="W528" s="118">
        <f t="shared" si="62"/>
        <v>0</v>
      </c>
      <c r="X528" s="119">
        <f t="shared" si="63"/>
        <v>0</v>
      </c>
      <c r="Y528" s="119">
        <f t="shared" si="64"/>
        <v>0</v>
      </c>
      <c r="AA528" s="120" t="str">
        <f t="shared" si="59"/>
        <v>202604</v>
      </c>
    </row>
    <row r="529" spans="1:27" ht="21" customHeight="1">
      <c r="A529" s="308" t="str">
        <f>IF(C529="","",SUBTOTAL(103,$C$13:C529)-1)</f>
        <v/>
      </c>
      <c r="B529" s="104"/>
      <c r="C529" s="105"/>
      <c r="D529" s="105"/>
      <c r="E529" s="106"/>
      <c r="F529" s="107" t="str">
        <f>IF(E529="","",IFERROR(DATEDIF(E529,'請求書（幼稚園保育料・代理）'!$A$1,"Y"),""))</f>
        <v/>
      </c>
      <c r="G529" s="108"/>
      <c r="H529" s="105"/>
      <c r="I529" s="333"/>
      <c r="J529" s="110" t="s">
        <v>32</v>
      </c>
      <c r="K529" s="334"/>
      <c r="L529" s="112"/>
      <c r="M529" s="258" t="s">
        <v>32</v>
      </c>
      <c r="N529" s="113"/>
      <c r="O529" s="114"/>
      <c r="P529" s="306"/>
      <c r="Q529" s="105"/>
      <c r="R529" s="114"/>
      <c r="S529" s="115"/>
      <c r="T529" s="116">
        <f t="shared" si="60"/>
        <v>0</v>
      </c>
      <c r="U529" s="117">
        <f t="shared" si="61"/>
        <v>0</v>
      </c>
      <c r="V529" s="117">
        <f t="shared" si="58"/>
        <v>0</v>
      </c>
      <c r="W529" s="118">
        <f t="shared" si="62"/>
        <v>0</v>
      </c>
      <c r="X529" s="119">
        <f t="shared" si="63"/>
        <v>0</v>
      </c>
      <c r="Y529" s="119">
        <f t="shared" si="64"/>
        <v>0</v>
      </c>
      <c r="AA529" s="120" t="str">
        <f t="shared" si="59"/>
        <v>202604</v>
      </c>
    </row>
    <row r="530" spans="1:27" ht="21" customHeight="1">
      <c r="A530" s="308" t="str">
        <f>IF(C530="","",SUBTOTAL(103,$C$13:C530)-1)</f>
        <v/>
      </c>
      <c r="B530" s="104"/>
      <c r="C530" s="105"/>
      <c r="D530" s="105"/>
      <c r="E530" s="106"/>
      <c r="F530" s="107" t="str">
        <f>IF(E530="","",IFERROR(DATEDIF(E530,'請求書（幼稚園保育料・代理）'!$A$1,"Y"),""))</f>
        <v/>
      </c>
      <c r="G530" s="108"/>
      <c r="H530" s="105"/>
      <c r="I530" s="333"/>
      <c r="J530" s="110" t="s">
        <v>32</v>
      </c>
      <c r="K530" s="334"/>
      <c r="L530" s="112"/>
      <c r="M530" s="258" t="s">
        <v>32</v>
      </c>
      <c r="N530" s="113"/>
      <c r="O530" s="114"/>
      <c r="P530" s="306"/>
      <c r="Q530" s="105"/>
      <c r="R530" s="114"/>
      <c r="S530" s="115"/>
      <c r="T530" s="116">
        <f t="shared" si="60"/>
        <v>0</v>
      </c>
      <c r="U530" s="117">
        <f t="shared" si="61"/>
        <v>0</v>
      </c>
      <c r="V530" s="117">
        <f t="shared" si="58"/>
        <v>0</v>
      </c>
      <c r="W530" s="118">
        <f t="shared" si="62"/>
        <v>0</v>
      </c>
      <c r="X530" s="119">
        <f t="shared" si="63"/>
        <v>0</v>
      </c>
      <c r="Y530" s="119">
        <f t="shared" si="64"/>
        <v>0</v>
      </c>
      <c r="AA530" s="120" t="str">
        <f t="shared" si="59"/>
        <v>202604</v>
      </c>
    </row>
    <row r="531" spans="1:27" ht="21" customHeight="1">
      <c r="A531" s="308" t="str">
        <f>IF(C531="","",SUBTOTAL(103,$C$13:C531)-1)</f>
        <v/>
      </c>
      <c r="B531" s="104"/>
      <c r="C531" s="105"/>
      <c r="D531" s="105"/>
      <c r="E531" s="106"/>
      <c r="F531" s="107" t="str">
        <f>IF(E531="","",IFERROR(DATEDIF(E531,'請求書（幼稚園保育料・代理）'!$A$1,"Y"),""))</f>
        <v/>
      </c>
      <c r="G531" s="108"/>
      <c r="H531" s="105"/>
      <c r="I531" s="333"/>
      <c r="J531" s="110" t="s">
        <v>32</v>
      </c>
      <c r="K531" s="334"/>
      <c r="L531" s="112"/>
      <c r="M531" s="258" t="s">
        <v>32</v>
      </c>
      <c r="N531" s="113"/>
      <c r="O531" s="114"/>
      <c r="P531" s="306"/>
      <c r="Q531" s="105"/>
      <c r="R531" s="114"/>
      <c r="S531" s="115"/>
      <c r="T531" s="116">
        <f t="shared" si="60"/>
        <v>0</v>
      </c>
      <c r="U531" s="117">
        <f t="shared" si="61"/>
        <v>0</v>
      </c>
      <c r="V531" s="117">
        <f t="shared" si="58"/>
        <v>0</v>
      </c>
      <c r="W531" s="118">
        <f t="shared" si="62"/>
        <v>0</v>
      </c>
      <c r="X531" s="119">
        <f t="shared" si="63"/>
        <v>0</v>
      </c>
      <c r="Y531" s="119">
        <f t="shared" si="64"/>
        <v>0</v>
      </c>
      <c r="AA531" s="120" t="str">
        <f t="shared" si="59"/>
        <v>202604</v>
      </c>
    </row>
    <row r="532" spans="1:27" ht="21" customHeight="1">
      <c r="A532" s="308" t="str">
        <f>IF(C532="","",SUBTOTAL(103,$C$13:C532)-1)</f>
        <v/>
      </c>
      <c r="B532" s="104"/>
      <c r="C532" s="105"/>
      <c r="D532" s="105"/>
      <c r="E532" s="106"/>
      <c r="F532" s="107" t="str">
        <f>IF(E532="","",IFERROR(DATEDIF(E532,'請求書（幼稚園保育料・代理）'!$A$1,"Y"),""))</f>
        <v/>
      </c>
      <c r="G532" s="108"/>
      <c r="H532" s="105"/>
      <c r="I532" s="333"/>
      <c r="J532" s="110" t="s">
        <v>32</v>
      </c>
      <c r="K532" s="334"/>
      <c r="L532" s="112"/>
      <c r="M532" s="258" t="s">
        <v>32</v>
      </c>
      <c r="N532" s="113"/>
      <c r="O532" s="114"/>
      <c r="P532" s="306"/>
      <c r="Q532" s="105"/>
      <c r="R532" s="114"/>
      <c r="S532" s="115"/>
      <c r="T532" s="116">
        <f t="shared" si="60"/>
        <v>0</v>
      </c>
      <c r="U532" s="117">
        <f t="shared" si="61"/>
        <v>0</v>
      </c>
      <c r="V532" s="117">
        <f t="shared" si="58"/>
        <v>0</v>
      </c>
      <c r="W532" s="118">
        <f t="shared" si="62"/>
        <v>0</v>
      </c>
      <c r="X532" s="119">
        <f t="shared" si="63"/>
        <v>0</v>
      </c>
      <c r="Y532" s="119">
        <f t="shared" si="64"/>
        <v>0</v>
      </c>
      <c r="AA532" s="120" t="str">
        <f t="shared" si="59"/>
        <v>202604</v>
      </c>
    </row>
    <row r="533" spans="1:27" ht="21" customHeight="1">
      <c r="A533" s="308" t="str">
        <f>IF(C533="","",SUBTOTAL(103,$C$13:C533)-1)</f>
        <v/>
      </c>
      <c r="B533" s="104"/>
      <c r="C533" s="105"/>
      <c r="D533" s="105"/>
      <c r="E533" s="106"/>
      <c r="F533" s="107" t="str">
        <f>IF(E533="","",IFERROR(DATEDIF(E533,'請求書（幼稚園保育料・代理）'!$A$1,"Y"),""))</f>
        <v/>
      </c>
      <c r="G533" s="108"/>
      <c r="H533" s="105"/>
      <c r="I533" s="333"/>
      <c r="J533" s="110" t="s">
        <v>32</v>
      </c>
      <c r="K533" s="334"/>
      <c r="L533" s="112"/>
      <c r="M533" s="258" t="s">
        <v>32</v>
      </c>
      <c r="N533" s="113"/>
      <c r="O533" s="114"/>
      <c r="P533" s="306"/>
      <c r="Q533" s="105"/>
      <c r="R533" s="114"/>
      <c r="S533" s="115"/>
      <c r="T533" s="116">
        <f t="shared" si="60"/>
        <v>0</v>
      </c>
      <c r="U533" s="117">
        <f t="shared" si="61"/>
        <v>0</v>
      </c>
      <c r="V533" s="117">
        <f t="shared" si="58"/>
        <v>0</v>
      </c>
      <c r="W533" s="118">
        <f t="shared" si="62"/>
        <v>0</v>
      </c>
      <c r="X533" s="119">
        <f t="shared" si="63"/>
        <v>0</v>
      </c>
      <c r="Y533" s="119">
        <f t="shared" si="64"/>
        <v>0</v>
      </c>
      <c r="AA533" s="120" t="str">
        <f t="shared" si="59"/>
        <v>202604</v>
      </c>
    </row>
    <row r="534" spans="1:27" ht="21" customHeight="1">
      <c r="A534" s="308" t="str">
        <f>IF(C534="","",SUBTOTAL(103,$C$13:C534)-1)</f>
        <v/>
      </c>
      <c r="B534" s="104"/>
      <c r="C534" s="105"/>
      <c r="D534" s="105"/>
      <c r="E534" s="106"/>
      <c r="F534" s="107" t="str">
        <f>IF(E534="","",IFERROR(DATEDIF(E534,'請求書（幼稚園保育料・代理）'!$A$1,"Y"),""))</f>
        <v/>
      </c>
      <c r="G534" s="108"/>
      <c r="H534" s="105"/>
      <c r="I534" s="333"/>
      <c r="J534" s="110" t="s">
        <v>32</v>
      </c>
      <c r="K534" s="334"/>
      <c r="L534" s="112"/>
      <c r="M534" s="258" t="s">
        <v>32</v>
      </c>
      <c r="N534" s="113"/>
      <c r="O534" s="114"/>
      <c r="P534" s="306"/>
      <c r="Q534" s="105"/>
      <c r="R534" s="114"/>
      <c r="S534" s="115"/>
      <c r="T534" s="116">
        <f t="shared" si="60"/>
        <v>0</v>
      </c>
      <c r="U534" s="117">
        <f t="shared" si="61"/>
        <v>0</v>
      </c>
      <c r="V534" s="117">
        <f t="shared" si="58"/>
        <v>0</v>
      </c>
      <c r="W534" s="118">
        <f t="shared" si="62"/>
        <v>0</v>
      </c>
      <c r="X534" s="119">
        <f t="shared" si="63"/>
        <v>0</v>
      </c>
      <c r="Y534" s="119">
        <f t="shared" si="64"/>
        <v>0</v>
      </c>
      <c r="AA534" s="120" t="str">
        <f t="shared" si="59"/>
        <v>202604</v>
      </c>
    </row>
    <row r="535" spans="1:27" ht="21" customHeight="1">
      <c r="A535" s="308" t="str">
        <f>IF(C535="","",SUBTOTAL(103,$C$13:C535)-1)</f>
        <v/>
      </c>
      <c r="B535" s="104"/>
      <c r="C535" s="105"/>
      <c r="D535" s="105"/>
      <c r="E535" s="106"/>
      <c r="F535" s="107" t="str">
        <f>IF(E535="","",IFERROR(DATEDIF(E535,'請求書（幼稚園保育料・代理）'!$A$1,"Y"),""))</f>
        <v/>
      </c>
      <c r="G535" s="108"/>
      <c r="H535" s="105"/>
      <c r="I535" s="333"/>
      <c r="J535" s="110" t="s">
        <v>32</v>
      </c>
      <c r="K535" s="334"/>
      <c r="L535" s="112"/>
      <c r="M535" s="258" t="s">
        <v>32</v>
      </c>
      <c r="N535" s="113"/>
      <c r="O535" s="114"/>
      <c r="P535" s="306"/>
      <c r="Q535" s="105"/>
      <c r="R535" s="114"/>
      <c r="S535" s="115"/>
      <c r="T535" s="116">
        <f t="shared" si="60"/>
        <v>0</v>
      </c>
      <c r="U535" s="117">
        <f t="shared" si="61"/>
        <v>0</v>
      </c>
      <c r="V535" s="117">
        <f t="shared" si="58"/>
        <v>0</v>
      </c>
      <c r="W535" s="118">
        <f t="shared" si="62"/>
        <v>0</v>
      </c>
      <c r="X535" s="119">
        <f t="shared" si="63"/>
        <v>0</v>
      </c>
      <c r="Y535" s="119">
        <f t="shared" si="64"/>
        <v>0</v>
      </c>
      <c r="AA535" s="120" t="str">
        <f t="shared" si="59"/>
        <v>202604</v>
      </c>
    </row>
    <row r="536" spans="1:27" ht="21" customHeight="1">
      <c r="A536" s="308" t="str">
        <f>IF(C536="","",SUBTOTAL(103,$C$13:C536)-1)</f>
        <v/>
      </c>
      <c r="B536" s="104"/>
      <c r="C536" s="105"/>
      <c r="D536" s="105"/>
      <c r="E536" s="106"/>
      <c r="F536" s="107" t="str">
        <f>IF(E536="","",IFERROR(DATEDIF(E536,'請求書（幼稚園保育料・代理）'!$A$1,"Y"),""))</f>
        <v/>
      </c>
      <c r="G536" s="108"/>
      <c r="H536" s="105"/>
      <c r="I536" s="333"/>
      <c r="J536" s="110" t="s">
        <v>32</v>
      </c>
      <c r="K536" s="334"/>
      <c r="L536" s="112"/>
      <c r="M536" s="258" t="s">
        <v>32</v>
      </c>
      <c r="N536" s="113"/>
      <c r="O536" s="114"/>
      <c r="P536" s="306"/>
      <c r="Q536" s="105"/>
      <c r="R536" s="114"/>
      <c r="S536" s="115"/>
      <c r="T536" s="116">
        <f t="shared" si="60"/>
        <v>0</v>
      </c>
      <c r="U536" s="117">
        <f t="shared" si="61"/>
        <v>0</v>
      </c>
      <c r="V536" s="117">
        <f t="shared" si="58"/>
        <v>0</v>
      </c>
      <c r="W536" s="118">
        <f t="shared" si="62"/>
        <v>0</v>
      </c>
      <c r="X536" s="119">
        <f t="shared" si="63"/>
        <v>0</v>
      </c>
      <c r="Y536" s="119">
        <f t="shared" si="64"/>
        <v>0</v>
      </c>
      <c r="AA536" s="120" t="str">
        <f t="shared" si="59"/>
        <v>202604</v>
      </c>
    </row>
    <row r="537" spans="1:27" ht="21" customHeight="1">
      <c r="A537" s="308" t="str">
        <f>IF(C537="","",SUBTOTAL(103,$C$13:C537)-1)</f>
        <v/>
      </c>
      <c r="B537" s="104"/>
      <c r="C537" s="105"/>
      <c r="D537" s="105"/>
      <c r="E537" s="106"/>
      <c r="F537" s="107" t="str">
        <f>IF(E537="","",IFERROR(DATEDIF(E537,'請求書（幼稚園保育料・代理）'!$A$1,"Y"),""))</f>
        <v/>
      </c>
      <c r="G537" s="108"/>
      <c r="H537" s="105"/>
      <c r="I537" s="333"/>
      <c r="J537" s="110" t="s">
        <v>32</v>
      </c>
      <c r="K537" s="334"/>
      <c r="L537" s="112"/>
      <c r="M537" s="258" t="s">
        <v>32</v>
      </c>
      <c r="N537" s="113"/>
      <c r="O537" s="114"/>
      <c r="P537" s="306"/>
      <c r="Q537" s="105"/>
      <c r="R537" s="114"/>
      <c r="S537" s="115"/>
      <c r="T537" s="116">
        <f t="shared" si="60"/>
        <v>0</v>
      </c>
      <c r="U537" s="117">
        <f t="shared" si="61"/>
        <v>0</v>
      </c>
      <c r="V537" s="117">
        <f t="shared" si="58"/>
        <v>0</v>
      </c>
      <c r="W537" s="118">
        <f t="shared" si="62"/>
        <v>0</v>
      </c>
      <c r="X537" s="119">
        <f t="shared" si="63"/>
        <v>0</v>
      </c>
      <c r="Y537" s="119">
        <f t="shared" si="64"/>
        <v>0</v>
      </c>
      <c r="AA537" s="120" t="str">
        <f t="shared" si="59"/>
        <v>202604</v>
      </c>
    </row>
    <row r="538" spans="1:27" ht="21" customHeight="1">
      <c r="A538" s="308" t="str">
        <f>IF(C538="","",SUBTOTAL(103,$C$13:C538)-1)</f>
        <v/>
      </c>
      <c r="B538" s="104"/>
      <c r="C538" s="105"/>
      <c r="D538" s="105"/>
      <c r="E538" s="106"/>
      <c r="F538" s="107" t="str">
        <f>IF(E538="","",IFERROR(DATEDIF(E538,'請求書（幼稚園保育料・代理）'!$A$1,"Y"),""))</f>
        <v/>
      </c>
      <c r="G538" s="108"/>
      <c r="H538" s="105"/>
      <c r="I538" s="333"/>
      <c r="J538" s="110" t="s">
        <v>32</v>
      </c>
      <c r="K538" s="334"/>
      <c r="L538" s="112"/>
      <c r="M538" s="258" t="s">
        <v>32</v>
      </c>
      <c r="N538" s="113"/>
      <c r="O538" s="114"/>
      <c r="P538" s="306"/>
      <c r="Q538" s="105"/>
      <c r="R538" s="114"/>
      <c r="S538" s="115"/>
      <c r="T538" s="116">
        <f t="shared" si="60"/>
        <v>0</v>
      </c>
      <c r="U538" s="117">
        <f t="shared" si="61"/>
        <v>0</v>
      </c>
      <c r="V538" s="117">
        <f t="shared" si="58"/>
        <v>0</v>
      </c>
      <c r="W538" s="118">
        <f t="shared" si="62"/>
        <v>0</v>
      </c>
      <c r="X538" s="119">
        <f t="shared" si="63"/>
        <v>0</v>
      </c>
      <c r="Y538" s="119">
        <f t="shared" si="64"/>
        <v>0</v>
      </c>
      <c r="AA538" s="120" t="str">
        <f t="shared" si="59"/>
        <v>202604</v>
      </c>
    </row>
    <row r="539" spans="1:27" ht="21" customHeight="1">
      <c r="A539" s="308" t="str">
        <f>IF(C539="","",SUBTOTAL(103,$C$13:C539)-1)</f>
        <v/>
      </c>
      <c r="B539" s="104"/>
      <c r="C539" s="105"/>
      <c r="D539" s="105"/>
      <c r="E539" s="106"/>
      <c r="F539" s="107" t="str">
        <f>IF(E539="","",IFERROR(DATEDIF(E539,'請求書（幼稚園保育料・代理）'!$A$1,"Y"),""))</f>
        <v/>
      </c>
      <c r="G539" s="108"/>
      <c r="H539" s="105"/>
      <c r="I539" s="333"/>
      <c r="J539" s="110" t="s">
        <v>32</v>
      </c>
      <c r="K539" s="334"/>
      <c r="L539" s="112"/>
      <c r="M539" s="258" t="s">
        <v>32</v>
      </c>
      <c r="N539" s="113"/>
      <c r="O539" s="114"/>
      <c r="P539" s="306"/>
      <c r="Q539" s="105"/>
      <c r="R539" s="114"/>
      <c r="S539" s="115"/>
      <c r="T539" s="116">
        <f t="shared" si="60"/>
        <v>0</v>
      </c>
      <c r="U539" s="117">
        <f t="shared" si="61"/>
        <v>0</v>
      </c>
      <c r="V539" s="117">
        <f t="shared" si="58"/>
        <v>0</v>
      </c>
      <c r="W539" s="118">
        <f t="shared" si="62"/>
        <v>0</v>
      </c>
      <c r="X539" s="119">
        <f t="shared" si="63"/>
        <v>0</v>
      </c>
      <c r="Y539" s="119">
        <f t="shared" si="64"/>
        <v>0</v>
      </c>
      <c r="AA539" s="120" t="str">
        <f t="shared" si="59"/>
        <v>202604</v>
      </c>
    </row>
    <row r="540" spans="1:27" ht="21" customHeight="1">
      <c r="A540" s="308" t="str">
        <f>IF(C540="","",SUBTOTAL(103,$C$13:C540)-1)</f>
        <v/>
      </c>
      <c r="B540" s="104"/>
      <c r="C540" s="105"/>
      <c r="D540" s="105"/>
      <c r="E540" s="106"/>
      <c r="F540" s="107" t="str">
        <f>IF(E540="","",IFERROR(DATEDIF(E540,'請求書（幼稚園保育料・代理）'!$A$1,"Y"),""))</f>
        <v/>
      </c>
      <c r="G540" s="108"/>
      <c r="H540" s="105"/>
      <c r="I540" s="333"/>
      <c r="J540" s="110" t="s">
        <v>32</v>
      </c>
      <c r="K540" s="334"/>
      <c r="L540" s="112"/>
      <c r="M540" s="258" t="s">
        <v>32</v>
      </c>
      <c r="N540" s="113"/>
      <c r="O540" s="114"/>
      <c r="P540" s="306"/>
      <c r="Q540" s="105"/>
      <c r="R540" s="114"/>
      <c r="S540" s="115"/>
      <c r="T540" s="116">
        <f t="shared" si="60"/>
        <v>0</v>
      </c>
      <c r="U540" s="117">
        <f t="shared" si="61"/>
        <v>0</v>
      </c>
      <c r="V540" s="117">
        <f t="shared" si="58"/>
        <v>0</v>
      </c>
      <c r="W540" s="118">
        <f t="shared" si="62"/>
        <v>0</v>
      </c>
      <c r="X540" s="119">
        <f t="shared" si="63"/>
        <v>0</v>
      </c>
      <c r="Y540" s="119">
        <f t="shared" si="64"/>
        <v>0</v>
      </c>
      <c r="AA540" s="120" t="str">
        <f t="shared" si="59"/>
        <v>202604</v>
      </c>
    </row>
    <row r="541" spans="1:27" ht="21" customHeight="1">
      <c r="A541" s="308" t="str">
        <f>IF(C541="","",SUBTOTAL(103,$C$13:C541)-1)</f>
        <v/>
      </c>
      <c r="B541" s="104"/>
      <c r="C541" s="105"/>
      <c r="D541" s="105"/>
      <c r="E541" s="106"/>
      <c r="F541" s="107" t="str">
        <f>IF(E541="","",IFERROR(DATEDIF(E541,'請求書（幼稚園保育料・代理）'!$A$1,"Y"),""))</f>
        <v/>
      </c>
      <c r="G541" s="108"/>
      <c r="H541" s="105"/>
      <c r="I541" s="333"/>
      <c r="J541" s="110" t="s">
        <v>32</v>
      </c>
      <c r="K541" s="334"/>
      <c r="L541" s="112"/>
      <c r="M541" s="258" t="s">
        <v>32</v>
      </c>
      <c r="N541" s="113"/>
      <c r="O541" s="114"/>
      <c r="P541" s="306"/>
      <c r="Q541" s="105"/>
      <c r="R541" s="114"/>
      <c r="S541" s="115"/>
      <c r="T541" s="116">
        <f t="shared" si="60"/>
        <v>0</v>
      </c>
      <c r="U541" s="117">
        <f t="shared" si="61"/>
        <v>0</v>
      </c>
      <c r="V541" s="117">
        <f t="shared" si="58"/>
        <v>0</v>
      </c>
      <c r="W541" s="118">
        <f t="shared" si="62"/>
        <v>0</v>
      </c>
      <c r="X541" s="119">
        <f t="shared" si="63"/>
        <v>0</v>
      </c>
      <c r="Y541" s="119">
        <f t="shared" si="64"/>
        <v>0</v>
      </c>
      <c r="AA541" s="120" t="str">
        <f t="shared" si="59"/>
        <v>202604</v>
      </c>
    </row>
    <row r="542" spans="1:27" ht="21" customHeight="1">
      <c r="A542" s="308" t="str">
        <f>IF(C542="","",SUBTOTAL(103,$C$13:C542)-1)</f>
        <v/>
      </c>
      <c r="B542" s="104"/>
      <c r="C542" s="105"/>
      <c r="D542" s="105"/>
      <c r="E542" s="106"/>
      <c r="F542" s="107" t="str">
        <f>IF(E542="","",IFERROR(DATEDIF(E542,'請求書（幼稚園保育料・代理）'!$A$1,"Y"),""))</f>
        <v/>
      </c>
      <c r="G542" s="108"/>
      <c r="H542" s="105"/>
      <c r="I542" s="333"/>
      <c r="J542" s="110" t="s">
        <v>32</v>
      </c>
      <c r="K542" s="334"/>
      <c r="L542" s="112"/>
      <c r="M542" s="258" t="s">
        <v>32</v>
      </c>
      <c r="N542" s="113"/>
      <c r="O542" s="114"/>
      <c r="P542" s="306"/>
      <c r="Q542" s="105"/>
      <c r="R542" s="114"/>
      <c r="S542" s="115"/>
      <c r="T542" s="116">
        <f t="shared" si="60"/>
        <v>0</v>
      </c>
      <c r="U542" s="117">
        <f t="shared" si="61"/>
        <v>0</v>
      </c>
      <c r="V542" s="117">
        <f t="shared" si="58"/>
        <v>0</v>
      </c>
      <c r="W542" s="118">
        <f t="shared" si="62"/>
        <v>0</v>
      </c>
      <c r="X542" s="119">
        <f t="shared" si="63"/>
        <v>0</v>
      </c>
      <c r="Y542" s="119">
        <f t="shared" si="64"/>
        <v>0</v>
      </c>
      <c r="AA542" s="120" t="str">
        <f t="shared" si="59"/>
        <v>202604</v>
      </c>
    </row>
    <row r="543" spans="1:27" ht="21" customHeight="1">
      <c r="A543" s="308" t="str">
        <f>IF(C543="","",SUBTOTAL(103,$C$13:C543)-1)</f>
        <v/>
      </c>
      <c r="B543" s="104"/>
      <c r="C543" s="105"/>
      <c r="D543" s="105"/>
      <c r="E543" s="106"/>
      <c r="F543" s="107" t="str">
        <f>IF(E543="","",IFERROR(DATEDIF(E543,'請求書（幼稚園保育料・代理）'!$A$1,"Y"),""))</f>
        <v/>
      </c>
      <c r="G543" s="108"/>
      <c r="H543" s="105"/>
      <c r="I543" s="333"/>
      <c r="J543" s="110" t="s">
        <v>32</v>
      </c>
      <c r="K543" s="334"/>
      <c r="L543" s="112"/>
      <c r="M543" s="258" t="s">
        <v>32</v>
      </c>
      <c r="N543" s="113"/>
      <c r="O543" s="114"/>
      <c r="P543" s="306"/>
      <c r="Q543" s="105"/>
      <c r="R543" s="114"/>
      <c r="S543" s="115"/>
      <c r="T543" s="116">
        <f t="shared" si="60"/>
        <v>0</v>
      </c>
      <c r="U543" s="117">
        <f t="shared" si="61"/>
        <v>0</v>
      </c>
      <c r="V543" s="117">
        <f t="shared" si="58"/>
        <v>0</v>
      </c>
      <c r="W543" s="118">
        <f t="shared" si="62"/>
        <v>0</v>
      </c>
      <c r="X543" s="119">
        <f t="shared" si="63"/>
        <v>0</v>
      </c>
      <c r="Y543" s="119">
        <f t="shared" si="64"/>
        <v>0</v>
      </c>
      <c r="AA543" s="120" t="str">
        <f t="shared" si="59"/>
        <v>202604</v>
      </c>
    </row>
    <row r="544" spans="1:27" ht="21" customHeight="1">
      <c r="A544" s="308" t="str">
        <f>IF(C544="","",SUBTOTAL(103,$C$13:C544)-1)</f>
        <v/>
      </c>
      <c r="B544" s="104"/>
      <c r="C544" s="105"/>
      <c r="D544" s="105"/>
      <c r="E544" s="106"/>
      <c r="F544" s="107" t="str">
        <f>IF(E544="","",IFERROR(DATEDIF(E544,'請求書（幼稚園保育料・代理）'!$A$1,"Y"),""))</f>
        <v/>
      </c>
      <c r="G544" s="108"/>
      <c r="H544" s="105"/>
      <c r="I544" s="333"/>
      <c r="J544" s="110" t="s">
        <v>32</v>
      </c>
      <c r="K544" s="334"/>
      <c r="L544" s="112"/>
      <c r="M544" s="258" t="s">
        <v>32</v>
      </c>
      <c r="N544" s="113"/>
      <c r="O544" s="114"/>
      <c r="P544" s="306"/>
      <c r="Q544" s="105"/>
      <c r="R544" s="114"/>
      <c r="S544" s="115"/>
      <c r="T544" s="116">
        <f t="shared" si="60"/>
        <v>0</v>
      </c>
      <c r="U544" s="117">
        <f t="shared" si="61"/>
        <v>0</v>
      </c>
      <c r="V544" s="117">
        <f t="shared" si="58"/>
        <v>0</v>
      </c>
      <c r="W544" s="118">
        <f t="shared" si="62"/>
        <v>0</v>
      </c>
      <c r="X544" s="119">
        <f t="shared" si="63"/>
        <v>0</v>
      </c>
      <c r="Y544" s="119">
        <f t="shared" si="64"/>
        <v>0</v>
      </c>
      <c r="AA544" s="120" t="str">
        <f t="shared" si="59"/>
        <v>202604</v>
      </c>
    </row>
    <row r="545" spans="1:27" ht="21" customHeight="1">
      <c r="A545" s="308" t="str">
        <f>IF(C545="","",SUBTOTAL(103,$C$13:C545)-1)</f>
        <v/>
      </c>
      <c r="B545" s="104"/>
      <c r="C545" s="105"/>
      <c r="D545" s="105"/>
      <c r="E545" s="106"/>
      <c r="F545" s="107" t="str">
        <f>IF(E545="","",IFERROR(DATEDIF(E545,'請求書（幼稚園保育料・代理）'!$A$1,"Y"),""))</f>
        <v/>
      </c>
      <c r="G545" s="108"/>
      <c r="H545" s="105"/>
      <c r="I545" s="333"/>
      <c r="J545" s="110" t="s">
        <v>32</v>
      </c>
      <c r="K545" s="334"/>
      <c r="L545" s="112"/>
      <c r="M545" s="258" t="s">
        <v>32</v>
      </c>
      <c r="N545" s="113"/>
      <c r="O545" s="114"/>
      <c r="P545" s="306"/>
      <c r="Q545" s="105"/>
      <c r="R545" s="114"/>
      <c r="S545" s="115"/>
      <c r="T545" s="116">
        <f t="shared" si="60"/>
        <v>0</v>
      </c>
      <c r="U545" s="117">
        <f t="shared" si="61"/>
        <v>0</v>
      </c>
      <c r="V545" s="117">
        <f t="shared" si="58"/>
        <v>0</v>
      </c>
      <c r="W545" s="118">
        <f t="shared" si="62"/>
        <v>0</v>
      </c>
      <c r="X545" s="119">
        <f t="shared" si="63"/>
        <v>0</v>
      </c>
      <c r="Y545" s="119">
        <f t="shared" si="64"/>
        <v>0</v>
      </c>
      <c r="AA545" s="120" t="str">
        <f t="shared" si="59"/>
        <v>202604</v>
      </c>
    </row>
    <row r="546" spans="1:27" ht="21" customHeight="1">
      <c r="A546" s="308" t="str">
        <f>IF(C546="","",SUBTOTAL(103,$C$13:C546)-1)</f>
        <v/>
      </c>
      <c r="B546" s="104"/>
      <c r="C546" s="105"/>
      <c r="D546" s="105"/>
      <c r="E546" s="106"/>
      <c r="F546" s="107" t="str">
        <f>IF(E546="","",IFERROR(DATEDIF(E546,'請求書（幼稚園保育料・代理）'!$A$1,"Y"),""))</f>
        <v/>
      </c>
      <c r="G546" s="108"/>
      <c r="H546" s="105"/>
      <c r="I546" s="333"/>
      <c r="J546" s="110" t="s">
        <v>32</v>
      </c>
      <c r="K546" s="334"/>
      <c r="L546" s="112"/>
      <c r="M546" s="258" t="s">
        <v>32</v>
      </c>
      <c r="N546" s="113"/>
      <c r="O546" s="114"/>
      <c r="P546" s="306"/>
      <c r="Q546" s="105"/>
      <c r="R546" s="114"/>
      <c r="S546" s="115"/>
      <c r="T546" s="116">
        <f t="shared" si="60"/>
        <v>0</v>
      </c>
      <c r="U546" s="117">
        <f t="shared" si="61"/>
        <v>0</v>
      </c>
      <c r="V546" s="117">
        <f t="shared" si="58"/>
        <v>0</v>
      </c>
      <c r="W546" s="118">
        <f t="shared" si="62"/>
        <v>0</v>
      </c>
      <c r="X546" s="119">
        <f t="shared" si="63"/>
        <v>0</v>
      </c>
      <c r="Y546" s="119">
        <f t="shared" si="64"/>
        <v>0</v>
      </c>
      <c r="AA546" s="120" t="str">
        <f t="shared" si="59"/>
        <v>202604</v>
      </c>
    </row>
    <row r="547" spans="1:27" ht="21" customHeight="1">
      <c r="A547" s="308" t="str">
        <f>IF(C547="","",SUBTOTAL(103,$C$13:C547)-1)</f>
        <v/>
      </c>
      <c r="B547" s="104"/>
      <c r="C547" s="105"/>
      <c r="D547" s="105"/>
      <c r="E547" s="106"/>
      <c r="F547" s="107" t="str">
        <f>IF(E547="","",IFERROR(DATEDIF(E547,'請求書（幼稚園保育料・代理）'!$A$1,"Y"),""))</f>
        <v/>
      </c>
      <c r="G547" s="108"/>
      <c r="H547" s="105"/>
      <c r="I547" s="333"/>
      <c r="J547" s="110" t="s">
        <v>32</v>
      </c>
      <c r="K547" s="334"/>
      <c r="L547" s="112"/>
      <c r="M547" s="258" t="s">
        <v>32</v>
      </c>
      <c r="N547" s="113"/>
      <c r="O547" s="114"/>
      <c r="P547" s="306"/>
      <c r="Q547" s="105"/>
      <c r="R547" s="114"/>
      <c r="S547" s="115"/>
      <c r="T547" s="116">
        <f t="shared" si="60"/>
        <v>0</v>
      </c>
      <c r="U547" s="117">
        <f t="shared" si="61"/>
        <v>0</v>
      </c>
      <c r="V547" s="117">
        <f t="shared" si="58"/>
        <v>0</v>
      </c>
      <c r="W547" s="118">
        <f t="shared" si="62"/>
        <v>0</v>
      </c>
      <c r="X547" s="119">
        <f t="shared" si="63"/>
        <v>0</v>
      </c>
      <c r="Y547" s="119">
        <f t="shared" si="64"/>
        <v>0</v>
      </c>
      <c r="AA547" s="120" t="str">
        <f t="shared" si="59"/>
        <v>202604</v>
      </c>
    </row>
    <row r="548" spans="1:27" ht="21" customHeight="1">
      <c r="A548" s="308" t="str">
        <f>IF(C548="","",SUBTOTAL(103,$C$13:C548)-1)</f>
        <v/>
      </c>
      <c r="B548" s="104"/>
      <c r="C548" s="105"/>
      <c r="D548" s="105"/>
      <c r="E548" s="106"/>
      <c r="F548" s="107" t="str">
        <f>IF(E548="","",IFERROR(DATEDIF(E548,'請求書（幼稚園保育料・代理）'!$A$1,"Y"),""))</f>
        <v/>
      </c>
      <c r="G548" s="108"/>
      <c r="H548" s="105"/>
      <c r="I548" s="333"/>
      <c r="J548" s="110" t="s">
        <v>32</v>
      </c>
      <c r="K548" s="334"/>
      <c r="L548" s="112"/>
      <c r="M548" s="258" t="s">
        <v>32</v>
      </c>
      <c r="N548" s="113"/>
      <c r="O548" s="114"/>
      <c r="P548" s="306"/>
      <c r="Q548" s="105"/>
      <c r="R548" s="114"/>
      <c r="S548" s="115"/>
      <c r="T548" s="116">
        <f t="shared" si="60"/>
        <v>0</v>
      </c>
      <c r="U548" s="117">
        <f t="shared" si="61"/>
        <v>0</v>
      </c>
      <c r="V548" s="117">
        <f t="shared" si="58"/>
        <v>0</v>
      </c>
      <c r="W548" s="118">
        <f t="shared" si="62"/>
        <v>0</v>
      </c>
      <c r="X548" s="119">
        <f t="shared" si="63"/>
        <v>0</v>
      </c>
      <c r="Y548" s="119">
        <f t="shared" si="64"/>
        <v>0</v>
      </c>
      <c r="AA548" s="120" t="str">
        <f t="shared" si="59"/>
        <v>202604</v>
      </c>
    </row>
    <row r="549" spans="1:27" ht="21" customHeight="1">
      <c r="A549" s="308" t="str">
        <f>IF(C549="","",SUBTOTAL(103,$C$13:C549)-1)</f>
        <v/>
      </c>
      <c r="B549" s="104"/>
      <c r="C549" s="105"/>
      <c r="D549" s="105"/>
      <c r="E549" s="106"/>
      <c r="F549" s="107" t="str">
        <f>IF(E549="","",IFERROR(DATEDIF(E549,'請求書（幼稚園保育料・代理）'!$A$1,"Y"),""))</f>
        <v/>
      </c>
      <c r="G549" s="108"/>
      <c r="H549" s="105"/>
      <c r="I549" s="333"/>
      <c r="J549" s="110" t="s">
        <v>32</v>
      </c>
      <c r="K549" s="334"/>
      <c r="L549" s="112"/>
      <c r="M549" s="258" t="s">
        <v>32</v>
      </c>
      <c r="N549" s="113"/>
      <c r="O549" s="114"/>
      <c r="P549" s="306"/>
      <c r="Q549" s="105"/>
      <c r="R549" s="114"/>
      <c r="S549" s="115"/>
      <c r="T549" s="116">
        <f t="shared" si="60"/>
        <v>0</v>
      </c>
      <c r="U549" s="117">
        <f t="shared" si="61"/>
        <v>0</v>
      </c>
      <c r="V549" s="117">
        <f t="shared" si="58"/>
        <v>0</v>
      </c>
      <c r="W549" s="118">
        <f t="shared" si="62"/>
        <v>0</v>
      </c>
      <c r="X549" s="119">
        <f t="shared" si="63"/>
        <v>0</v>
      </c>
      <c r="Y549" s="119">
        <f t="shared" si="64"/>
        <v>0</v>
      </c>
      <c r="AA549" s="120" t="str">
        <f t="shared" si="59"/>
        <v>202604</v>
      </c>
    </row>
    <row r="550" spans="1:27" ht="21" customHeight="1">
      <c r="A550" s="308" t="str">
        <f>IF(C550="","",SUBTOTAL(103,$C$13:C550)-1)</f>
        <v/>
      </c>
      <c r="B550" s="104"/>
      <c r="C550" s="105"/>
      <c r="D550" s="105"/>
      <c r="E550" s="106"/>
      <c r="F550" s="107" t="str">
        <f>IF(E550="","",IFERROR(DATEDIF(E550,'請求書（幼稚園保育料・代理）'!$A$1,"Y"),""))</f>
        <v/>
      </c>
      <c r="G550" s="108"/>
      <c r="H550" s="105"/>
      <c r="I550" s="333"/>
      <c r="J550" s="110" t="s">
        <v>32</v>
      </c>
      <c r="K550" s="334"/>
      <c r="L550" s="112"/>
      <c r="M550" s="258" t="s">
        <v>32</v>
      </c>
      <c r="N550" s="113"/>
      <c r="O550" s="114"/>
      <c r="P550" s="306"/>
      <c r="Q550" s="105"/>
      <c r="R550" s="114"/>
      <c r="S550" s="115"/>
      <c r="T550" s="116">
        <f t="shared" si="60"/>
        <v>0</v>
      </c>
      <c r="U550" s="117">
        <f t="shared" si="61"/>
        <v>0</v>
      </c>
      <c r="V550" s="117">
        <f t="shared" si="58"/>
        <v>0</v>
      </c>
      <c r="W550" s="118">
        <f t="shared" si="62"/>
        <v>0</v>
      </c>
      <c r="X550" s="119">
        <f t="shared" si="63"/>
        <v>0</v>
      </c>
      <c r="Y550" s="119">
        <f t="shared" si="64"/>
        <v>0</v>
      </c>
      <c r="AA550" s="120" t="str">
        <f t="shared" si="59"/>
        <v>202604</v>
      </c>
    </row>
    <row r="551" spans="1:27" ht="21" customHeight="1">
      <c r="A551" s="308" t="str">
        <f>IF(C551="","",SUBTOTAL(103,$C$13:C551)-1)</f>
        <v/>
      </c>
      <c r="B551" s="104"/>
      <c r="C551" s="105"/>
      <c r="D551" s="105"/>
      <c r="E551" s="106"/>
      <c r="F551" s="107" t="str">
        <f>IF(E551="","",IFERROR(DATEDIF(E551,'請求書（幼稚園保育料・代理）'!$A$1,"Y"),""))</f>
        <v/>
      </c>
      <c r="G551" s="108"/>
      <c r="H551" s="105"/>
      <c r="I551" s="333"/>
      <c r="J551" s="110" t="s">
        <v>32</v>
      </c>
      <c r="K551" s="334"/>
      <c r="L551" s="112"/>
      <c r="M551" s="258" t="s">
        <v>32</v>
      </c>
      <c r="N551" s="113"/>
      <c r="O551" s="114"/>
      <c r="P551" s="306"/>
      <c r="Q551" s="105"/>
      <c r="R551" s="114"/>
      <c r="S551" s="115"/>
      <c r="T551" s="116">
        <f t="shared" si="60"/>
        <v>0</v>
      </c>
      <c r="U551" s="117">
        <f t="shared" si="61"/>
        <v>0</v>
      </c>
      <c r="V551" s="117">
        <f t="shared" si="58"/>
        <v>0</v>
      </c>
      <c r="W551" s="118">
        <f t="shared" si="62"/>
        <v>0</v>
      </c>
      <c r="X551" s="119">
        <f t="shared" si="63"/>
        <v>0</v>
      </c>
      <c r="Y551" s="119">
        <f t="shared" si="64"/>
        <v>0</v>
      </c>
      <c r="AA551" s="120" t="str">
        <f t="shared" si="59"/>
        <v>202604</v>
      </c>
    </row>
    <row r="552" spans="1:27" ht="21" customHeight="1">
      <c r="A552" s="308" t="str">
        <f>IF(C552="","",SUBTOTAL(103,$C$13:C552)-1)</f>
        <v/>
      </c>
      <c r="B552" s="104"/>
      <c r="C552" s="105"/>
      <c r="D552" s="105"/>
      <c r="E552" s="106"/>
      <c r="F552" s="107" t="str">
        <f>IF(E552="","",IFERROR(DATEDIF(E552,'請求書（幼稚園保育料・代理）'!$A$1,"Y"),""))</f>
        <v/>
      </c>
      <c r="G552" s="108"/>
      <c r="H552" s="105"/>
      <c r="I552" s="333"/>
      <c r="J552" s="110" t="s">
        <v>32</v>
      </c>
      <c r="K552" s="334"/>
      <c r="L552" s="112"/>
      <c r="M552" s="258" t="s">
        <v>32</v>
      </c>
      <c r="N552" s="113"/>
      <c r="O552" s="114"/>
      <c r="P552" s="306"/>
      <c r="Q552" s="105"/>
      <c r="R552" s="114"/>
      <c r="S552" s="115"/>
      <c r="T552" s="116">
        <f t="shared" si="60"/>
        <v>0</v>
      </c>
      <c r="U552" s="117">
        <f t="shared" si="61"/>
        <v>0</v>
      </c>
      <c r="V552" s="117">
        <f t="shared" si="58"/>
        <v>0</v>
      </c>
      <c r="W552" s="118">
        <f t="shared" si="62"/>
        <v>0</v>
      </c>
      <c r="X552" s="119">
        <f t="shared" si="63"/>
        <v>0</v>
      </c>
      <c r="Y552" s="119">
        <f t="shared" si="64"/>
        <v>0</v>
      </c>
      <c r="AA552" s="120" t="str">
        <f t="shared" si="59"/>
        <v>202604</v>
      </c>
    </row>
    <row r="553" spans="1:27" ht="21" customHeight="1">
      <c r="A553" s="308" t="str">
        <f>IF(C553="","",SUBTOTAL(103,$C$13:C553)-1)</f>
        <v/>
      </c>
      <c r="B553" s="104"/>
      <c r="C553" s="105"/>
      <c r="D553" s="105"/>
      <c r="E553" s="106"/>
      <c r="F553" s="107" t="str">
        <f>IF(E553="","",IFERROR(DATEDIF(E553,'請求書（幼稚園保育料・代理）'!$A$1,"Y"),""))</f>
        <v/>
      </c>
      <c r="G553" s="108"/>
      <c r="H553" s="105"/>
      <c r="I553" s="333"/>
      <c r="J553" s="110" t="s">
        <v>32</v>
      </c>
      <c r="K553" s="334"/>
      <c r="L553" s="112"/>
      <c r="M553" s="258" t="s">
        <v>32</v>
      </c>
      <c r="N553" s="113"/>
      <c r="O553" s="114"/>
      <c r="P553" s="306"/>
      <c r="Q553" s="105"/>
      <c r="R553" s="114"/>
      <c r="S553" s="115"/>
      <c r="T553" s="116">
        <f t="shared" si="60"/>
        <v>0</v>
      </c>
      <c r="U553" s="117">
        <f t="shared" si="61"/>
        <v>0</v>
      </c>
      <c r="V553" s="117">
        <f t="shared" si="58"/>
        <v>0</v>
      </c>
      <c r="W553" s="118">
        <f t="shared" si="62"/>
        <v>0</v>
      </c>
      <c r="X553" s="119">
        <f t="shared" si="63"/>
        <v>0</v>
      </c>
      <c r="Y553" s="119">
        <f t="shared" si="64"/>
        <v>0</v>
      </c>
      <c r="AA553" s="120" t="str">
        <f t="shared" si="59"/>
        <v>202604</v>
      </c>
    </row>
    <row r="554" spans="1:27" ht="21" customHeight="1">
      <c r="A554" s="308" t="str">
        <f>IF(C554="","",SUBTOTAL(103,$C$13:C554)-1)</f>
        <v/>
      </c>
      <c r="B554" s="104"/>
      <c r="C554" s="105"/>
      <c r="D554" s="105"/>
      <c r="E554" s="106"/>
      <c r="F554" s="107" t="str">
        <f>IF(E554="","",IFERROR(DATEDIF(E554,'請求書（幼稚園保育料・代理）'!$A$1,"Y"),""))</f>
        <v/>
      </c>
      <c r="G554" s="108"/>
      <c r="H554" s="105"/>
      <c r="I554" s="333"/>
      <c r="J554" s="110" t="s">
        <v>32</v>
      </c>
      <c r="K554" s="334"/>
      <c r="L554" s="112"/>
      <c r="M554" s="258" t="s">
        <v>32</v>
      </c>
      <c r="N554" s="113"/>
      <c r="O554" s="114"/>
      <c r="P554" s="306"/>
      <c r="Q554" s="105"/>
      <c r="R554" s="114"/>
      <c r="S554" s="115"/>
      <c r="T554" s="116">
        <f t="shared" si="60"/>
        <v>0</v>
      </c>
      <c r="U554" s="117">
        <f t="shared" si="61"/>
        <v>0</v>
      </c>
      <c r="V554" s="117">
        <f t="shared" si="58"/>
        <v>0</v>
      </c>
      <c r="W554" s="118">
        <f t="shared" si="62"/>
        <v>0</v>
      </c>
      <c r="X554" s="119">
        <f t="shared" si="63"/>
        <v>0</v>
      </c>
      <c r="Y554" s="119">
        <f t="shared" si="64"/>
        <v>0</v>
      </c>
      <c r="AA554" s="120" t="str">
        <f t="shared" si="59"/>
        <v>202604</v>
      </c>
    </row>
    <row r="555" spans="1:27" ht="21" customHeight="1">
      <c r="A555" s="308" t="str">
        <f>IF(C555="","",SUBTOTAL(103,$C$13:C555)-1)</f>
        <v/>
      </c>
      <c r="B555" s="104"/>
      <c r="C555" s="105"/>
      <c r="D555" s="105"/>
      <c r="E555" s="106"/>
      <c r="F555" s="107" t="str">
        <f>IF(E555="","",IFERROR(DATEDIF(E555,'請求書（幼稚園保育料・代理）'!$A$1,"Y"),""))</f>
        <v/>
      </c>
      <c r="G555" s="108"/>
      <c r="H555" s="105"/>
      <c r="I555" s="333"/>
      <c r="J555" s="110" t="s">
        <v>32</v>
      </c>
      <c r="K555" s="334"/>
      <c r="L555" s="112"/>
      <c r="M555" s="258" t="s">
        <v>32</v>
      </c>
      <c r="N555" s="113"/>
      <c r="O555" s="114"/>
      <c r="P555" s="306"/>
      <c r="Q555" s="105"/>
      <c r="R555" s="114"/>
      <c r="S555" s="115"/>
      <c r="T555" s="116">
        <f t="shared" si="60"/>
        <v>0</v>
      </c>
      <c r="U555" s="117">
        <f t="shared" si="61"/>
        <v>0</v>
      </c>
      <c r="V555" s="117">
        <f t="shared" si="58"/>
        <v>0</v>
      </c>
      <c r="W555" s="118">
        <f t="shared" si="62"/>
        <v>0</v>
      </c>
      <c r="X555" s="119">
        <f t="shared" si="63"/>
        <v>0</v>
      </c>
      <c r="Y555" s="119">
        <f t="shared" si="64"/>
        <v>0</v>
      </c>
      <c r="AA555" s="120" t="str">
        <f t="shared" si="59"/>
        <v>202604</v>
      </c>
    </row>
    <row r="556" spans="1:27" ht="21" customHeight="1">
      <c r="A556" s="308" t="str">
        <f>IF(C556="","",SUBTOTAL(103,$C$13:C556)-1)</f>
        <v/>
      </c>
      <c r="B556" s="104"/>
      <c r="C556" s="105"/>
      <c r="D556" s="105"/>
      <c r="E556" s="106"/>
      <c r="F556" s="107" t="str">
        <f>IF(E556="","",IFERROR(DATEDIF(E556,'請求書（幼稚園保育料・代理）'!$A$1,"Y"),""))</f>
        <v/>
      </c>
      <c r="G556" s="108"/>
      <c r="H556" s="105"/>
      <c r="I556" s="333"/>
      <c r="J556" s="110" t="s">
        <v>32</v>
      </c>
      <c r="K556" s="334"/>
      <c r="L556" s="112"/>
      <c r="M556" s="258" t="s">
        <v>32</v>
      </c>
      <c r="N556" s="113"/>
      <c r="O556" s="114"/>
      <c r="P556" s="306"/>
      <c r="Q556" s="105"/>
      <c r="R556" s="114"/>
      <c r="S556" s="115"/>
      <c r="T556" s="116">
        <f t="shared" si="60"/>
        <v>0</v>
      </c>
      <c r="U556" s="117">
        <f t="shared" si="61"/>
        <v>0</v>
      </c>
      <c r="V556" s="117">
        <f t="shared" si="58"/>
        <v>0</v>
      </c>
      <c r="W556" s="118">
        <f t="shared" si="62"/>
        <v>0</v>
      </c>
      <c r="X556" s="119">
        <f t="shared" si="63"/>
        <v>0</v>
      </c>
      <c r="Y556" s="119">
        <f t="shared" si="64"/>
        <v>0</v>
      </c>
      <c r="AA556" s="120" t="str">
        <f t="shared" si="59"/>
        <v>202604</v>
      </c>
    </row>
    <row r="557" spans="1:27" ht="21" customHeight="1">
      <c r="A557" s="308" t="str">
        <f>IF(C557="","",SUBTOTAL(103,$C$13:C557)-1)</f>
        <v/>
      </c>
      <c r="B557" s="104"/>
      <c r="C557" s="105"/>
      <c r="D557" s="105"/>
      <c r="E557" s="106"/>
      <c r="F557" s="107" t="str">
        <f>IF(E557="","",IFERROR(DATEDIF(E557,'請求書（幼稚園保育料・代理）'!$A$1,"Y"),""))</f>
        <v/>
      </c>
      <c r="G557" s="108"/>
      <c r="H557" s="105"/>
      <c r="I557" s="333"/>
      <c r="J557" s="110" t="s">
        <v>32</v>
      </c>
      <c r="K557" s="334"/>
      <c r="L557" s="112"/>
      <c r="M557" s="258" t="s">
        <v>32</v>
      </c>
      <c r="N557" s="113"/>
      <c r="O557" s="114"/>
      <c r="P557" s="306"/>
      <c r="Q557" s="105"/>
      <c r="R557" s="114"/>
      <c r="S557" s="115"/>
      <c r="T557" s="116">
        <f t="shared" si="60"/>
        <v>0</v>
      </c>
      <c r="U557" s="117">
        <f t="shared" si="61"/>
        <v>0</v>
      </c>
      <c r="V557" s="117">
        <f t="shared" si="58"/>
        <v>0</v>
      </c>
      <c r="W557" s="118">
        <f t="shared" si="62"/>
        <v>0</v>
      </c>
      <c r="X557" s="119">
        <f t="shared" si="63"/>
        <v>0</v>
      </c>
      <c r="Y557" s="119">
        <f t="shared" si="64"/>
        <v>0</v>
      </c>
      <c r="AA557" s="120" t="str">
        <f t="shared" si="59"/>
        <v>202604</v>
      </c>
    </row>
    <row r="558" spans="1:27" ht="21" customHeight="1">
      <c r="A558" s="308" t="str">
        <f>IF(C558="","",SUBTOTAL(103,$C$13:C558)-1)</f>
        <v/>
      </c>
      <c r="B558" s="104"/>
      <c r="C558" s="105"/>
      <c r="D558" s="105"/>
      <c r="E558" s="106"/>
      <c r="F558" s="107" t="str">
        <f>IF(E558="","",IFERROR(DATEDIF(E558,'請求書（幼稚園保育料・代理）'!$A$1,"Y"),""))</f>
        <v/>
      </c>
      <c r="G558" s="108"/>
      <c r="H558" s="105"/>
      <c r="I558" s="333"/>
      <c r="J558" s="110" t="s">
        <v>32</v>
      </c>
      <c r="K558" s="334"/>
      <c r="L558" s="112"/>
      <c r="M558" s="258" t="s">
        <v>32</v>
      </c>
      <c r="N558" s="113"/>
      <c r="O558" s="114"/>
      <c r="P558" s="306"/>
      <c r="Q558" s="105"/>
      <c r="R558" s="114"/>
      <c r="S558" s="115"/>
      <c r="T558" s="116">
        <f t="shared" si="60"/>
        <v>0</v>
      </c>
      <c r="U558" s="117">
        <f t="shared" si="61"/>
        <v>0</v>
      </c>
      <c r="V558" s="117">
        <f t="shared" si="58"/>
        <v>0</v>
      </c>
      <c r="W558" s="118">
        <f t="shared" si="62"/>
        <v>0</v>
      </c>
      <c r="X558" s="119">
        <f t="shared" si="63"/>
        <v>0</v>
      </c>
      <c r="Y558" s="119">
        <f t="shared" si="64"/>
        <v>0</v>
      </c>
      <c r="AA558" s="120" t="str">
        <f t="shared" si="59"/>
        <v>202604</v>
      </c>
    </row>
    <row r="559" spans="1:27" ht="21" customHeight="1">
      <c r="A559" s="308" t="str">
        <f>IF(C559="","",SUBTOTAL(103,$C$13:C559)-1)</f>
        <v/>
      </c>
      <c r="B559" s="104"/>
      <c r="C559" s="105"/>
      <c r="D559" s="105"/>
      <c r="E559" s="106"/>
      <c r="F559" s="107" t="str">
        <f>IF(E559="","",IFERROR(DATEDIF(E559,'請求書（幼稚園保育料・代理）'!$A$1,"Y"),""))</f>
        <v/>
      </c>
      <c r="G559" s="108"/>
      <c r="H559" s="105"/>
      <c r="I559" s="333"/>
      <c r="J559" s="110" t="s">
        <v>32</v>
      </c>
      <c r="K559" s="334"/>
      <c r="L559" s="112"/>
      <c r="M559" s="258" t="s">
        <v>32</v>
      </c>
      <c r="N559" s="113"/>
      <c r="O559" s="114"/>
      <c r="P559" s="306"/>
      <c r="Q559" s="105"/>
      <c r="R559" s="114"/>
      <c r="S559" s="115"/>
      <c r="T559" s="116">
        <f t="shared" si="60"/>
        <v>0</v>
      </c>
      <c r="U559" s="117">
        <f t="shared" si="61"/>
        <v>0</v>
      </c>
      <c r="V559" s="117">
        <f t="shared" si="58"/>
        <v>0</v>
      </c>
      <c r="W559" s="118">
        <f t="shared" si="62"/>
        <v>0</v>
      </c>
      <c r="X559" s="119">
        <f t="shared" si="63"/>
        <v>0</v>
      </c>
      <c r="Y559" s="119">
        <f t="shared" si="64"/>
        <v>0</v>
      </c>
      <c r="AA559" s="120" t="str">
        <f t="shared" si="59"/>
        <v>202604</v>
      </c>
    </row>
    <row r="560" spans="1:27" ht="21" customHeight="1">
      <c r="A560" s="308" t="str">
        <f>IF(C560="","",SUBTOTAL(103,$C$13:C560)-1)</f>
        <v/>
      </c>
      <c r="B560" s="104"/>
      <c r="C560" s="105"/>
      <c r="D560" s="105"/>
      <c r="E560" s="106"/>
      <c r="F560" s="107" t="str">
        <f>IF(E560="","",IFERROR(DATEDIF(E560,'請求書（幼稚園保育料・代理）'!$A$1,"Y"),""))</f>
        <v/>
      </c>
      <c r="G560" s="108"/>
      <c r="H560" s="105"/>
      <c r="I560" s="333"/>
      <c r="J560" s="110" t="s">
        <v>32</v>
      </c>
      <c r="K560" s="334"/>
      <c r="L560" s="112"/>
      <c r="M560" s="258" t="s">
        <v>32</v>
      </c>
      <c r="N560" s="113"/>
      <c r="O560" s="114"/>
      <c r="P560" s="306"/>
      <c r="Q560" s="105"/>
      <c r="R560" s="114"/>
      <c r="S560" s="115"/>
      <c r="T560" s="116">
        <f t="shared" si="60"/>
        <v>0</v>
      </c>
      <c r="U560" s="117">
        <f t="shared" si="61"/>
        <v>0</v>
      </c>
      <c r="V560" s="117">
        <f t="shared" si="58"/>
        <v>0</v>
      </c>
      <c r="W560" s="118">
        <f t="shared" si="62"/>
        <v>0</v>
      </c>
      <c r="X560" s="119">
        <f t="shared" si="63"/>
        <v>0</v>
      </c>
      <c r="Y560" s="119">
        <f t="shared" si="64"/>
        <v>0</v>
      </c>
      <c r="AA560" s="120" t="str">
        <f t="shared" si="59"/>
        <v>202604</v>
      </c>
    </row>
    <row r="561" spans="1:27" ht="21" customHeight="1">
      <c r="A561" s="308" t="str">
        <f>IF(C561="","",SUBTOTAL(103,$C$13:C561)-1)</f>
        <v/>
      </c>
      <c r="B561" s="104"/>
      <c r="C561" s="105"/>
      <c r="D561" s="105"/>
      <c r="E561" s="106"/>
      <c r="F561" s="107" t="str">
        <f>IF(E561="","",IFERROR(DATEDIF(E561,'請求書（幼稚園保育料・代理）'!$A$1,"Y"),""))</f>
        <v/>
      </c>
      <c r="G561" s="108"/>
      <c r="H561" s="105"/>
      <c r="I561" s="333"/>
      <c r="J561" s="110" t="s">
        <v>32</v>
      </c>
      <c r="K561" s="334"/>
      <c r="L561" s="112"/>
      <c r="M561" s="258" t="s">
        <v>32</v>
      </c>
      <c r="N561" s="113"/>
      <c r="O561" s="114"/>
      <c r="P561" s="306"/>
      <c r="Q561" s="105"/>
      <c r="R561" s="114"/>
      <c r="S561" s="115"/>
      <c r="T561" s="116">
        <f t="shared" si="60"/>
        <v>0</v>
      </c>
      <c r="U561" s="117">
        <f t="shared" si="61"/>
        <v>0</v>
      </c>
      <c r="V561" s="117">
        <f t="shared" si="58"/>
        <v>0</v>
      </c>
      <c r="W561" s="118">
        <f t="shared" si="62"/>
        <v>0</v>
      </c>
      <c r="X561" s="119">
        <f t="shared" si="63"/>
        <v>0</v>
      </c>
      <c r="Y561" s="119">
        <f t="shared" si="64"/>
        <v>0</v>
      </c>
      <c r="AA561" s="120" t="str">
        <f t="shared" si="59"/>
        <v>202604</v>
      </c>
    </row>
    <row r="562" spans="1:27" ht="21" customHeight="1">
      <c r="A562" s="308" t="str">
        <f>IF(C562="","",SUBTOTAL(103,$C$13:C562)-1)</f>
        <v/>
      </c>
      <c r="B562" s="104"/>
      <c r="C562" s="105"/>
      <c r="D562" s="105"/>
      <c r="E562" s="106"/>
      <c r="F562" s="107" t="str">
        <f>IF(E562="","",IFERROR(DATEDIF(E562,'請求書（幼稚園保育料・代理）'!$A$1,"Y"),""))</f>
        <v/>
      </c>
      <c r="G562" s="108"/>
      <c r="H562" s="105"/>
      <c r="I562" s="333"/>
      <c r="J562" s="110" t="s">
        <v>32</v>
      </c>
      <c r="K562" s="334"/>
      <c r="L562" s="112"/>
      <c r="M562" s="258" t="s">
        <v>32</v>
      </c>
      <c r="N562" s="113"/>
      <c r="O562" s="114"/>
      <c r="P562" s="306"/>
      <c r="Q562" s="105"/>
      <c r="R562" s="114"/>
      <c r="S562" s="115"/>
      <c r="T562" s="116">
        <f t="shared" si="60"/>
        <v>0</v>
      </c>
      <c r="U562" s="117">
        <f t="shared" si="61"/>
        <v>0</v>
      </c>
      <c r="V562" s="117">
        <f t="shared" si="58"/>
        <v>0</v>
      </c>
      <c r="W562" s="118">
        <f t="shared" si="62"/>
        <v>0</v>
      </c>
      <c r="X562" s="119">
        <f t="shared" si="63"/>
        <v>0</v>
      </c>
      <c r="Y562" s="119">
        <f t="shared" si="64"/>
        <v>0</v>
      </c>
      <c r="AA562" s="120" t="str">
        <f t="shared" si="59"/>
        <v>202604</v>
      </c>
    </row>
    <row r="563" spans="1:27" ht="21" customHeight="1">
      <c r="A563" s="308" t="str">
        <f>IF(C563="","",SUBTOTAL(103,$C$13:C563)-1)</f>
        <v/>
      </c>
      <c r="B563" s="104"/>
      <c r="C563" s="105"/>
      <c r="D563" s="105"/>
      <c r="E563" s="106"/>
      <c r="F563" s="107" t="str">
        <f>IF(E563="","",IFERROR(DATEDIF(E563,'請求書（幼稚園保育料・代理）'!$A$1,"Y"),""))</f>
        <v/>
      </c>
      <c r="G563" s="108"/>
      <c r="H563" s="105"/>
      <c r="I563" s="333"/>
      <c r="J563" s="110" t="s">
        <v>32</v>
      </c>
      <c r="K563" s="334"/>
      <c r="L563" s="112"/>
      <c r="M563" s="258" t="s">
        <v>32</v>
      </c>
      <c r="N563" s="113"/>
      <c r="O563" s="114"/>
      <c r="P563" s="306"/>
      <c r="Q563" s="105"/>
      <c r="R563" s="114"/>
      <c r="S563" s="115"/>
      <c r="T563" s="116">
        <f t="shared" si="60"/>
        <v>0</v>
      </c>
      <c r="U563" s="117">
        <f t="shared" si="61"/>
        <v>0</v>
      </c>
      <c r="V563" s="117">
        <f t="shared" si="58"/>
        <v>0</v>
      </c>
      <c r="W563" s="118">
        <f t="shared" si="62"/>
        <v>0</v>
      </c>
      <c r="X563" s="119">
        <f t="shared" si="63"/>
        <v>0</v>
      </c>
      <c r="Y563" s="119">
        <f t="shared" si="64"/>
        <v>0</v>
      </c>
      <c r="AA563" s="120" t="str">
        <f t="shared" si="59"/>
        <v>202604</v>
      </c>
    </row>
    <row r="564" spans="1:27" ht="21" customHeight="1">
      <c r="A564" s="308" t="str">
        <f>IF(C564="","",SUBTOTAL(103,$C$13:C564)-1)</f>
        <v/>
      </c>
      <c r="B564" s="104"/>
      <c r="C564" s="105"/>
      <c r="D564" s="105"/>
      <c r="E564" s="106"/>
      <c r="F564" s="107" t="str">
        <f>IF(E564="","",IFERROR(DATEDIF(E564,'請求書（幼稚園保育料・代理）'!$A$1,"Y"),""))</f>
        <v/>
      </c>
      <c r="G564" s="108"/>
      <c r="H564" s="105"/>
      <c r="I564" s="333"/>
      <c r="J564" s="110" t="s">
        <v>32</v>
      </c>
      <c r="K564" s="334"/>
      <c r="L564" s="112"/>
      <c r="M564" s="258" t="s">
        <v>32</v>
      </c>
      <c r="N564" s="113"/>
      <c r="O564" s="114"/>
      <c r="P564" s="306"/>
      <c r="Q564" s="105"/>
      <c r="R564" s="114"/>
      <c r="S564" s="115"/>
      <c r="T564" s="116">
        <f t="shared" si="60"/>
        <v>0</v>
      </c>
      <c r="U564" s="117">
        <f t="shared" si="61"/>
        <v>0</v>
      </c>
      <c r="V564" s="117">
        <f t="shared" si="58"/>
        <v>0</v>
      </c>
      <c r="W564" s="118">
        <f t="shared" si="62"/>
        <v>0</v>
      </c>
      <c r="X564" s="119">
        <f t="shared" si="63"/>
        <v>0</v>
      </c>
      <c r="Y564" s="119">
        <f t="shared" si="64"/>
        <v>0</v>
      </c>
      <c r="AA564" s="120" t="str">
        <f t="shared" si="59"/>
        <v>202604</v>
      </c>
    </row>
    <row r="565" spans="1:27" ht="21" customHeight="1">
      <c r="A565" s="308" t="str">
        <f>IF(C565="","",SUBTOTAL(103,$C$13:C565)-1)</f>
        <v/>
      </c>
      <c r="B565" s="104"/>
      <c r="C565" s="105"/>
      <c r="D565" s="105"/>
      <c r="E565" s="106"/>
      <c r="F565" s="107" t="str">
        <f>IF(E565="","",IFERROR(DATEDIF(E565,'請求書（幼稚園保育料・代理）'!$A$1,"Y"),""))</f>
        <v/>
      </c>
      <c r="G565" s="108"/>
      <c r="H565" s="105"/>
      <c r="I565" s="333"/>
      <c r="J565" s="110" t="s">
        <v>32</v>
      </c>
      <c r="K565" s="334"/>
      <c r="L565" s="112"/>
      <c r="M565" s="258" t="s">
        <v>32</v>
      </c>
      <c r="N565" s="113"/>
      <c r="O565" s="114"/>
      <c r="P565" s="306"/>
      <c r="Q565" s="105"/>
      <c r="R565" s="114"/>
      <c r="S565" s="115"/>
      <c r="T565" s="116">
        <f t="shared" si="60"/>
        <v>0</v>
      </c>
      <c r="U565" s="117">
        <f t="shared" si="61"/>
        <v>0</v>
      </c>
      <c r="V565" s="117">
        <f t="shared" si="58"/>
        <v>0</v>
      </c>
      <c r="W565" s="118">
        <f t="shared" si="62"/>
        <v>0</v>
      </c>
      <c r="X565" s="119">
        <f t="shared" si="63"/>
        <v>0</v>
      </c>
      <c r="Y565" s="119">
        <f t="shared" si="64"/>
        <v>0</v>
      </c>
      <c r="AA565" s="120" t="str">
        <f t="shared" si="59"/>
        <v>202604</v>
      </c>
    </row>
    <row r="566" spans="1:27" ht="21" customHeight="1">
      <c r="A566" s="308" t="str">
        <f>IF(C566="","",SUBTOTAL(103,$C$13:C566)-1)</f>
        <v/>
      </c>
      <c r="B566" s="104"/>
      <c r="C566" s="105"/>
      <c r="D566" s="105"/>
      <c r="E566" s="106"/>
      <c r="F566" s="107" t="str">
        <f>IF(E566="","",IFERROR(DATEDIF(E566,'請求書（幼稚園保育料・代理）'!$A$1,"Y"),""))</f>
        <v/>
      </c>
      <c r="G566" s="108"/>
      <c r="H566" s="105"/>
      <c r="I566" s="333"/>
      <c r="J566" s="110" t="s">
        <v>32</v>
      </c>
      <c r="K566" s="334"/>
      <c r="L566" s="112"/>
      <c r="M566" s="258" t="s">
        <v>32</v>
      </c>
      <c r="N566" s="113"/>
      <c r="O566" s="114"/>
      <c r="P566" s="306"/>
      <c r="Q566" s="105"/>
      <c r="R566" s="114"/>
      <c r="S566" s="115"/>
      <c r="T566" s="116">
        <f t="shared" si="60"/>
        <v>0</v>
      </c>
      <c r="U566" s="117">
        <f t="shared" si="61"/>
        <v>0</v>
      </c>
      <c r="V566" s="117">
        <f t="shared" si="58"/>
        <v>0</v>
      </c>
      <c r="W566" s="118">
        <f t="shared" si="62"/>
        <v>0</v>
      </c>
      <c r="X566" s="119">
        <f t="shared" si="63"/>
        <v>0</v>
      </c>
      <c r="Y566" s="119">
        <f t="shared" si="64"/>
        <v>0</v>
      </c>
      <c r="AA566" s="120" t="str">
        <f t="shared" si="59"/>
        <v>202604</v>
      </c>
    </row>
    <row r="567" spans="1:27" ht="21" customHeight="1">
      <c r="A567" s="308" t="str">
        <f>IF(C567="","",SUBTOTAL(103,$C$13:C567)-1)</f>
        <v/>
      </c>
      <c r="B567" s="104"/>
      <c r="C567" s="105"/>
      <c r="D567" s="105"/>
      <c r="E567" s="106"/>
      <c r="F567" s="107" t="str">
        <f>IF(E567="","",IFERROR(DATEDIF(E567,'請求書（幼稚園保育料・代理）'!$A$1,"Y"),""))</f>
        <v/>
      </c>
      <c r="G567" s="108"/>
      <c r="H567" s="105"/>
      <c r="I567" s="333"/>
      <c r="J567" s="110" t="s">
        <v>32</v>
      </c>
      <c r="K567" s="334"/>
      <c r="L567" s="112"/>
      <c r="M567" s="258" t="s">
        <v>32</v>
      </c>
      <c r="N567" s="113"/>
      <c r="O567" s="114"/>
      <c r="P567" s="306"/>
      <c r="Q567" s="105"/>
      <c r="R567" s="114"/>
      <c r="S567" s="115"/>
      <c r="T567" s="116">
        <f t="shared" si="60"/>
        <v>0</v>
      </c>
      <c r="U567" s="117">
        <f t="shared" si="61"/>
        <v>0</v>
      </c>
      <c r="V567" s="117">
        <f t="shared" si="58"/>
        <v>0</v>
      </c>
      <c r="W567" s="118">
        <f t="shared" si="62"/>
        <v>0</v>
      </c>
      <c r="X567" s="119">
        <f t="shared" si="63"/>
        <v>0</v>
      </c>
      <c r="Y567" s="119">
        <f t="shared" si="64"/>
        <v>0</v>
      </c>
      <c r="AA567" s="120" t="str">
        <f t="shared" si="59"/>
        <v>202604</v>
      </c>
    </row>
    <row r="568" spans="1:27" ht="21" customHeight="1">
      <c r="A568" s="308" t="str">
        <f>IF(C568="","",SUBTOTAL(103,$C$13:C568)-1)</f>
        <v/>
      </c>
      <c r="B568" s="104"/>
      <c r="C568" s="105"/>
      <c r="D568" s="105"/>
      <c r="E568" s="106"/>
      <c r="F568" s="107" t="str">
        <f>IF(E568="","",IFERROR(DATEDIF(E568,'請求書（幼稚園保育料・代理）'!$A$1,"Y"),""))</f>
        <v/>
      </c>
      <c r="G568" s="108"/>
      <c r="H568" s="105"/>
      <c r="I568" s="333"/>
      <c r="J568" s="110" t="s">
        <v>32</v>
      </c>
      <c r="K568" s="334"/>
      <c r="L568" s="112"/>
      <c r="M568" s="258" t="s">
        <v>32</v>
      </c>
      <c r="N568" s="113"/>
      <c r="O568" s="114"/>
      <c r="P568" s="306"/>
      <c r="Q568" s="105"/>
      <c r="R568" s="114"/>
      <c r="S568" s="115"/>
      <c r="T568" s="116">
        <f t="shared" si="60"/>
        <v>0</v>
      </c>
      <c r="U568" s="117">
        <f t="shared" si="61"/>
        <v>0</v>
      </c>
      <c r="V568" s="117">
        <f t="shared" si="58"/>
        <v>0</v>
      </c>
      <c r="W568" s="118">
        <f t="shared" si="62"/>
        <v>0</v>
      </c>
      <c r="X568" s="119">
        <f t="shared" si="63"/>
        <v>0</v>
      </c>
      <c r="Y568" s="119">
        <f t="shared" si="64"/>
        <v>0</v>
      </c>
      <c r="AA568" s="120" t="str">
        <f t="shared" si="59"/>
        <v>202604</v>
      </c>
    </row>
    <row r="569" spans="1:27" ht="21" customHeight="1">
      <c r="A569" s="308" t="str">
        <f>IF(C569="","",SUBTOTAL(103,$C$13:C569)-1)</f>
        <v/>
      </c>
      <c r="B569" s="104"/>
      <c r="C569" s="105"/>
      <c r="D569" s="105"/>
      <c r="E569" s="106"/>
      <c r="F569" s="107" t="str">
        <f>IF(E569="","",IFERROR(DATEDIF(E569,'請求書（幼稚園保育料・代理）'!$A$1,"Y"),""))</f>
        <v/>
      </c>
      <c r="G569" s="108"/>
      <c r="H569" s="105"/>
      <c r="I569" s="333"/>
      <c r="J569" s="110" t="s">
        <v>32</v>
      </c>
      <c r="K569" s="334"/>
      <c r="L569" s="112"/>
      <c r="M569" s="258" t="s">
        <v>32</v>
      </c>
      <c r="N569" s="113"/>
      <c r="O569" s="114"/>
      <c r="P569" s="306"/>
      <c r="Q569" s="105"/>
      <c r="R569" s="114"/>
      <c r="S569" s="115"/>
      <c r="T569" s="116">
        <f t="shared" si="60"/>
        <v>0</v>
      </c>
      <c r="U569" s="117">
        <f t="shared" si="61"/>
        <v>0</v>
      </c>
      <c r="V569" s="117">
        <f t="shared" si="58"/>
        <v>0</v>
      </c>
      <c r="W569" s="118">
        <f t="shared" si="62"/>
        <v>0</v>
      </c>
      <c r="X569" s="119">
        <f t="shared" si="63"/>
        <v>0</v>
      </c>
      <c r="Y569" s="119">
        <f t="shared" si="64"/>
        <v>0</v>
      </c>
      <c r="AA569" s="120" t="str">
        <f t="shared" si="59"/>
        <v>202604</v>
      </c>
    </row>
    <row r="570" spans="1:27" ht="21" customHeight="1">
      <c r="A570" s="308" t="str">
        <f>IF(C570="","",SUBTOTAL(103,$C$13:C570)-1)</f>
        <v/>
      </c>
      <c r="B570" s="104"/>
      <c r="C570" s="105"/>
      <c r="D570" s="105"/>
      <c r="E570" s="106"/>
      <c r="F570" s="107" t="str">
        <f>IF(E570="","",IFERROR(DATEDIF(E570,'請求書（幼稚園保育料・代理）'!$A$1,"Y"),""))</f>
        <v/>
      </c>
      <c r="G570" s="108"/>
      <c r="H570" s="105"/>
      <c r="I570" s="333"/>
      <c r="J570" s="110" t="s">
        <v>32</v>
      </c>
      <c r="K570" s="334"/>
      <c r="L570" s="112"/>
      <c r="M570" s="258" t="s">
        <v>32</v>
      </c>
      <c r="N570" s="113"/>
      <c r="O570" s="114"/>
      <c r="P570" s="306"/>
      <c r="Q570" s="105"/>
      <c r="R570" s="114"/>
      <c r="S570" s="115"/>
      <c r="T570" s="116">
        <f t="shared" si="60"/>
        <v>0</v>
      </c>
      <c r="U570" s="117">
        <f t="shared" si="61"/>
        <v>0</v>
      </c>
      <c r="V570" s="117">
        <f t="shared" si="58"/>
        <v>0</v>
      </c>
      <c r="W570" s="118">
        <f t="shared" si="62"/>
        <v>0</v>
      </c>
      <c r="X570" s="119">
        <f t="shared" si="63"/>
        <v>0</v>
      </c>
      <c r="Y570" s="119">
        <f t="shared" si="64"/>
        <v>0</v>
      </c>
      <c r="AA570" s="120" t="str">
        <f t="shared" si="59"/>
        <v>202604</v>
      </c>
    </row>
    <row r="571" spans="1:27" ht="21" customHeight="1">
      <c r="A571" s="308" t="str">
        <f>IF(C571="","",SUBTOTAL(103,$C$13:C571)-1)</f>
        <v/>
      </c>
      <c r="B571" s="104"/>
      <c r="C571" s="105"/>
      <c r="D571" s="105"/>
      <c r="E571" s="106"/>
      <c r="F571" s="107" t="str">
        <f>IF(E571="","",IFERROR(DATEDIF(E571,'請求書（幼稚園保育料・代理）'!$A$1,"Y"),""))</f>
        <v/>
      </c>
      <c r="G571" s="108"/>
      <c r="H571" s="105"/>
      <c r="I571" s="333"/>
      <c r="J571" s="110" t="s">
        <v>32</v>
      </c>
      <c r="K571" s="334"/>
      <c r="L571" s="112"/>
      <c r="M571" s="258" t="s">
        <v>32</v>
      </c>
      <c r="N571" s="113"/>
      <c r="O571" s="114"/>
      <c r="P571" s="306"/>
      <c r="Q571" s="105"/>
      <c r="R571" s="114"/>
      <c r="S571" s="115"/>
      <c r="T571" s="116">
        <f t="shared" si="60"/>
        <v>0</v>
      </c>
      <c r="U571" s="117">
        <f t="shared" si="61"/>
        <v>0</v>
      </c>
      <c r="V571" s="117">
        <f t="shared" si="58"/>
        <v>0</v>
      </c>
      <c r="W571" s="118">
        <f t="shared" si="62"/>
        <v>0</v>
      </c>
      <c r="X571" s="119">
        <f t="shared" si="63"/>
        <v>0</v>
      </c>
      <c r="Y571" s="119">
        <f t="shared" si="64"/>
        <v>0</v>
      </c>
      <c r="AA571" s="120" t="str">
        <f t="shared" si="59"/>
        <v>202604</v>
      </c>
    </row>
    <row r="572" spans="1:27" ht="21" customHeight="1">
      <c r="A572" s="308" t="str">
        <f>IF(C572="","",SUBTOTAL(103,$C$13:C572)-1)</f>
        <v/>
      </c>
      <c r="B572" s="104"/>
      <c r="C572" s="105"/>
      <c r="D572" s="105"/>
      <c r="E572" s="106"/>
      <c r="F572" s="107" t="str">
        <f>IF(E572="","",IFERROR(DATEDIF(E572,'請求書（幼稚園保育料・代理）'!$A$1,"Y"),""))</f>
        <v/>
      </c>
      <c r="G572" s="108"/>
      <c r="H572" s="105"/>
      <c r="I572" s="333"/>
      <c r="J572" s="110" t="s">
        <v>32</v>
      </c>
      <c r="K572" s="334"/>
      <c r="L572" s="112"/>
      <c r="M572" s="258" t="s">
        <v>32</v>
      </c>
      <c r="N572" s="113"/>
      <c r="O572" s="114"/>
      <c r="P572" s="306"/>
      <c r="Q572" s="105"/>
      <c r="R572" s="114"/>
      <c r="S572" s="115"/>
      <c r="T572" s="116">
        <f t="shared" si="60"/>
        <v>0</v>
      </c>
      <c r="U572" s="117">
        <f t="shared" si="61"/>
        <v>0</v>
      </c>
      <c r="V572" s="117">
        <f t="shared" si="58"/>
        <v>0</v>
      </c>
      <c r="W572" s="118">
        <f t="shared" si="62"/>
        <v>0</v>
      </c>
      <c r="X572" s="119">
        <f t="shared" si="63"/>
        <v>0</v>
      </c>
      <c r="Y572" s="119">
        <f t="shared" si="64"/>
        <v>0</v>
      </c>
      <c r="AA572" s="120" t="str">
        <f t="shared" si="59"/>
        <v>202604</v>
      </c>
    </row>
    <row r="573" spans="1:27" ht="21" customHeight="1">
      <c r="A573" s="308" t="str">
        <f>IF(C573="","",SUBTOTAL(103,$C$13:C573)-1)</f>
        <v/>
      </c>
      <c r="B573" s="104"/>
      <c r="C573" s="105"/>
      <c r="D573" s="105"/>
      <c r="E573" s="106"/>
      <c r="F573" s="107" t="str">
        <f>IF(E573="","",IFERROR(DATEDIF(E573,'請求書（幼稚園保育料・代理）'!$A$1,"Y"),""))</f>
        <v/>
      </c>
      <c r="G573" s="108"/>
      <c r="H573" s="105"/>
      <c r="I573" s="333"/>
      <c r="J573" s="110" t="s">
        <v>32</v>
      </c>
      <c r="K573" s="334"/>
      <c r="L573" s="112"/>
      <c r="M573" s="258" t="s">
        <v>32</v>
      </c>
      <c r="N573" s="113"/>
      <c r="O573" s="114"/>
      <c r="P573" s="306"/>
      <c r="Q573" s="105"/>
      <c r="R573" s="114"/>
      <c r="S573" s="115"/>
      <c r="T573" s="116">
        <f t="shared" si="60"/>
        <v>0</v>
      </c>
      <c r="U573" s="117">
        <f t="shared" si="61"/>
        <v>0</v>
      </c>
      <c r="V573" s="117">
        <f t="shared" si="58"/>
        <v>0</v>
      </c>
      <c r="W573" s="118">
        <f t="shared" si="62"/>
        <v>0</v>
      </c>
      <c r="X573" s="119">
        <f t="shared" si="63"/>
        <v>0</v>
      </c>
      <c r="Y573" s="119">
        <f t="shared" si="64"/>
        <v>0</v>
      </c>
      <c r="AA573" s="120" t="str">
        <f t="shared" si="59"/>
        <v>202604</v>
      </c>
    </row>
    <row r="574" spans="1:27" ht="21" customHeight="1">
      <c r="A574" s="308" t="str">
        <f>IF(C574="","",SUBTOTAL(103,$C$13:C574)-1)</f>
        <v/>
      </c>
      <c r="B574" s="104"/>
      <c r="C574" s="105"/>
      <c r="D574" s="105"/>
      <c r="E574" s="106"/>
      <c r="F574" s="107" t="str">
        <f>IF(E574="","",IFERROR(DATEDIF(E574,'請求書（幼稚園保育料・代理）'!$A$1,"Y"),""))</f>
        <v/>
      </c>
      <c r="G574" s="108"/>
      <c r="H574" s="105"/>
      <c r="I574" s="333"/>
      <c r="J574" s="110" t="s">
        <v>32</v>
      </c>
      <c r="K574" s="334"/>
      <c r="L574" s="112"/>
      <c r="M574" s="258" t="s">
        <v>32</v>
      </c>
      <c r="N574" s="113"/>
      <c r="O574" s="114"/>
      <c r="P574" s="306"/>
      <c r="Q574" s="105"/>
      <c r="R574" s="114"/>
      <c r="S574" s="115"/>
      <c r="T574" s="116">
        <f t="shared" si="60"/>
        <v>0</v>
      </c>
      <c r="U574" s="117">
        <f t="shared" si="61"/>
        <v>0</v>
      </c>
      <c r="V574" s="117">
        <f t="shared" si="58"/>
        <v>0</v>
      </c>
      <c r="W574" s="118">
        <f t="shared" si="62"/>
        <v>0</v>
      </c>
      <c r="X574" s="119">
        <f t="shared" si="63"/>
        <v>0</v>
      </c>
      <c r="Y574" s="119">
        <f t="shared" si="64"/>
        <v>0</v>
      </c>
      <c r="AA574" s="120" t="str">
        <f t="shared" si="59"/>
        <v>202604</v>
      </c>
    </row>
    <row r="575" spans="1:27" ht="21" customHeight="1">
      <c r="A575" s="308" t="str">
        <f>IF(C575="","",SUBTOTAL(103,$C$13:C575)-1)</f>
        <v/>
      </c>
      <c r="B575" s="104"/>
      <c r="C575" s="105"/>
      <c r="D575" s="105"/>
      <c r="E575" s="106"/>
      <c r="F575" s="107" t="str">
        <f>IF(E575="","",IFERROR(DATEDIF(E575,'請求書（幼稚園保育料・代理）'!$A$1,"Y"),""))</f>
        <v/>
      </c>
      <c r="G575" s="108"/>
      <c r="H575" s="105"/>
      <c r="I575" s="333"/>
      <c r="J575" s="110" t="s">
        <v>32</v>
      </c>
      <c r="K575" s="334"/>
      <c r="L575" s="112"/>
      <c r="M575" s="258" t="s">
        <v>32</v>
      </c>
      <c r="N575" s="113"/>
      <c r="O575" s="114"/>
      <c r="P575" s="306"/>
      <c r="Q575" s="105"/>
      <c r="R575" s="114"/>
      <c r="S575" s="115"/>
      <c r="T575" s="116">
        <f t="shared" si="60"/>
        <v>0</v>
      </c>
      <c r="U575" s="117">
        <f t="shared" si="61"/>
        <v>0</v>
      </c>
      <c r="V575" s="117">
        <f t="shared" si="58"/>
        <v>0</v>
      </c>
      <c r="W575" s="118">
        <f t="shared" si="62"/>
        <v>0</v>
      </c>
      <c r="X575" s="119">
        <f t="shared" si="63"/>
        <v>0</v>
      </c>
      <c r="Y575" s="119">
        <f t="shared" si="64"/>
        <v>0</v>
      </c>
      <c r="AA575" s="120" t="str">
        <f t="shared" si="59"/>
        <v>202604</v>
      </c>
    </row>
    <row r="576" spans="1:27" ht="21" customHeight="1">
      <c r="A576" s="308" t="str">
        <f>IF(C576="","",SUBTOTAL(103,$C$13:C576)-1)</f>
        <v/>
      </c>
      <c r="B576" s="104"/>
      <c r="C576" s="105"/>
      <c r="D576" s="105"/>
      <c r="E576" s="106"/>
      <c r="F576" s="107" t="str">
        <f>IF(E576="","",IFERROR(DATEDIF(E576,'請求書（幼稚園保育料・代理）'!$A$1,"Y"),""))</f>
        <v/>
      </c>
      <c r="G576" s="108"/>
      <c r="H576" s="105"/>
      <c r="I576" s="333"/>
      <c r="J576" s="110" t="s">
        <v>32</v>
      </c>
      <c r="K576" s="334"/>
      <c r="L576" s="112"/>
      <c r="M576" s="258" t="s">
        <v>32</v>
      </c>
      <c r="N576" s="113"/>
      <c r="O576" s="114"/>
      <c r="P576" s="306"/>
      <c r="Q576" s="105"/>
      <c r="R576" s="114"/>
      <c r="S576" s="115"/>
      <c r="T576" s="116">
        <f t="shared" si="60"/>
        <v>0</v>
      </c>
      <c r="U576" s="117">
        <f t="shared" si="61"/>
        <v>0</v>
      </c>
      <c r="V576" s="117">
        <f t="shared" si="58"/>
        <v>0</v>
      </c>
      <c r="W576" s="118">
        <f t="shared" si="62"/>
        <v>0</v>
      </c>
      <c r="X576" s="119">
        <f t="shared" si="63"/>
        <v>0</v>
      </c>
      <c r="Y576" s="119">
        <f t="shared" si="64"/>
        <v>0</v>
      </c>
      <c r="AA576" s="120" t="str">
        <f t="shared" si="59"/>
        <v>202604</v>
      </c>
    </row>
    <row r="577" spans="1:27" ht="21" customHeight="1">
      <c r="A577" s="308" t="str">
        <f>IF(C577="","",SUBTOTAL(103,$C$13:C577)-1)</f>
        <v/>
      </c>
      <c r="B577" s="104"/>
      <c r="C577" s="105"/>
      <c r="D577" s="105"/>
      <c r="E577" s="106"/>
      <c r="F577" s="107" t="str">
        <f>IF(E577="","",IFERROR(DATEDIF(E577,'請求書（幼稚園保育料・代理）'!$A$1,"Y"),""))</f>
        <v/>
      </c>
      <c r="G577" s="108"/>
      <c r="H577" s="105"/>
      <c r="I577" s="333"/>
      <c r="J577" s="110" t="s">
        <v>32</v>
      </c>
      <c r="K577" s="334"/>
      <c r="L577" s="112"/>
      <c r="M577" s="258" t="s">
        <v>32</v>
      </c>
      <c r="N577" s="113"/>
      <c r="O577" s="114"/>
      <c r="P577" s="306"/>
      <c r="Q577" s="105"/>
      <c r="R577" s="114"/>
      <c r="S577" s="115"/>
      <c r="T577" s="116">
        <f t="shared" si="60"/>
        <v>0</v>
      </c>
      <c r="U577" s="117">
        <f t="shared" si="61"/>
        <v>0</v>
      </c>
      <c r="V577" s="117">
        <f t="shared" si="58"/>
        <v>0</v>
      </c>
      <c r="W577" s="118">
        <f t="shared" si="62"/>
        <v>0</v>
      </c>
      <c r="X577" s="119">
        <f t="shared" si="63"/>
        <v>0</v>
      </c>
      <c r="Y577" s="119">
        <f t="shared" si="64"/>
        <v>0</v>
      </c>
      <c r="AA577" s="120" t="str">
        <f t="shared" si="59"/>
        <v>202604</v>
      </c>
    </row>
    <row r="578" spans="1:27" ht="21" customHeight="1">
      <c r="A578" s="308" t="str">
        <f>IF(C578="","",SUBTOTAL(103,$C$13:C578)-1)</f>
        <v/>
      </c>
      <c r="B578" s="104"/>
      <c r="C578" s="105"/>
      <c r="D578" s="105"/>
      <c r="E578" s="106"/>
      <c r="F578" s="107" t="str">
        <f>IF(E578="","",IFERROR(DATEDIF(E578,'請求書（幼稚園保育料・代理）'!$A$1,"Y"),""))</f>
        <v/>
      </c>
      <c r="G578" s="108"/>
      <c r="H578" s="105"/>
      <c r="I578" s="333"/>
      <c r="J578" s="110" t="s">
        <v>32</v>
      </c>
      <c r="K578" s="334"/>
      <c r="L578" s="112"/>
      <c r="M578" s="258" t="s">
        <v>32</v>
      </c>
      <c r="N578" s="113"/>
      <c r="O578" s="114"/>
      <c r="P578" s="306"/>
      <c r="Q578" s="105"/>
      <c r="R578" s="114"/>
      <c r="S578" s="115"/>
      <c r="T578" s="116">
        <f t="shared" si="60"/>
        <v>0</v>
      </c>
      <c r="U578" s="117">
        <f t="shared" si="61"/>
        <v>0</v>
      </c>
      <c r="V578" s="117">
        <f t="shared" si="58"/>
        <v>0</v>
      </c>
      <c r="W578" s="118">
        <f t="shared" si="62"/>
        <v>0</v>
      </c>
      <c r="X578" s="119">
        <f t="shared" si="63"/>
        <v>0</v>
      </c>
      <c r="Y578" s="119">
        <f t="shared" si="64"/>
        <v>0</v>
      </c>
      <c r="AA578" s="120" t="str">
        <f t="shared" si="59"/>
        <v>202604</v>
      </c>
    </row>
    <row r="579" spans="1:27" ht="21" customHeight="1">
      <c r="A579" s="308" t="str">
        <f>IF(C579="","",SUBTOTAL(103,$C$13:C579)-1)</f>
        <v/>
      </c>
      <c r="B579" s="104"/>
      <c r="C579" s="105"/>
      <c r="D579" s="105"/>
      <c r="E579" s="106"/>
      <c r="F579" s="107" t="str">
        <f>IF(E579="","",IFERROR(DATEDIF(E579,'請求書（幼稚園保育料・代理）'!$A$1,"Y"),""))</f>
        <v/>
      </c>
      <c r="G579" s="108"/>
      <c r="H579" s="105"/>
      <c r="I579" s="333"/>
      <c r="J579" s="110" t="s">
        <v>32</v>
      </c>
      <c r="K579" s="334"/>
      <c r="L579" s="112"/>
      <c r="M579" s="258" t="s">
        <v>32</v>
      </c>
      <c r="N579" s="113"/>
      <c r="O579" s="114"/>
      <c r="P579" s="306"/>
      <c r="Q579" s="105"/>
      <c r="R579" s="114"/>
      <c r="S579" s="115"/>
      <c r="T579" s="116">
        <f t="shared" si="60"/>
        <v>0</v>
      </c>
      <c r="U579" s="117">
        <f t="shared" si="61"/>
        <v>0</v>
      </c>
      <c r="V579" s="117">
        <f t="shared" si="58"/>
        <v>0</v>
      </c>
      <c r="W579" s="118">
        <f t="shared" si="62"/>
        <v>0</v>
      </c>
      <c r="X579" s="119">
        <f t="shared" si="63"/>
        <v>0</v>
      </c>
      <c r="Y579" s="119">
        <f t="shared" si="64"/>
        <v>0</v>
      </c>
      <c r="AA579" s="120" t="str">
        <f t="shared" si="59"/>
        <v>202604</v>
      </c>
    </row>
    <row r="580" spans="1:27" ht="21" customHeight="1">
      <c r="A580" s="308" t="str">
        <f>IF(C580="","",SUBTOTAL(103,$C$13:C580)-1)</f>
        <v/>
      </c>
      <c r="B580" s="104"/>
      <c r="C580" s="105"/>
      <c r="D580" s="105"/>
      <c r="E580" s="106"/>
      <c r="F580" s="107" t="str">
        <f>IF(E580="","",IFERROR(DATEDIF(E580,'請求書（幼稚園保育料・代理）'!$A$1,"Y"),""))</f>
        <v/>
      </c>
      <c r="G580" s="108"/>
      <c r="H580" s="105"/>
      <c r="I580" s="333"/>
      <c r="J580" s="110" t="s">
        <v>32</v>
      </c>
      <c r="K580" s="334"/>
      <c r="L580" s="112"/>
      <c r="M580" s="258" t="s">
        <v>32</v>
      </c>
      <c r="N580" s="113"/>
      <c r="O580" s="114"/>
      <c r="P580" s="306"/>
      <c r="Q580" s="105"/>
      <c r="R580" s="114"/>
      <c r="S580" s="115"/>
      <c r="T580" s="116">
        <f t="shared" si="60"/>
        <v>0</v>
      </c>
      <c r="U580" s="117">
        <f t="shared" si="61"/>
        <v>0</v>
      </c>
      <c r="V580" s="117">
        <f t="shared" si="58"/>
        <v>0</v>
      </c>
      <c r="W580" s="118">
        <f t="shared" si="62"/>
        <v>0</v>
      </c>
      <c r="X580" s="119">
        <f t="shared" si="63"/>
        <v>0</v>
      </c>
      <c r="Y580" s="119">
        <f t="shared" si="64"/>
        <v>0</v>
      </c>
      <c r="AA580" s="120" t="str">
        <f t="shared" si="59"/>
        <v>202604</v>
      </c>
    </row>
    <row r="581" spans="1:27" ht="21" customHeight="1">
      <c r="A581" s="308" t="str">
        <f>IF(C581="","",SUBTOTAL(103,$C$13:C581)-1)</f>
        <v/>
      </c>
      <c r="B581" s="104"/>
      <c r="C581" s="105"/>
      <c r="D581" s="105"/>
      <c r="E581" s="106"/>
      <c r="F581" s="107" t="str">
        <f>IF(E581="","",IFERROR(DATEDIF(E581,'請求書（幼稚園保育料・代理）'!$A$1,"Y"),""))</f>
        <v/>
      </c>
      <c r="G581" s="108"/>
      <c r="H581" s="105"/>
      <c r="I581" s="333"/>
      <c r="J581" s="110" t="s">
        <v>32</v>
      </c>
      <c r="K581" s="334"/>
      <c r="L581" s="112"/>
      <c r="M581" s="258" t="s">
        <v>32</v>
      </c>
      <c r="N581" s="113"/>
      <c r="O581" s="114"/>
      <c r="P581" s="306"/>
      <c r="Q581" s="105"/>
      <c r="R581" s="114"/>
      <c r="S581" s="115"/>
      <c r="T581" s="116">
        <f t="shared" si="60"/>
        <v>0</v>
      </c>
      <c r="U581" s="117">
        <f t="shared" si="61"/>
        <v>0</v>
      </c>
      <c r="V581" s="117">
        <f t="shared" si="58"/>
        <v>0</v>
      </c>
      <c r="W581" s="118">
        <f t="shared" si="62"/>
        <v>0</v>
      </c>
      <c r="X581" s="119">
        <f t="shared" si="63"/>
        <v>0</v>
      </c>
      <c r="Y581" s="119">
        <f t="shared" si="64"/>
        <v>0</v>
      </c>
      <c r="AA581" s="120" t="str">
        <f t="shared" si="59"/>
        <v>202604</v>
      </c>
    </row>
    <row r="582" spans="1:27" ht="21" customHeight="1">
      <c r="A582" s="308" t="str">
        <f>IF(C582="","",SUBTOTAL(103,$C$13:C582)-1)</f>
        <v/>
      </c>
      <c r="B582" s="104"/>
      <c r="C582" s="105"/>
      <c r="D582" s="105"/>
      <c r="E582" s="106"/>
      <c r="F582" s="107" t="str">
        <f>IF(E582="","",IFERROR(DATEDIF(E582,'請求書（幼稚園保育料・代理）'!$A$1,"Y"),""))</f>
        <v/>
      </c>
      <c r="G582" s="108"/>
      <c r="H582" s="105"/>
      <c r="I582" s="333"/>
      <c r="J582" s="110" t="s">
        <v>32</v>
      </c>
      <c r="K582" s="334"/>
      <c r="L582" s="112"/>
      <c r="M582" s="258" t="s">
        <v>32</v>
      </c>
      <c r="N582" s="113"/>
      <c r="O582" s="114"/>
      <c r="P582" s="306"/>
      <c r="Q582" s="105"/>
      <c r="R582" s="114"/>
      <c r="S582" s="115"/>
      <c r="T582" s="116">
        <f t="shared" si="60"/>
        <v>0</v>
      </c>
      <c r="U582" s="117">
        <f t="shared" si="61"/>
        <v>0</v>
      </c>
      <c r="V582" s="117">
        <f t="shared" si="58"/>
        <v>0</v>
      </c>
      <c r="W582" s="118">
        <f t="shared" si="62"/>
        <v>0</v>
      </c>
      <c r="X582" s="119">
        <f t="shared" si="63"/>
        <v>0</v>
      </c>
      <c r="Y582" s="119">
        <f t="shared" si="64"/>
        <v>0</v>
      </c>
      <c r="AA582" s="120" t="str">
        <f t="shared" si="59"/>
        <v>202604</v>
      </c>
    </row>
    <row r="583" spans="1:27" ht="21" customHeight="1">
      <c r="A583" s="308" t="str">
        <f>IF(C583="","",SUBTOTAL(103,$C$13:C583)-1)</f>
        <v/>
      </c>
      <c r="B583" s="104"/>
      <c r="C583" s="105"/>
      <c r="D583" s="105"/>
      <c r="E583" s="106"/>
      <c r="F583" s="107" t="str">
        <f>IF(E583="","",IFERROR(DATEDIF(E583,'請求書（幼稚園保育料・代理）'!$A$1,"Y"),""))</f>
        <v/>
      </c>
      <c r="G583" s="108"/>
      <c r="H583" s="105"/>
      <c r="I583" s="333"/>
      <c r="J583" s="110" t="s">
        <v>32</v>
      </c>
      <c r="K583" s="334"/>
      <c r="L583" s="112"/>
      <c r="M583" s="258" t="s">
        <v>32</v>
      </c>
      <c r="N583" s="113"/>
      <c r="O583" s="114"/>
      <c r="P583" s="306"/>
      <c r="Q583" s="105"/>
      <c r="R583" s="114"/>
      <c r="S583" s="115"/>
      <c r="T583" s="116">
        <f t="shared" si="60"/>
        <v>0</v>
      </c>
      <c r="U583" s="117">
        <f t="shared" si="61"/>
        <v>0</v>
      </c>
      <c r="V583" s="117">
        <f t="shared" si="58"/>
        <v>0</v>
      </c>
      <c r="W583" s="118">
        <f t="shared" si="62"/>
        <v>0</v>
      </c>
      <c r="X583" s="119">
        <f t="shared" si="63"/>
        <v>0</v>
      </c>
      <c r="Y583" s="119">
        <f t="shared" si="64"/>
        <v>0</v>
      </c>
      <c r="AA583" s="120" t="str">
        <f t="shared" si="59"/>
        <v>202604</v>
      </c>
    </row>
    <row r="584" spans="1:27" ht="21" customHeight="1">
      <c r="A584" s="308" t="str">
        <f>IF(C584="","",SUBTOTAL(103,$C$13:C584)-1)</f>
        <v/>
      </c>
      <c r="B584" s="104"/>
      <c r="C584" s="105"/>
      <c r="D584" s="105"/>
      <c r="E584" s="106"/>
      <c r="F584" s="107" t="str">
        <f>IF(E584="","",IFERROR(DATEDIF(E584,'請求書（幼稚園保育料・代理）'!$A$1,"Y"),""))</f>
        <v/>
      </c>
      <c r="G584" s="108"/>
      <c r="H584" s="105"/>
      <c r="I584" s="333"/>
      <c r="J584" s="110" t="s">
        <v>32</v>
      </c>
      <c r="K584" s="334"/>
      <c r="L584" s="112"/>
      <c r="M584" s="258" t="s">
        <v>32</v>
      </c>
      <c r="N584" s="113"/>
      <c r="O584" s="114"/>
      <c r="P584" s="306"/>
      <c r="Q584" s="105"/>
      <c r="R584" s="114"/>
      <c r="S584" s="115"/>
      <c r="T584" s="116">
        <f t="shared" si="60"/>
        <v>0</v>
      </c>
      <c r="U584" s="117">
        <f t="shared" si="61"/>
        <v>0</v>
      </c>
      <c r="V584" s="117">
        <f t="shared" si="58"/>
        <v>0</v>
      </c>
      <c r="W584" s="118">
        <f t="shared" si="62"/>
        <v>0</v>
      </c>
      <c r="X584" s="119">
        <f t="shared" si="63"/>
        <v>0</v>
      </c>
      <c r="Y584" s="119">
        <f t="shared" si="64"/>
        <v>0</v>
      </c>
      <c r="AA584" s="120" t="str">
        <f t="shared" si="59"/>
        <v>202604</v>
      </c>
    </row>
    <row r="585" spans="1:27" ht="21" customHeight="1">
      <c r="A585" s="308" t="str">
        <f>IF(C585="","",SUBTOTAL(103,$C$13:C585)-1)</f>
        <v/>
      </c>
      <c r="B585" s="104"/>
      <c r="C585" s="105"/>
      <c r="D585" s="105"/>
      <c r="E585" s="106"/>
      <c r="F585" s="107" t="str">
        <f>IF(E585="","",IFERROR(DATEDIF(E585,'請求書（幼稚園保育料・代理）'!$A$1,"Y"),""))</f>
        <v/>
      </c>
      <c r="G585" s="108"/>
      <c r="H585" s="105"/>
      <c r="I585" s="333"/>
      <c r="J585" s="110" t="s">
        <v>32</v>
      </c>
      <c r="K585" s="334"/>
      <c r="L585" s="112"/>
      <c r="M585" s="258" t="s">
        <v>32</v>
      </c>
      <c r="N585" s="113"/>
      <c r="O585" s="114"/>
      <c r="P585" s="306"/>
      <c r="Q585" s="105"/>
      <c r="R585" s="114"/>
      <c r="S585" s="115"/>
      <c r="T585" s="116">
        <f t="shared" si="60"/>
        <v>0</v>
      </c>
      <c r="U585" s="117">
        <f t="shared" si="61"/>
        <v>0</v>
      </c>
      <c r="V585" s="117">
        <f t="shared" si="58"/>
        <v>0</v>
      </c>
      <c r="W585" s="118">
        <f t="shared" si="62"/>
        <v>0</v>
      </c>
      <c r="X585" s="119">
        <f t="shared" si="63"/>
        <v>0</v>
      </c>
      <c r="Y585" s="119">
        <f t="shared" si="64"/>
        <v>0</v>
      </c>
      <c r="AA585" s="120" t="str">
        <f t="shared" si="59"/>
        <v>202604</v>
      </c>
    </row>
    <row r="586" spans="1:27" ht="21" customHeight="1">
      <c r="A586" s="308" t="str">
        <f>IF(C586="","",SUBTOTAL(103,$C$13:C586)-1)</f>
        <v/>
      </c>
      <c r="B586" s="104"/>
      <c r="C586" s="105"/>
      <c r="D586" s="105"/>
      <c r="E586" s="106"/>
      <c r="F586" s="107" t="str">
        <f>IF(E586="","",IFERROR(DATEDIF(E586,'請求書（幼稚園保育料・代理）'!$A$1,"Y"),""))</f>
        <v/>
      </c>
      <c r="G586" s="108"/>
      <c r="H586" s="105"/>
      <c r="I586" s="333"/>
      <c r="J586" s="110" t="s">
        <v>32</v>
      </c>
      <c r="K586" s="334"/>
      <c r="L586" s="112"/>
      <c r="M586" s="258" t="s">
        <v>32</v>
      </c>
      <c r="N586" s="113"/>
      <c r="O586" s="114"/>
      <c r="P586" s="306"/>
      <c r="Q586" s="105"/>
      <c r="R586" s="114"/>
      <c r="S586" s="115"/>
      <c r="T586" s="116">
        <f t="shared" si="60"/>
        <v>0</v>
      </c>
      <c r="U586" s="117">
        <f t="shared" si="61"/>
        <v>0</v>
      </c>
      <c r="V586" s="117">
        <f t="shared" si="58"/>
        <v>0</v>
      </c>
      <c r="W586" s="118">
        <f t="shared" si="62"/>
        <v>0</v>
      </c>
      <c r="X586" s="119">
        <f t="shared" si="63"/>
        <v>0</v>
      </c>
      <c r="Y586" s="119">
        <f t="shared" si="64"/>
        <v>0</v>
      </c>
      <c r="AA586" s="120" t="str">
        <f t="shared" si="59"/>
        <v>202604</v>
      </c>
    </row>
    <row r="587" spans="1:27" ht="21" customHeight="1">
      <c r="A587" s="308" t="str">
        <f>IF(C587="","",SUBTOTAL(103,$C$13:C587)-1)</f>
        <v/>
      </c>
      <c r="B587" s="104"/>
      <c r="C587" s="105"/>
      <c r="D587" s="105"/>
      <c r="E587" s="106"/>
      <c r="F587" s="107" t="str">
        <f>IF(E587="","",IFERROR(DATEDIF(E587,'請求書（幼稚園保育料・代理）'!$A$1,"Y"),""))</f>
        <v/>
      </c>
      <c r="G587" s="108"/>
      <c r="H587" s="105"/>
      <c r="I587" s="333"/>
      <c r="J587" s="110" t="s">
        <v>32</v>
      </c>
      <c r="K587" s="334"/>
      <c r="L587" s="112"/>
      <c r="M587" s="258" t="s">
        <v>32</v>
      </c>
      <c r="N587" s="113"/>
      <c r="O587" s="114"/>
      <c r="P587" s="306"/>
      <c r="Q587" s="105"/>
      <c r="R587" s="114"/>
      <c r="S587" s="115"/>
      <c r="T587" s="116">
        <f t="shared" si="60"/>
        <v>0</v>
      </c>
      <c r="U587" s="117">
        <f t="shared" si="61"/>
        <v>0</v>
      </c>
      <c r="V587" s="117">
        <f t="shared" si="58"/>
        <v>0</v>
      </c>
      <c r="W587" s="118">
        <f t="shared" si="62"/>
        <v>0</v>
      </c>
      <c r="X587" s="119">
        <f t="shared" si="63"/>
        <v>0</v>
      </c>
      <c r="Y587" s="119">
        <f t="shared" si="64"/>
        <v>0</v>
      </c>
      <c r="AA587" s="120" t="str">
        <f t="shared" si="59"/>
        <v>202604</v>
      </c>
    </row>
    <row r="588" spans="1:27" ht="21" customHeight="1">
      <c r="A588" s="308" t="str">
        <f>IF(C588="","",SUBTOTAL(103,$C$13:C588)-1)</f>
        <v/>
      </c>
      <c r="B588" s="104"/>
      <c r="C588" s="105"/>
      <c r="D588" s="105"/>
      <c r="E588" s="106"/>
      <c r="F588" s="107" t="str">
        <f>IF(E588="","",IFERROR(DATEDIF(E588,'請求書（幼稚園保育料・代理）'!$A$1,"Y"),""))</f>
        <v/>
      </c>
      <c r="G588" s="108"/>
      <c r="H588" s="105"/>
      <c r="I588" s="333"/>
      <c r="J588" s="110" t="s">
        <v>32</v>
      </c>
      <c r="K588" s="334"/>
      <c r="L588" s="112"/>
      <c r="M588" s="258" t="s">
        <v>32</v>
      </c>
      <c r="N588" s="113"/>
      <c r="O588" s="114"/>
      <c r="P588" s="306"/>
      <c r="Q588" s="105"/>
      <c r="R588" s="114"/>
      <c r="S588" s="115"/>
      <c r="T588" s="116">
        <f t="shared" si="60"/>
        <v>0</v>
      </c>
      <c r="U588" s="117">
        <f t="shared" si="61"/>
        <v>0</v>
      </c>
      <c r="V588" s="117">
        <f t="shared" si="58"/>
        <v>0</v>
      </c>
      <c r="W588" s="118">
        <f t="shared" si="62"/>
        <v>0</v>
      </c>
      <c r="X588" s="119">
        <f t="shared" si="63"/>
        <v>0</v>
      </c>
      <c r="Y588" s="119">
        <f t="shared" si="64"/>
        <v>0</v>
      </c>
      <c r="AA588" s="120" t="str">
        <f t="shared" si="59"/>
        <v>202604</v>
      </c>
    </row>
    <row r="589" spans="1:27" ht="21" customHeight="1">
      <c r="A589" s="308" t="str">
        <f>IF(C589="","",SUBTOTAL(103,$C$13:C589)-1)</f>
        <v/>
      </c>
      <c r="B589" s="104"/>
      <c r="C589" s="105"/>
      <c r="D589" s="105"/>
      <c r="E589" s="106"/>
      <c r="F589" s="107" t="str">
        <f>IF(E589="","",IFERROR(DATEDIF(E589,'請求書（幼稚園保育料・代理）'!$A$1,"Y"),""))</f>
        <v/>
      </c>
      <c r="G589" s="108"/>
      <c r="H589" s="105"/>
      <c r="I589" s="333"/>
      <c r="J589" s="110" t="s">
        <v>32</v>
      </c>
      <c r="K589" s="334"/>
      <c r="L589" s="112"/>
      <c r="M589" s="258" t="s">
        <v>32</v>
      </c>
      <c r="N589" s="113"/>
      <c r="O589" s="114"/>
      <c r="P589" s="306"/>
      <c r="Q589" s="105"/>
      <c r="R589" s="114"/>
      <c r="S589" s="115"/>
      <c r="T589" s="116">
        <f t="shared" si="60"/>
        <v>0</v>
      </c>
      <c r="U589" s="117">
        <f t="shared" si="61"/>
        <v>0</v>
      </c>
      <c r="V589" s="117">
        <f t="shared" si="58"/>
        <v>0</v>
      </c>
      <c r="W589" s="118">
        <f t="shared" si="62"/>
        <v>0</v>
      </c>
      <c r="X589" s="119">
        <f t="shared" si="63"/>
        <v>0</v>
      </c>
      <c r="Y589" s="119">
        <f t="shared" si="64"/>
        <v>0</v>
      </c>
      <c r="AA589" s="120" t="str">
        <f t="shared" si="59"/>
        <v>202604</v>
      </c>
    </row>
    <row r="590" spans="1:27" ht="21" customHeight="1">
      <c r="A590" s="308" t="str">
        <f>IF(C590="","",SUBTOTAL(103,$C$13:C590)-1)</f>
        <v/>
      </c>
      <c r="B590" s="104"/>
      <c r="C590" s="105"/>
      <c r="D590" s="105"/>
      <c r="E590" s="106"/>
      <c r="F590" s="107" t="str">
        <f>IF(E590="","",IFERROR(DATEDIF(E590,'請求書（幼稚園保育料・代理）'!$A$1,"Y"),""))</f>
        <v/>
      </c>
      <c r="G590" s="108"/>
      <c r="H590" s="105"/>
      <c r="I590" s="333"/>
      <c r="J590" s="110" t="s">
        <v>32</v>
      </c>
      <c r="K590" s="334"/>
      <c r="L590" s="112"/>
      <c r="M590" s="258" t="s">
        <v>32</v>
      </c>
      <c r="N590" s="113"/>
      <c r="O590" s="114"/>
      <c r="P590" s="306"/>
      <c r="Q590" s="105"/>
      <c r="R590" s="114"/>
      <c r="S590" s="115"/>
      <c r="T590" s="116">
        <f t="shared" si="60"/>
        <v>0</v>
      </c>
      <c r="U590" s="117">
        <f t="shared" si="61"/>
        <v>0</v>
      </c>
      <c r="V590" s="117">
        <f t="shared" ref="V590:V653" si="65">IF(C590&lt;&gt;0,$V$13,0)</f>
        <v>0</v>
      </c>
      <c r="W590" s="118">
        <f t="shared" si="62"/>
        <v>0</v>
      </c>
      <c r="X590" s="119">
        <f t="shared" si="63"/>
        <v>0</v>
      </c>
      <c r="Y590" s="119">
        <f t="shared" si="64"/>
        <v>0</v>
      </c>
      <c r="AA590" s="120" t="str">
        <f t="shared" ref="AA590:AA653" si="66">2018+$I$4&amp;0&amp;$K$4</f>
        <v>202604</v>
      </c>
    </row>
    <row r="591" spans="1:27" ht="21" customHeight="1">
      <c r="A591" s="308" t="str">
        <f>IF(C591="","",SUBTOTAL(103,$C$13:C591)-1)</f>
        <v/>
      </c>
      <c r="B591" s="104"/>
      <c r="C591" s="105"/>
      <c r="D591" s="105"/>
      <c r="E591" s="106"/>
      <c r="F591" s="107" t="str">
        <f>IF(E591="","",IFERROR(DATEDIF(E591,'請求書（幼稚園保育料・代理）'!$A$1,"Y"),""))</f>
        <v/>
      </c>
      <c r="G591" s="108"/>
      <c r="H591" s="105"/>
      <c r="I591" s="333"/>
      <c r="J591" s="110" t="s">
        <v>32</v>
      </c>
      <c r="K591" s="334"/>
      <c r="L591" s="112"/>
      <c r="M591" s="258" t="s">
        <v>32</v>
      </c>
      <c r="N591" s="113"/>
      <c r="O591" s="114"/>
      <c r="P591" s="306"/>
      <c r="Q591" s="105"/>
      <c r="R591" s="114"/>
      <c r="S591" s="115"/>
      <c r="T591" s="116">
        <f t="shared" ref="T591:T654" si="67">IF(Q591="有",ROUNDDOWN(R591/S591,0),0)</f>
        <v>0</v>
      </c>
      <c r="U591" s="117">
        <f t="shared" ref="U591:U654" si="68">O591+T591</f>
        <v>0</v>
      </c>
      <c r="V591" s="117">
        <f t="shared" si="65"/>
        <v>0</v>
      </c>
      <c r="W591" s="118">
        <f t="shared" ref="W591:W654" si="69">MIN(U591,V591)</f>
        <v>0</v>
      </c>
      <c r="X591" s="119">
        <f t="shared" ref="X591:X654" si="70">IF(O591-W591&lt;0,0,O591-W591)</f>
        <v>0</v>
      </c>
      <c r="Y591" s="119">
        <f t="shared" ref="Y591:Y654" si="71">IF(W591-O591&gt;0,W591-O591,0)</f>
        <v>0</v>
      </c>
      <c r="AA591" s="120" t="str">
        <f t="shared" si="66"/>
        <v>202604</v>
      </c>
    </row>
    <row r="592" spans="1:27" ht="21" customHeight="1">
      <c r="A592" s="308" t="str">
        <f>IF(C592="","",SUBTOTAL(103,$C$13:C592)-1)</f>
        <v/>
      </c>
      <c r="B592" s="104"/>
      <c r="C592" s="105"/>
      <c r="D592" s="105"/>
      <c r="E592" s="106"/>
      <c r="F592" s="107" t="str">
        <f>IF(E592="","",IFERROR(DATEDIF(E592,'請求書（幼稚園保育料・代理）'!$A$1,"Y"),""))</f>
        <v/>
      </c>
      <c r="G592" s="108"/>
      <c r="H592" s="105"/>
      <c r="I592" s="333"/>
      <c r="J592" s="110" t="s">
        <v>32</v>
      </c>
      <c r="K592" s="334"/>
      <c r="L592" s="112"/>
      <c r="M592" s="258" t="s">
        <v>32</v>
      </c>
      <c r="N592" s="113"/>
      <c r="O592" s="114"/>
      <c r="P592" s="306"/>
      <c r="Q592" s="105"/>
      <c r="R592" s="114"/>
      <c r="S592" s="115"/>
      <c r="T592" s="116">
        <f t="shared" si="67"/>
        <v>0</v>
      </c>
      <c r="U592" s="117">
        <f t="shared" si="68"/>
        <v>0</v>
      </c>
      <c r="V592" s="117">
        <f t="shared" si="65"/>
        <v>0</v>
      </c>
      <c r="W592" s="118">
        <f t="shared" si="69"/>
        <v>0</v>
      </c>
      <c r="X592" s="119">
        <f t="shared" si="70"/>
        <v>0</v>
      </c>
      <c r="Y592" s="119">
        <f t="shared" si="71"/>
        <v>0</v>
      </c>
      <c r="AA592" s="120" t="str">
        <f t="shared" si="66"/>
        <v>202604</v>
      </c>
    </row>
    <row r="593" spans="1:27" ht="21" customHeight="1">
      <c r="A593" s="308" t="str">
        <f>IF(C593="","",SUBTOTAL(103,$C$13:C593)-1)</f>
        <v/>
      </c>
      <c r="B593" s="104"/>
      <c r="C593" s="105"/>
      <c r="D593" s="105"/>
      <c r="E593" s="106"/>
      <c r="F593" s="107" t="str">
        <f>IF(E593="","",IFERROR(DATEDIF(E593,'請求書（幼稚園保育料・代理）'!$A$1,"Y"),""))</f>
        <v/>
      </c>
      <c r="G593" s="108"/>
      <c r="H593" s="105"/>
      <c r="I593" s="333"/>
      <c r="J593" s="110" t="s">
        <v>32</v>
      </c>
      <c r="K593" s="334"/>
      <c r="L593" s="112"/>
      <c r="M593" s="258" t="s">
        <v>32</v>
      </c>
      <c r="N593" s="113"/>
      <c r="O593" s="114"/>
      <c r="P593" s="306"/>
      <c r="Q593" s="105"/>
      <c r="R593" s="114"/>
      <c r="S593" s="115"/>
      <c r="T593" s="116">
        <f t="shared" si="67"/>
        <v>0</v>
      </c>
      <c r="U593" s="117">
        <f t="shared" si="68"/>
        <v>0</v>
      </c>
      <c r="V593" s="117">
        <f t="shared" si="65"/>
        <v>0</v>
      </c>
      <c r="W593" s="118">
        <f t="shared" si="69"/>
        <v>0</v>
      </c>
      <c r="X593" s="119">
        <f t="shared" si="70"/>
        <v>0</v>
      </c>
      <c r="Y593" s="119">
        <f t="shared" si="71"/>
        <v>0</v>
      </c>
      <c r="AA593" s="120" t="str">
        <f t="shared" si="66"/>
        <v>202604</v>
      </c>
    </row>
    <row r="594" spans="1:27" ht="21" customHeight="1">
      <c r="A594" s="308" t="str">
        <f>IF(C594="","",SUBTOTAL(103,$C$13:C594)-1)</f>
        <v/>
      </c>
      <c r="B594" s="104"/>
      <c r="C594" s="105"/>
      <c r="D594" s="105"/>
      <c r="E594" s="106"/>
      <c r="F594" s="107" t="str">
        <f>IF(E594="","",IFERROR(DATEDIF(E594,'請求書（幼稚園保育料・代理）'!$A$1,"Y"),""))</f>
        <v/>
      </c>
      <c r="G594" s="108"/>
      <c r="H594" s="105"/>
      <c r="I594" s="333"/>
      <c r="J594" s="110" t="s">
        <v>32</v>
      </c>
      <c r="K594" s="334"/>
      <c r="L594" s="112"/>
      <c r="M594" s="258" t="s">
        <v>32</v>
      </c>
      <c r="N594" s="113"/>
      <c r="O594" s="114"/>
      <c r="P594" s="306"/>
      <c r="Q594" s="105"/>
      <c r="R594" s="114"/>
      <c r="S594" s="115"/>
      <c r="T594" s="116">
        <f t="shared" si="67"/>
        <v>0</v>
      </c>
      <c r="U594" s="117">
        <f t="shared" si="68"/>
        <v>0</v>
      </c>
      <c r="V594" s="117">
        <f t="shared" si="65"/>
        <v>0</v>
      </c>
      <c r="W594" s="118">
        <f t="shared" si="69"/>
        <v>0</v>
      </c>
      <c r="X594" s="119">
        <f t="shared" si="70"/>
        <v>0</v>
      </c>
      <c r="Y594" s="119">
        <f t="shared" si="71"/>
        <v>0</v>
      </c>
      <c r="AA594" s="120" t="str">
        <f t="shared" si="66"/>
        <v>202604</v>
      </c>
    </row>
    <row r="595" spans="1:27" ht="21" customHeight="1">
      <c r="A595" s="308" t="str">
        <f>IF(C595="","",SUBTOTAL(103,$C$13:C595)-1)</f>
        <v/>
      </c>
      <c r="B595" s="104"/>
      <c r="C595" s="105"/>
      <c r="D595" s="105"/>
      <c r="E595" s="106"/>
      <c r="F595" s="107" t="str">
        <f>IF(E595="","",IFERROR(DATEDIF(E595,'請求書（幼稚園保育料・代理）'!$A$1,"Y"),""))</f>
        <v/>
      </c>
      <c r="G595" s="108"/>
      <c r="H595" s="105"/>
      <c r="I595" s="333"/>
      <c r="J595" s="110" t="s">
        <v>32</v>
      </c>
      <c r="K595" s="334"/>
      <c r="L595" s="112"/>
      <c r="M595" s="258" t="s">
        <v>32</v>
      </c>
      <c r="N595" s="113"/>
      <c r="O595" s="114"/>
      <c r="P595" s="306"/>
      <c r="Q595" s="105"/>
      <c r="R595" s="114"/>
      <c r="S595" s="115"/>
      <c r="T595" s="116">
        <f t="shared" si="67"/>
        <v>0</v>
      </c>
      <c r="U595" s="117">
        <f t="shared" si="68"/>
        <v>0</v>
      </c>
      <c r="V595" s="117">
        <f t="shared" si="65"/>
        <v>0</v>
      </c>
      <c r="W595" s="118">
        <f t="shared" si="69"/>
        <v>0</v>
      </c>
      <c r="X595" s="119">
        <f t="shared" si="70"/>
        <v>0</v>
      </c>
      <c r="Y595" s="119">
        <f t="shared" si="71"/>
        <v>0</v>
      </c>
      <c r="AA595" s="120" t="str">
        <f t="shared" si="66"/>
        <v>202604</v>
      </c>
    </row>
    <row r="596" spans="1:27" ht="21" customHeight="1">
      <c r="A596" s="308" t="str">
        <f>IF(C596="","",SUBTOTAL(103,$C$13:C596)-1)</f>
        <v/>
      </c>
      <c r="B596" s="104"/>
      <c r="C596" s="105"/>
      <c r="D596" s="105"/>
      <c r="E596" s="106"/>
      <c r="F596" s="107" t="str">
        <f>IF(E596="","",IFERROR(DATEDIF(E596,'請求書（幼稚園保育料・代理）'!$A$1,"Y"),""))</f>
        <v/>
      </c>
      <c r="G596" s="108"/>
      <c r="H596" s="105"/>
      <c r="I596" s="333"/>
      <c r="J596" s="110" t="s">
        <v>32</v>
      </c>
      <c r="K596" s="334"/>
      <c r="L596" s="112"/>
      <c r="M596" s="258" t="s">
        <v>32</v>
      </c>
      <c r="N596" s="113"/>
      <c r="O596" s="114"/>
      <c r="P596" s="306"/>
      <c r="Q596" s="105"/>
      <c r="R596" s="114"/>
      <c r="S596" s="115"/>
      <c r="T596" s="116">
        <f t="shared" si="67"/>
        <v>0</v>
      </c>
      <c r="U596" s="117">
        <f t="shared" si="68"/>
        <v>0</v>
      </c>
      <c r="V596" s="117">
        <f t="shared" si="65"/>
        <v>0</v>
      </c>
      <c r="W596" s="118">
        <f t="shared" si="69"/>
        <v>0</v>
      </c>
      <c r="X596" s="119">
        <f t="shared" si="70"/>
        <v>0</v>
      </c>
      <c r="Y596" s="119">
        <f t="shared" si="71"/>
        <v>0</v>
      </c>
      <c r="AA596" s="120" t="str">
        <f t="shared" si="66"/>
        <v>202604</v>
      </c>
    </row>
    <row r="597" spans="1:27" ht="21" customHeight="1">
      <c r="A597" s="308" t="str">
        <f>IF(C597="","",SUBTOTAL(103,$C$13:C597)-1)</f>
        <v/>
      </c>
      <c r="B597" s="104"/>
      <c r="C597" s="105"/>
      <c r="D597" s="105"/>
      <c r="E597" s="106"/>
      <c r="F597" s="107" t="str">
        <f>IF(E597="","",IFERROR(DATEDIF(E597,'請求書（幼稚園保育料・代理）'!$A$1,"Y"),""))</f>
        <v/>
      </c>
      <c r="G597" s="108"/>
      <c r="H597" s="105"/>
      <c r="I597" s="333"/>
      <c r="J597" s="110" t="s">
        <v>32</v>
      </c>
      <c r="K597" s="334"/>
      <c r="L597" s="112"/>
      <c r="M597" s="258" t="s">
        <v>32</v>
      </c>
      <c r="N597" s="113"/>
      <c r="O597" s="114"/>
      <c r="P597" s="306"/>
      <c r="Q597" s="105"/>
      <c r="R597" s="114"/>
      <c r="S597" s="115"/>
      <c r="T597" s="116">
        <f t="shared" si="67"/>
        <v>0</v>
      </c>
      <c r="U597" s="117">
        <f t="shared" si="68"/>
        <v>0</v>
      </c>
      <c r="V597" s="117">
        <f t="shared" si="65"/>
        <v>0</v>
      </c>
      <c r="W597" s="118">
        <f t="shared" si="69"/>
        <v>0</v>
      </c>
      <c r="X597" s="119">
        <f t="shared" si="70"/>
        <v>0</v>
      </c>
      <c r="Y597" s="119">
        <f t="shared" si="71"/>
        <v>0</v>
      </c>
      <c r="AA597" s="120" t="str">
        <f t="shared" si="66"/>
        <v>202604</v>
      </c>
    </row>
    <row r="598" spans="1:27" ht="21" customHeight="1">
      <c r="A598" s="308" t="str">
        <f>IF(C598="","",SUBTOTAL(103,$C$13:C598)-1)</f>
        <v/>
      </c>
      <c r="B598" s="104"/>
      <c r="C598" s="105"/>
      <c r="D598" s="105"/>
      <c r="E598" s="106"/>
      <c r="F598" s="107" t="str">
        <f>IF(E598="","",IFERROR(DATEDIF(E598,'請求書（幼稚園保育料・代理）'!$A$1,"Y"),""))</f>
        <v/>
      </c>
      <c r="G598" s="108"/>
      <c r="H598" s="105"/>
      <c r="I598" s="333"/>
      <c r="J598" s="110" t="s">
        <v>32</v>
      </c>
      <c r="K598" s="334"/>
      <c r="L598" s="112"/>
      <c r="M598" s="258" t="s">
        <v>32</v>
      </c>
      <c r="N598" s="113"/>
      <c r="O598" s="114"/>
      <c r="P598" s="306"/>
      <c r="Q598" s="105"/>
      <c r="R598" s="114"/>
      <c r="S598" s="115"/>
      <c r="T598" s="116">
        <f t="shared" si="67"/>
        <v>0</v>
      </c>
      <c r="U598" s="117">
        <f t="shared" si="68"/>
        <v>0</v>
      </c>
      <c r="V598" s="117">
        <f t="shared" si="65"/>
        <v>0</v>
      </c>
      <c r="W598" s="118">
        <f t="shared" si="69"/>
        <v>0</v>
      </c>
      <c r="X598" s="119">
        <f t="shared" si="70"/>
        <v>0</v>
      </c>
      <c r="Y598" s="119">
        <f t="shared" si="71"/>
        <v>0</v>
      </c>
      <c r="AA598" s="120" t="str">
        <f t="shared" si="66"/>
        <v>202604</v>
      </c>
    </row>
    <row r="599" spans="1:27" ht="21" customHeight="1">
      <c r="A599" s="308" t="str">
        <f>IF(C599="","",SUBTOTAL(103,$C$13:C599)-1)</f>
        <v/>
      </c>
      <c r="B599" s="104"/>
      <c r="C599" s="105"/>
      <c r="D599" s="105"/>
      <c r="E599" s="106"/>
      <c r="F599" s="107" t="str">
        <f>IF(E599="","",IFERROR(DATEDIF(E599,'請求書（幼稚園保育料・代理）'!$A$1,"Y"),""))</f>
        <v/>
      </c>
      <c r="G599" s="108"/>
      <c r="H599" s="105"/>
      <c r="I599" s="333"/>
      <c r="J599" s="110" t="s">
        <v>32</v>
      </c>
      <c r="K599" s="334"/>
      <c r="L599" s="112"/>
      <c r="M599" s="258" t="s">
        <v>32</v>
      </c>
      <c r="N599" s="113"/>
      <c r="O599" s="114"/>
      <c r="P599" s="306"/>
      <c r="Q599" s="105"/>
      <c r="R599" s="114"/>
      <c r="S599" s="115"/>
      <c r="T599" s="116">
        <f t="shared" si="67"/>
        <v>0</v>
      </c>
      <c r="U599" s="117">
        <f t="shared" si="68"/>
        <v>0</v>
      </c>
      <c r="V599" s="117">
        <f t="shared" si="65"/>
        <v>0</v>
      </c>
      <c r="W599" s="118">
        <f t="shared" si="69"/>
        <v>0</v>
      </c>
      <c r="X599" s="119">
        <f t="shared" si="70"/>
        <v>0</v>
      </c>
      <c r="Y599" s="119">
        <f t="shared" si="71"/>
        <v>0</v>
      </c>
      <c r="AA599" s="120" t="str">
        <f t="shared" si="66"/>
        <v>202604</v>
      </c>
    </row>
    <row r="600" spans="1:27" ht="21" customHeight="1">
      <c r="A600" s="308" t="str">
        <f>IF(C600="","",SUBTOTAL(103,$C$13:C600)-1)</f>
        <v/>
      </c>
      <c r="B600" s="104"/>
      <c r="C600" s="105"/>
      <c r="D600" s="105"/>
      <c r="E600" s="106"/>
      <c r="F600" s="107" t="str">
        <f>IF(E600="","",IFERROR(DATEDIF(E600,'請求書（幼稚園保育料・代理）'!$A$1,"Y"),""))</f>
        <v/>
      </c>
      <c r="G600" s="108"/>
      <c r="H600" s="105"/>
      <c r="I600" s="333"/>
      <c r="J600" s="110" t="s">
        <v>32</v>
      </c>
      <c r="K600" s="334"/>
      <c r="L600" s="112"/>
      <c r="M600" s="258" t="s">
        <v>32</v>
      </c>
      <c r="N600" s="113"/>
      <c r="O600" s="114"/>
      <c r="P600" s="306"/>
      <c r="Q600" s="105"/>
      <c r="R600" s="114"/>
      <c r="S600" s="115"/>
      <c r="T600" s="116">
        <f t="shared" si="67"/>
        <v>0</v>
      </c>
      <c r="U600" s="117">
        <f t="shared" si="68"/>
        <v>0</v>
      </c>
      <c r="V600" s="117">
        <f t="shared" si="65"/>
        <v>0</v>
      </c>
      <c r="W600" s="118">
        <f t="shared" si="69"/>
        <v>0</v>
      </c>
      <c r="X600" s="119">
        <f t="shared" si="70"/>
        <v>0</v>
      </c>
      <c r="Y600" s="119">
        <f t="shared" si="71"/>
        <v>0</v>
      </c>
      <c r="AA600" s="120" t="str">
        <f t="shared" si="66"/>
        <v>202604</v>
      </c>
    </row>
    <row r="601" spans="1:27" ht="21" customHeight="1">
      <c r="A601" s="308" t="str">
        <f>IF(C601="","",SUBTOTAL(103,$C$13:C601)-1)</f>
        <v/>
      </c>
      <c r="B601" s="104"/>
      <c r="C601" s="105"/>
      <c r="D601" s="105"/>
      <c r="E601" s="106"/>
      <c r="F601" s="107" t="str">
        <f>IF(E601="","",IFERROR(DATEDIF(E601,'請求書（幼稚園保育料・代理）'!$A$1,"Y"),""))</f>
        <v/>
      </c>
      <c r="G601" s="108"/>
      <c r="H601" s="105"/>
      <c r="I601" s="333"/>
      <c r="J601" s="110" t="s">
        <v>32</v>
      </c>
      <c r="K601" s="334"/>
      <c r="L601" s="112"/>
      <c r="M601" s="258" t="s">
        <v>32</v>
      </c>
      <c r="N601" s="113"/>
      <c r="O601" s="114"/>
      <c r="P601" s="306"/>
      <c r="Q601" s="105"/>
      <c r="R601" s="114"/>
      <c r="S601" s="115"/>
      <c r="T601" s="116">
        <f t="shared" si="67"/>
        <v>0</v>
      </c>
      <c r="U601" s="117">
        <f t="shared" si="68"/>
        <v>0</v>
      </c>
      <c r="V601" s="117">
        <f t="shared" si="65"/>
        <v>0</v>
      </c>
      <c r="W601" s="118">
        <f t="shared" si="69"/>
        <v>0</v>
      </c>
      <c r="X601" s="119">
        <f t="shared" si="70"/>
        <v>0</v>
      </c>
      <c r="Y601" s="119">
        <f t="shared" si="71"/>
        <v>0</v>
      </c>
      <c r="AA601" s="120" t="str">
        <f t="shared" si="66"/>
        <v>202604</v>
      </c>
    </row>
    <row r="602" spans="1:27" ht="21" customHeight="1">
      <c r="A602" s="308" t="str">
        <f>IF(C602="","",SUBTOTAL(103,$C$13:C602)-1)</f>
        <v/>
      </c>
      <c r="B602" s="104"/>
      <c r="C602" s="105"/>
      <c r="D602" s="105"/>
      <c r="E602" s="106"/>
      <c r="F602" s="107" t="str">
        <f>IF(E602="","",IFERROR(DATEDIF(E602,'請求書（幼稚園保育料・代理）'!$A$1,"Y"),""))</f>
        <v/>
      </c>
      <c r="G602" s="108"/>
      <c r="H602" s="105"/>
      <c r="I602" s="333"/>
      <c r="J602" s="110" t="s">
        <v>32</v>
      </c>
      <c r="K602" s="334"/>
      <c r="L602" s="112"/>
      <c r="M602" s="258" t="s">
        <v>32</v>
      </c>
      <c r="N602" s="113"/>
      <c r="O602" s="114"/>
      <c r="P602" s="306"/>
      <c r="Q602" s="105"/>
      <c r="R602" s="114"/>
      <c r="S602" s="115"/>
      <c r="T602" s="116">
        <f t="shared" si="67"/>
        <v>0</v>
      </c>
      <c r="U602" s="117">
        <f t="shared" si="68"/>
        <v>0</v>
      </c>
      <c r="V602" s="117">
        <f t="shared" si="65"/>
        <v>0</v>
      </c>
      <c r="W602" s="118">
        <f t="shared" si="69"/>
        <v>0</v>
      </c>
      <c r="X602" s="119">
        <f t="shared" si="70"/>
        <v>0</v>
      </c>
      <c r="Y602" s="119">
        <f t="shared" si="71"/>
        <v>0</v>
      </c>
      <c r="AA602" s="120" t="str">
        <f t="shared" si="66"/>
        <v>202604</v>
      </c>
    </row>
    <row r="603" spans="1:27" ht="21" customHeight="1">
      <c r="A603" s="308" t="str">
        <f>IF(C603="","",SUBTOTAL(103,$C$13:C603)-1)</f>
        <v/>
      </c>
      <c r="B603" s="104"/>
      <c r="C603" s="105"/>
      <c r="D603" s="105"/>
      <c r="E603" s="106"/>
      <c r="F603" s="107" t="str">
        <f>IF(E603="","",IFERROR(DATEDIF(E603,'請求書（幼稚園保育料・代理）'!$A$1,"Y"),""))</f>
        <v/>
      </c>
      <c r="G603" s="108"/>
      <c r="H603" s="105"/>
      <c r="I603" s="333"/>
      <c r="J603" s="110" t="s">
        <v>32</v>
      </c>
      <c r="K603" s="334"/>
      <c r="L603" s="112"/>
      <c r="M603" s="258" t="s">
        <v>32</v>
      </c>
      <c r="N603" s="113"/>
      <c r="O603" s="114"/>
      <c r="P603" s="306"/>
      <c r="Q603" s="105"/>
      <c r="R603" s="114"/>
      <c r="S603" s="115"/>
      <c r="T603" s="116">
        <f t="shared" si="67"/>
        <v>0</v>
      </c>
      <c r="U603" s="117">
        <f t="shared" si="68"/>
        <v>0</v>
      </c>
      <c r="V603" s="117">
        <f t="shared" si="65"/>
        <v>0</v>
      </c>
      <c r="W603" s="118">
        <f t="shared" si="69"/>
        <v>0</v>
      </c>
      <c r="X603" s="119">
        <f t="shared" si="70"/>
        <v>0</v>
      </c>
      <c r="Y603" s="119">
        <f t="shared" si="71"/>
        <v>0</v>
      </c>
      <c r="AA603" s="120" t="str">
        <f t="shared" si="66"/>
        <v>202604</v>
      </c>
    </row>
    <row r="604" spans="1:27" ht="21" customHeight="1">
      <c r="A604" s="308" t="str">
        <f>IF(C604="","",SUBTOTAL(103,$C$13:C604)-1)</f>
        <v/>
      </c>
      <c r="B604" s="104"/>
      <c r="C604" s="105"/>
      <c r="D604" s="105"/>
      <c r="E604" s="106"/>
      <c r="F604" s="107" t="str">
        <f>IF(E604="","",IFERROR(DATEDIF(E604,'請求書（幼稚園保育料・代理）'!$A$1,"Y"),""))</f>
        <v/>
      </c>
      <c r="G604" s="108"/>
      <c r="H604" s="105"/>
      <c r="I604" s="333"/>
      <c r="J604" s="110" t="s">
        <v>32</v>
      </c>
      <c r="K604" s="334"/>
      <c r="L604" s="112"/>
      <c r="M604" s="258" t="s">
        <v>32</v>
      </c>
      <c r="N604" s="113"/>
      <c r="O604" s="114"/>
      <c r="P604" s="306"/>
      <c r="Q604" s="105"/>
      <c r="R604" s="114"/>
      <c r="S604" s="115"/>
      <c r="T604" s="116">
        <f t="shared" si="67"/>
        <v>0</v>
      </c>
      <c r="U604" s="117">
        <f t="shared" si="68"/>
        <v>0</v>
      </c>
      <c r="V604" s="117">
        <f t="shared" si="65"/>
        <v>0</v>
      </c>
      <c r="W604" s="118">
        <f t="shared" si="69"/>
        <v>0</v>
      </c>
      <c r="X604" s="119">
        <f t="shared" si="70"/>
        <v>0</v>
      </c>
      <c r="Y604" s="119">
        <f t="shared" si="71"/>
        <v>0</v>
      </c>
      <c r="AA604" s="120" t="str">
        <f t="shared" si="66"/>
        <v>202604</v>
      </c>
    </row>
    <row r="605" spans="1:27" ht="21" customHeight="1">
      <c r="A605" s="308" t="str">
        <f>IF(C605="","",SUBTOTAL(103,$C$13:C605)-1)</f>
        <v/>
      </c>
      <c r="B605" s="104"/>
      <c r="C605" s="105"/>
      <c r="D605" s="105"/>
      <c r="E605" s="106"/>
      <c r="F605" s="107" t="str">
        <f>IF(E605="","",IFERROR(DATEDIF(E605,'請求書（幼稚園保育料・代理）'!$A$1,"Y"),""))</f>
        <v/>
      </c>
      <c r="G605" s="108"/>
      <c r="H605" s="105"/>
      <c r="I605" s="333"/>
      <c r="J605" s="110" t="s">
        <v>32</v>
      </c>
      <c r="K605" s="334"/>
      <c r="L605" s="112"/>
      <c r="M605" s="258" t="s">
        <v>32</v>
      </c>
      <c r="N605" s="113"/>
      <c r="O605" s="114"/>
      <c r="P605" s="306"/>
      <c r="Q605" s="105"/>
      <c r="R605" s="114"/>
      <c r="S605" s="115"/>
      <c r="T605" s="116">
        <f t="shared" si="67"/>
        <v>0</v>
      </c>
      <c r="U605" s="117">
        <f t="shared" si="68"/>
        <v>0</v>
      </c>
      <c r="V605" s="117">
        <f t="shared" si="65"/>
        <v>0</v>
      </c>
      <c r="W605" s="118">
        <f t="shared" si="69"/>
        <v>0</v>
      </c>
      <c r="X605" s="119">
        <f t="shared" si="70"/>
        <v>0</v>
      </c>
      <c r="Y605" s="119">
        <f t="shared" si="71"/>
        <v>0</v>
      </c>
      <c r="AA605" s="120" t="str">
        <f t="shared" si="66"/>
        <v>202604</v>
      </c>
    </row>
    <row r="606" spans="1:27" ht="21" customHeight="1">
      <c r="A606" s="308" t="str">
        <f>IF(C606="","",SUBTOTAL(103,$C$13:C606)-1)</f>
        <v/>
      </c>
      <c r="B606" s="104"/>
      <c r="C606" s="105"/>
      <c r="D606" s="105"/>
      <c r="E606" s="106"/>
      <c r="F606" s="107" t="str">
        <f>IF(E606="","",IFERROR(DATEDIF(E606,'請求書（幼稚園保育料・代理）'!$A$1,"Y"),""))</f>
        <v/>
      </c>
      <c r="G606" s="108"/>
      <c r="H606" s="105"/>
      <c r="I606" s="333"/>
      <c r="J606" s="110" t="s">
        <v>32</v>
      </c>
      <c r="K606" s="334"/>
      <c r="L606" s="112"/>
      <c r="M606" s="258" t="s">
        <v>32</v>
      </c>
      <c r="N606" s="113"/>
      <c r="O606" s="114"/>
      <c r="P606" s="306"/>
      <c r="Q606" s="105"/>
      <c r="R606" s="114"/>
      <c r="S606" s="115"/>
      <c r="T606" s="116">
        <f t="shared" si="67"/>
        <v>0</v>
      </c>
      <c r="U606" s="117">
        <f t="shared" si="68"/>
        <v>0</v>
      </c>
      <c r="V606" s="117">
        <f t="shared" si="65"/>
        <v>0</v>
      </c>
      <c r="W606" s="118">
        <f t="shared" si="69"/>
        <v>0</v>
      </c>
      <c r="X606" s="119">
        <f t="shared" si="70"/>
        <v>0</v>
      </c>
      <c r="Y606" s="119">
        <f t="shared" si="71"/>
        <v>0</v>
      </c>
      <c r="AA606" s="120" t="str">
        <f t="shared" si="66"/>
        <v>202604</v>
      </c>
    </row>
    <row r="607" spans="1:27" ht="21" customHeight="1">
      <c r="A607" s="308" t="str">
        <f>IF(C607="","",SUBTOTAL(103,$C$13:C607)-1)</f>
        <v/>
      </c>
      <c r="B607" s="104"/>
      <c r="C607" s="105"/>
      <c r="D607" s="105"/>
      <c r="E607" s="106"/>
      <c r="F607" s="107" t="str">
        <f>IF(E607="","",IFERROR(DATEDIF(E607,'請求書（幼稚園保育料・代理）'!$A$1,"Y"),""))</f>
        <v/>
      </c>
      <c r="G607" s="108"/>
      <c r="H607" s="105"/>
      <c r="I607" s="333"/>
      <c r="J607" s="110" t="s">
        <v>32</v>
      </c>
      <c r="K607" s="334"/>
      <c r="L607" s="112"/>
      <c r="M607" s="258" t="s">
        <v>32</v>
      </c>
      <c r="N607" s="113"/>
      <c r="O607" s="114"/>
      <c r="P607" s="306"/>
      <c r="Q607" s="105"/>
      <c r="R607" s="114"/>
      <c r="S607" s="115"/>
      <c r="T607" s="116">
        <f t="shared" si="67"/>
        <v>0</v>
      </c>
      <c r="U607" s="117">
        <f t="shared" si="68"/>
        <v>0</v>
      </c>
      <c r="V607" s="117">
        <f t="shared" si="65"/>
        <v>0</v>
      </c>
      <c r="W607" s="118">
        <f t="shared" si="69"/>
        <v>0</v>
      </c>
      <c r="X607" s="119">
        <f t="shared" si="70"/>
        <v>0</v>
      </c>
      <c r="Y607" s="119">
        <f t="shared" si="71"/>
        <v>0</v>
      </c>
      <c r="AA607" s="120" t="str">
        <f t="shared" si="66"/>
        <v>202604</v>
      </c>
    </row>
    <row r="608" spans="1:27" ht="21" customHeight="1">
      <c r="A608" s="308" t="str">
        <f>IF(C608="","",SUBTOTAL(103,$C$13:C608)-1)</f>
        <v/>
      </c>
      <c r="B608" s="104"/>
      <c r="C608" s="105"/>
      <c r="D608" s="105"/>
      <c r="E608" s="106"/>
      <c r="F608" s="107" t="str">
        <f>IF(E608="","",IFERROR(DATEDIF(E608,'請求書（幼稚園保育料・代理）'!$A$1,"Y"),""))</f>
        <v/>
      </c>
      <c r="G608" s="108"/>
      <c r="H608" s="105"/>
      <c r="I608" s="333"/>
      <c r="J608" s="110" t="s">
        <v>32</v>
      </c>
      <c r="K608" s="334"/>
      <c r="L608" s="112"/>
      <c r="M608" s="258" t="s">
        <v>32</v>
      </c>
      <c r="N608" s="113"/>
      <c r="O608" s="114"/>
      <c r="P608" s="306"/>
      <c r="Q608" s="105"/>
      <c r="R608" s="114"/>
      <c r="S608" s="115"/>
      <c r="T608" s="116">
        <f t="shared" si="67"/>
        <v>0</v>
      </c>
      <c r="U608" s="117">
        <f t="shared" si="68"/>
        <v>0</v>
      </c>
      <c r="V608" s="117">
        <f t="shared" si="65"/>
        <v>0</v>
      </c>
      <c r="W608" s="118">
        <f t="shared" si="69"/>
        <v>0</v>
      </c>
      <c r="X608" s="119">
        <f t="shared" si="70"/>
        <v>0</v>
      </c>
      <c r="Y608" s="119">
        <f t="shared" si="71"/>
        <v>0</v>
      </c>
      <c r="AA608" s="120" t="str">
        <f t="shared" si="66"/>
        <v>202604</v>
      </c>
    </row>
    <row r="609" spans="1:27" ht="21" customHeight="1">
      <c r="A609" s="308" t="str">
        <f>IF(C609="","",SUBTOTAL(103,$C$13:C609)-1)</f>
        <v/>
      </c>
      <c r="B609" s="104"/>
      <c r="C609" s="105"/>
      <c r="D609" s="105"/>
      <c r="E609" s="106"/>
      <c r="F609" s="107" t="str">
        <f>IF(E609="","",IFERROR(DATEDIF(E609,'請求書（幼稚園保育料・代理）'!$A$1,"Y"),""))</f>
        <v/>
      </c>
      <c r="G609" s="108"/>
      <c r="H609" s="105"/>
      <c r="I609" s="333"/>
      <c r="J609" s="110" t="s">
        <v>32</v>
      </c>
      <c r="K609" s="334"/>
      <c r="L609" s="112"/>
      <c r="M609" s="258" t="s">
        <v>32</v>
      </c>
      <c r="N609" s="113"/>
      <c r="O609" s="114"/>
      <c r="P609" s="306"/>
      <c r="Q609" s="105"/>
      <c r="R609" s="114"/>
      <c r="S609" s="115"/>
      <c r="T609" s="116">
        <f t="shared" si="67"/>
        <v>0</v>
      </c>
      <c r="U609" s="117">
        <f t="shared" si="68"/>
        <v>0</v>
      </c>
      <c r="V609" s="117">
        <f t="shared" si="65"/>
        <v>0</v>
      </c>
      <c r="W609" s="118">
        <f t="shared" si="69"/>
        <v>0</v>
      </c>
      <c r="X609" s="119">
        <f t="shared" si="70"/>
        <v>0</v>
      </c>
      <c r="Y609" s="119">
        <f t="shared" si="71"/>
        <v>0</v>
      </c>
      <c r="AA609" s="120" t="str">
        <f t="shared" si="66"/>
        <v>202604</v>
      </c>
    </row>
    <row r="610" spans="1:27" ht="21" customHeight="1">
      <c r="A610" s="308" t="str">
        <f>IF(C610="","",SUBTOTAL(103,$C$13:C610)-1)</f>
        <v/>
      </c>
      <c r="B610" s="104"/>
      <c r="C610" s="105"/>
      <c r="D610" s="105"/>
      <c r="E610" s="106"/>
      <c r="F610" s="107" t="str">
        <f>IF(E610="","",IFERROR(DATEDIF(E610,'請求書（幼稚園保育料・代理）'!$A$1,"Y"),""))</f>
        <v/>
      </c>
      <c r="G610" s="108"/>
      <c r="H610" s="105"/>
      <c r="I610" s="333"/>
      <c r="J610" s="110" t="s">
        <v>32</v>
      </c>
      <c r="K610" s="334"/>
      <c r="L610" s="112"/>
      <c r="M610" s="258" t="s">
        <v>32</v>
      </c>
      <c r="N610" s="113"/>
      <c r="O610" s="114"/>
      <c r="P610" s="306"/>
      <c r="Q610" s="105"/>
      <c r="R610" s="114"/>
      <c r="S610" s="115"/>
      <c r="T610" s="116">
        <f t="shared" si="67"/>
        <v>0</v>
      </c>
      <c r="U610" s="117">
        <f t="shared" si="68"/>
        <v>0</v>
      </c>
      <c r="V610" s="117">
        <f t="shared" si="65"/>
        <v>0</v>
      </c>
      <c r="W610" s="118">
        <f t="shared" si="69"/>
        <v>0</v>
      </c>
      <c r="X610" s="119">
        <f t="shared" si="70"/>
        <v>0</v>
      </c>
      <c r="Y610" s="119">
        <f t="shared" si="71"/>
        <v>0</v>
      </c>
      <c r="AA610" s="120" t="str">
        <f t="shared" si="66"/>
        <v>202604</v>
      </c>
    </row>
    <row r="611" spans="1:27" ht="21" customHeight="1">
      <c r="A611" s="308" t="str">
        <f>IF(C611="","",SUBTOTAL(103,$C$13:C611)-1)</f>
        <v/>
      </c>
      <c r="B611" s="104"/>
      <c r="C611" s="105"/>
      <c r="D611" s="105"/>
      <c r="E611" s="106"/>
      <c r="F611" s="107" t="str">
        <f>IF(E611="","",IFERROR(DATEDIF(E611,'請求書（幼稚園保育料・代理）'!$A$1,"Y"),""))</f>
        <v/>
      </c>
      <c r="G611" s="108"/>
      <c r="H611" s="105"/>
      <c r="I611" s="333"/>
      <c r="J611" s="110" t="s">
        <v>32</v>
      </c>
      <c r="K611" s="334"/>
      <c r="L611" s="112"/>
      <c r="M611" s="258" t="s">
        <v>32</v>
      </c>
      <c r="N611" s="113"/>
      <c r="O611" s="114"/>
      <c r="P611" s="306"/>
      <c r="Q611" s="105"/>
      <c r="R611" s="114"/>
      <c r="S611" s="115"/>
      <c r="T611" s="116">
        <f t="shared" si="67"/>
        <v>0</v>
      </c>
      <c r="U611" s="117">
        <f t="shared" si="68"/>
        <v>0</v>
      </c>
      <c r="V611" s="117">
        <f t="shared" si="65"/>
        <v>0</v>
      </c>
      <c r="W611" s="118">
        <f t="shared" si="69"/>
        <v>0</v>
      </c>
      <c r="X611" s="119">
        <f t="shared" si="70"/>
        <v>0</v>
      </c>
      <c r="Y611" s="119">
        <f t="shared" si="71"/>
        <v>0</v>
      </c>
      <c r="AA611" s="120" t="str">
        <f t="shared" si="66"/>
        <v>202604</v>
      </c>
    </row>
    <row r="612" spans="1:27" ht="21" customHeight="1">
      <c r="A612" s="308" t="str">
        <f>IF(C612="","",SUBTOTAL(103,$C$13:C612)-1)</f>
        <v/>
      </c>
      <c r="B612" s="104"/>
      <c r="C612" s="105"/>
      <c r="D612" s="105"/>
      <c r="E612" s="106"/>
      <c r="F612" s="107" t="str">
        <f>IF(E612="","",IFERROR(DATEDIF(E612,'請求書（幼稚園保育料・代理）'!$A$1,"Y"),""))</f>
        <v/>
      </c>
      <c r="G612" s="108"/>
      <c r="H612" s="105"/>
      <c r="I612" s="333"/>
      <c r="J612" s="110" t="s">
        <v>32</v>
      </c>
      <c r="K612" s="334"/>
      <c r="L612" s="112"/>
      <c r="M612" s="258" t="s">
        <v>32</v>
      </c>
      <c r="N612" s="113"/>
      <c r="O612" s="114"/>
      <c r="P612" s="306"/>
      <c r="Q612" s="105"/>
      <c r="R612" s="114"/>
      <c r="S612" s="115"/>
      <c r="T612" s="116">
        <f t="shared" si="67"/>
        <v>0</v>
      </c>
      <c r="U612" s="117">
        <f t="shared" si="68"/>
        <v>0</v>
      </c>
      <c r="V612" s="117">
        <f t="shared" si="65"/>
        <v>0</v>
      </c>
      <c r="W612" s="118">
        <f t="shared" si="69"/>
        <v>0</v>
      </c>
      <c r="X612" s="119">
        <f t="shared" si="70"/>
        <v>0</v>
      </c>
      <c r="Y612" s="119">
        <f t="shared" si="71"/>
        <v>0</v>
      </c>
      <c r="AA612" s="120" t="str">
        <f t="shared" si="66"/>
        <v>202604</v>
      </c>
    </row>
    <row r="613" spans="1:27" ht="21" customHeight="1">
      <c r="A613" s="308" t="str">
        <f>IF(C613="","",SUBTOTAL(103,$C$13:C613)-1)</f>
        <v/>
      </c>
      <c r="B613" s="104"/>
      <c r="C613" s="105"/>
      <c r="D613" s="105"/>
      <c r="E613" s="106"/>
      <c r="F613" s="107" t="str">
        <f>IF(E613="","",IFERROR(DATEDIF(E613,'請求書（幼稚園保育料・代理）'!$A$1,"Y"),""))</f>
        <v/>
      </c>
      <c r="G613" s="108"/>
      <c r="H613" s="105"/>
      <c r="I613" s="333"/>
      <c r="J613" s="110" t="s">
        <v>32</v>
      </c>
      <c r="K613" s="334"/>
      <c r="L613" s="112"/>
      <c r="M613" s="258" t="s">
        <v>32</v>
      </c>
      <c r="N613" s="113"/>
      <c r="O613" s="114"/>
      <c r="P613" s="306"/>
      <c r="Q613" s="105"/>
      <c r="R613" s="114"/>
      <c r="S613" s="115"/>
      <c r="T613" s="116">
        <f t="shared" si="67"/>
        <v>0</v>
      </c>
      <c r="U613" s="117">
        <f t="shared" si="68"/>
        <v>0</v>
      </c>
      <c r="V613" s="117">
        <f t="shared" si="65"/>
        <v>0</v>
      </c>
      <c r="W613" s="118">
        <f t="shared" si="69"/>
        <v>0</v>
      </c>
      <c r="X613" s="119">
        <f t="shared" si="70"/>
        <v>0</v>
      </c>
      <c r="Y613" s="119">
        <f t="shared" si="71"/>
        <v>0</v>
      </c>
      <c r="AA613" s="120" t="str">
        <f t="shared" si="66"/>
        <v>202604</v>
      </c>
    </row>
    <row r="614" spans="1:27" ht="21" customHeight="1">
      <c r="A614" s="308" t="str">
        <f>IF(C614="","",SUBTOTAL(103,$C$13:C614)-1)</f>
        <v/>
      </c>
      <c r="B614" s="104"/>
      <c r="C614" s="105"/>
      <c r="D614" s="105"/>
      <c r="E614" s="106"/>
      <c r="F614" s="107" t="str">
        <f>IF(E614="","",IFERROR(DATEDIF(E614,'請求書（幼稚園保育料・代理）'!$A$1,"Y"),""))</f>
        <v/>
      </c>
      <c r="G614" s="108"/>
      <c r="H614" s="105"/>
      <c r="I614" s="333"/>
      <c r="J614" s="110" t="s">
        <v>32</v>
      </c>
      <c r="K614" s="334"/>
      <c r="L614" s="112"/>
      <c r="M614" s="258" t="s">
        <v>32</v>
      </c>
      <c r="N614" s="113"/>
      <c r="O614" s="114"/>
      <c r="P614" s="306"/>
      <c r="Q614" s="105"/>
      <c r="R614" s="114"/>
      <c r="S614" s="115"/>
      <c r="T614" s="116">
        <f t="shared" si="67"/>
        <v>0</v>
      </c>
      <c r="U614" s="117">
        <f t="shared" si="68"/>
        <v>0</v>
      </c>
      <c r="V614" s="117">
        <f t="shared" si="65"/>
        <v>0</v>
      </c>
      <c r="W614" s="118">
        <f t="shared" si="69"/>
        <v>0</v>
      </c>
      <c r="X614" s="119">
        <f t="shared" si="70"/>
        <v>0</v>
      </c>
      <c r="Y614" s="119">
        <f t="shared" si="71"/>
        <v>0</v>
      </c>
      <c r="AA614" s="120" t="str">
        <f t="shared" si="66"/>
        <v>202604</v>
      </c>
    </row>
    <row r="615" spans="1:27" ht="21" customHeight="1">
      <c r="A615" s="308" t="str">
        <f>IF(C615="","",SUBTOTAL(103,$C$13:C615)-1)</f>
        <v/>
      </c>
      <c r="B615" s="104"/>
      <c r="C615" s="105"/>
      <c r="D615" s="105"/>
      <c r="E615" s="106"/>
      <c r="F615" s="107" t="str">
        <f>IF(E615="","",IFERROR(DATEDIF(E615,'請求書（幼稚園保育料・代理）'!$A$1,"Y"),""))</f>
        <v/>
      </c>
      <c r="G615" s="108"/>
      <c r="H615" s="105"/>
      <c r="I615" s="333"/>
      <c r="J615" s="110" t="s">
        <v>32</v>
      </c>
      <c r="K615" s="334"/>
      <c r="L615" s="112"/>
      <c r="M615" s="258" t="s">
        <v>32</v>
      </c>
      <c r="N615" s="113"/>
      <c r="O615" s="114"/>
      <c r="P615" s="306"/>
      <c r="Q615" s="105"/>
      <c r="R615" s="114"/>
      <c r="S615" s="115"/>
      <c r="T615" s="116">
        <f t="shared" si="67"/>
        <v>0</v>
      </c>
      <c r="U615" s="117">
        <f t="shared" si="68"/>
        <v>0</v>
      </c>
      <c r="V615" s="117">
        <f t="shared" si="65"/>
        <v>0</v>
      </c>
      <c r="W615" s="118">
        <f t="shared" si="69"/>
        <v>0</v>
      </c>
      <c r="X615" s="119">
        <f t="shared" si="70"/>
        <v>0</v>
      </c>
      <c r="Y615" s="119">
        <f t="shared" si="71"/>
        <v>0</v>
      </c>
      <c r="AA615" s="120" t="str">
        <f t="shared" si="66"/>
        <v>202604</v>
      </c>
    </row>
    <row r="616" spans="1:27" ht="21" customHeight="1">
      <c r="A616" s="308" t="str">
        <f>IF(C616="","",SUBTOTAL(103,$C$13:C616)-1)</f>
        <v/>
      </c>
      <c r="B616" s="104"/>
      <c r="C616" s="105"/>
      <c r="D616" s="105"/>
      <c r="E616" s="106"/>
      <c r="F616" s="107" t="str">
        <f>IF(E616="","",IFERROR(DATEDIF(E616,'請求書（幼稚園保育料・代理）'!$A$1,"Y"),""))</f>
        <v/>
      </c>
      <c r="G616" s="108"/>
      <c r="H616" s="105"/>
      <c r="I616" s="333"/>
      <c r="J616" s="110" t="s">
        <v>32</v>
      </c>
      <c r="K616" s="334"/>
      <c r="L616" s="112"/>
      <c r="M616" s="258" t="s">
        <v>32</v>
      </c>
      <c r="N616" s="113"/>
      <c r="O616" s="114"/>
      <c r="P616" s="306"/>
      <c r="Q616" s="105"/>
      <c r="R616" s="114"/>
      <c r="S616" s="115"/>
      <c r="T616" s="116">
        <f t="shared" si="67"/>
        <v>0</v>
      </c>
      <c r="U616" s="117">
        <f t="shared" si="68"/>
        <v>0</v>
      </c>
      <c r="V616" s="117">
        <f t="shared" si="65"/>
        <v>0</v>
      </c>
      <c r="W616" s="118">
        <f t="shared" si="69"/>
        <v>0</v>
      </c>
      <c r="X616" s="119">
        <f t="shared" si="70"/>
        <v>0</v>
      </c>
      <c r="Y616" s="119">
        <f t="shared" si="71"/>
        <v>0</v>
      </c>
      <c r="AA616" s="120" t="str">
        <f t="shared" si="66"/>
        <v>202604</v>
      </c>
    </row>
    <row r="617" spans="1:27" ht="21" customHeight="1">
      <c r="A617" s="308" t="str">
        <f>IF(C617="","",SUBTOTAL(103,$C$13:C617)-1)</f>
        <v/>
      </c>
      <c r="B617" s="104"/>
      <c r="C617" s="105"/>
      <c r="D617" s="105"/>
      <c r="E617" s="106"/>
      <c r="F617" s="107" t="str">
        <f>IF(E617="","",IFERROR(DATEDIF(E617,'請求書（幼稚園保育料・代理）'!$A$1,"Y"),""))</f>
        <v/>
      </c>
      <c r="G617" s="108"/>
      <c r="H617" s="105"/>
      <c r="I617" s="333"/>
      <c r="J617" s="110" t="s">
        <v>32</v>
      </c>
      <c r="K617" s="334"/>
      <c r="L617" s="112"/>
      <c r="M617" s="258" t="s">
        <v>32</v>
      </c>
      <c r="N617" s="113"/>
      <c r="O617" s="114"/>
      <c r="P617" s="306"/>
      <c r="Q617" s="105"/>
      <c r="R617" s="114"/>
      <c r="S617" s="115"/>
      <c r="T617" s="116">
        <f t="shared" si="67"/>
        <v>0</v>
      </c>
      <c r="U617" s="117">
        <f t="shared" si="68"/>
        <v>0</v>
      </c>
      <c r="V617" s="117">
        <f t="shared" si="65"/>
        <v>0</v>
      </c>
      <c r="W617" s="118">
        <f t="shared" si="69"/>
        <v>0</v>
      </c>
      <c r="X617" s="119">
        <f t="shared" si="70"/>
        <v>0</v>
      </c>
      <c r="Y617" s="119">
        <f t="shared" si="71"/>
        <v>0</v>
      </c>
      <c r="AA617" s="120" t="str">
        <f t="shared" si="66"/>
        <v>202604</v>
      </c>
    </row>
    <row r="618" spans="1:27" ht="21" customHeight="1">
      <c r="A618" s="308" t="str">
        <f>IF(C618="","",SUBTOTAL(103,$C$13:C618)-1)</f>
        <v/>
      </c>
      <c r="B618" s="104"/>
      <c r="C618" s="105"/>
      <c r="D618" s="105"/>
      <c r="E618" s="106"/>
      <c r="F618" s="107" t="str">
        <f>IF(E618="","",IFERROR(DATEDIF(E618,'請求書（幼稚園保育料・代理）'!$A$1,"Y"),""))</f>
        <v/>
      </c>
      <c r="G618" s="108"/>
      <c r="H618" s="105"/>
      <c r="I618" s="333"/>
      <c r="J618" s="110" t="s">
        <v>32</v>
      </c>
      <c r="K618" s="334"/>
      <c r="L618" s="112"/>
      <c r="M618" s="258" t="s">
        <v>32</v>
      </c>
      <c r="N618" s="113"/>
      <c r="O618" s="114"/>
      <c r="P618" s="306"/>
      <c r="Q618" s="105"/>
      <c r="R618" s="114"/>
      <c r="S618" s="115"/>
      <c r="T618" s="116">
        <f t="shared" si="67"/>
        <v>0</v>
      </c>
      <c r="U618" s="117">
        <f t="shared" si="68"/>
        <v>0</v>
      </c>
      <c r="V618" s="117">
        <f t="shared" si="65"/>
        <v>0</v>
      </c>
      <c r="W618" s="118">
        <f t="shared" si="69"/>
        <v>0</v>
      </c>
      <c r="X618" s="119">
        <f t="shared" si="70"/>
        <v>0</v>
      </c>
      <c r="Y618" s="119">
        <f t="shared" si="71"/>
        <v>0</v>
      </c>
      <c r="AA618" s="120" t="str">
        <f t="shared" si="66"/>
        <v>202604</v>
      </c>
    </row>
    <row r="619" spans="1:27" ht="21" customHeight="1">
      <c r="A619" s="308" t="str">
        <f>IF(C619="","",SUBTOTAL(103,$C$13:C619)-1)</f>
        <v/>
      </c>
      <c r="B619" s="104"/>
      <c r="C619" s="105"/>
      <c r="D619" s="105"/>
      <c r="E619" s="106"/>
      <c r="F619" s="107" t="str">
        <f>IF(E619="","",IFERROR(DATEDIF(E619,'請求書（幼稚園保育料・代理）'!$A$1,"Y"),""))</f>
        <v/>
      </c>
      <c r="G619" s="108"/>
      <c r="H619" s="105"/>
      <c r="I619" s="333"/>
      <c r="J619" s="110" t="s">
        <v>32</v>
      </c>
      <c r="K619" s="334"/>
      <c r="L619" s="112"/>
      <c r="M619" s="258" t="s">
        <v>32</v>
      </c>
      <c r="N619" s="113"/>
      <c r="O619" s="114"/>
      <c r="P619" s="306"/>
      <c r="Q619" s="105"/>
      <c r="R619" s="114"/>
      <c r="S619" s="115"/>
      <c r="T619" s="116">
        <f t="shared" si="67"/>
        <v>0</v>
      </c>
      <c r="U619" s="117">
        <f t="shared" si="68"/>
        <v>0</v>
      </c>
      <c r="V619" s="117">
        <f t="shared" si="65"/>
        <v>0</v>
      </c>
      <c r="W619" s="118">
        <f t="shared" si="69"/>
        <v>0</v>
      </c>
      <c r="X619" s="119">
        <f t="shared" si="70"/>
        <v>0</v>
      </c>
      <c r="Y619" s="119">
        <f t="shared" si="71"/>
        <v>0</v>
      </c>
      <c r="AA619" s="120" t="str">
        <f t="shared" si="66"/>
        <v>202604</v>
      </c>
    </row>
    <row r="620" spans="1:27" ht="21" customHeight="1">
      <c r="A620" s="308" t="str">
        <f>IF(C620="","",SUBTOTAL(103,$C$13:C620)-1)</f>
        <v/>
      </c>
      <c r="B620" s="104"/>
      <c r="C620" s="105"/>
      <c r="D620" s="105"/>
      <c r="E620" s="106"/>
      <c r="F620" s="107" t="str">
        <f>IF(E620="","",IFERROR(DATEDIF(E620,'請求書（幼稚園保育料・代理）'!$A$1,"Y"),""))</f>
        <v/>
      </c>
      <c r="G620" s="108"/>
      <c r="H620" s="105"/>
      <c r="I620" s="333"/>
      <c r="J620" s="110" t="s">
        <v>32</v>
      </c>
      <c r="K620" s="334"/>
      <c r="L620" s="112"/>
      <c r="M620" s="258" t="s">
        <v>32</v>
      </c>
      <c r="N620" s="113"/>
      <c r="O620" s="114"/>
      <c r="P620" s="306"/>
      <c r="Q620" s="105"/>
      <c r="R620" s="114"/>
      <c r="S620" s="115"/>
      <c r="T620" s="116">
        <f t="shared" si="67"/>
        <v>0</v>
      </c>
      <c r="U620" s="117">
        <f t="shared" si="68"/>
        <v>0</v>
      </c>
      <c r="V620" s="117">
        <f t="shared" si="65"/>
        <v>0</v>
      </c>
      <c r="W620" s="118">
        <f t="shared" si="69"/>
        <v>0</v>
      </c>
      <c r="X620" s="119">
        <f t="shared" si="70"/>
        <v>0</v>
      </c>
      <c r="Y620" s="119">
        <f t="shared" si="71"/>
        <v>0</v>
      </c>
      <c r="AA620" s="120" t="str">
        <f t="shared" si="66"/>
        <v>202604</v>
      </c>
    </row>
    <row r="621" spans="1:27" ht="21" customHeight="1">
      <c r="A621" s="308" t="str">
        <f>IF(C621="","",SUBTOTAL(103,$C$13:C621)-1)</f>
        <v/>
      </c>
      <c r="B621" s="104"/>
      <c r="C621" s="105"/>
      <c r="D621" s="105"/>
      <c r="E621" s="106"/>
      <c r="F621" s="107" t="str">
        <f>IF(E621="","",IFERROR(DATEDIF(E621,'請求書（幼稚園保育料・代理）'!$A$1,"Y"),""))</f>
        <v/>
      </c>
      <c r="G621" s="108"/>
      <c r="H621" s="105"/>
      <c r="I621" s="333"/>
      <c r="J621" s="110" t="s">
        <v>32</v>
      </c>
      <c r="K621" s="334"/>
      <c r="L621" s="112"/>
      <c r="M621" s="258" t="s">
        <v>32</v>
      </c>
      <c r="N621" s="113"/>
      <c r="O621" s="114"/>
      <c r="P621" s="306"/>
      <c r="Q621" s="105"/>
      <c r="R621" s="114"/>
      <c r="S621" s="115"/>
      <c r="T621" s="116">
        <f t="shared" si="67"/>
        <v>0</v>
      </c>
      <c r="U621" s="117">
        <f t="shared" si="68"/>
        <v>0</v>
      </c>
      <c r="V621" s="117">
        <f t="shared" si="65"/>
        <v>0</v>
      </c>
      <c r="W621" s="118">
        <f t="shared" si="69"/>
        <v>0</v>
      </c>
      <c r="X621" s="119">
        <f t="shared" si="70"/>
        <v>0</v>
      </c>
      <c r="Y621" s="119">
        <f t="shared" si="71"/>
        <v>0</v>
      </c>
      <c r="AA621" s="120" t="str">
        <f t="shared" si="66"/>
        <v>202604</v>
      </c>
    </row>
    <row r="622" spans="1:27" ht="21" customHeight="1">
      <c r="A622" s="308" t="str">
        <f>IF(C622="","",SUBTOTAL(103,$C$13:C622)-1)</f>
        <v/>
      </c>
      <c r="B622" s="104"/>
      <c r="C622" s="105"/>
      <c r="D622" s="105"/>
      <c r="E622" s="106"/>
      <c r="F622" s="107" t="str">
        <f>IF(E622="","",IFERROR(DATEDIF(E622,'請求書（幼稚園保育料・代理）'!$A$1,"Y"),""))</f>
        <v/>
      </c>
      <c r="G622" s="108"/>
      <c r="H622" s="105"/>
      <c r="I622" s="333"/>
      <c r="J622" s="110" t="s">
        <v>32</v>
      </c>
      <c r="K622" s="334"/>
      <c r="L622" s="112"/>
      <c r="M622" s="258" t="s">
        <v>32</v>
      </c>
      <c r="N622" s="113"/>
      <c r="O622" s="114"/>
      <c r="P622" s="306"/>
      <c r="Q622" s="105"/>
      <c r="R622" s="114"/>
      <c r="S622" s="115"/>
      <c r="T622" s="116">
        <f t="shared" si="67"/>
        <v>0</v>
      </c>
      <c r="U622" s="117">
        <f t="shared" si="68"/>
        <v>0</v>
      </c>
      <c r="V622" s="117">
        <f t="shared" si="65"/>
        <v>0</v>
      </c>
      <c r="W622" s="118">
        <f t="shared" si="69"/>
        <v>0</v>
      </c>
      <c r="X622" s="119">
        <f t="shared" si="70"/>
        <v>0</v>
      </c>
      <c r="Y622" s="119">
        <f t="shared" si="71"/>
        <v>0</v>
      </c>
      <c r="AA622" s="120" t="str">
        <f t="shared" si="66"/>
        <v>202604</v>
      </c>
    </row>
    <row r="623" spans="1:27" ht="21" customHeight="1">
      <c r="A623" s="308" t="str">
        <f>IF(C623="","",SUBTOTAL(103,$C$13:C623)-1)</f>
        <v/>
      </c>
      <c r="B623" s="104"/>
      <c r="C623" s="105"/>
      <c r="D623" s="105"/>
      <c r="E623" s="106"/>
      <c r="F623" s="107" t="str">
        <f>IF(E623="","",IFERROR(DATEDIF(E623,'請求書（幼稚園保育料・代理）'!$A$1,"Y"),""))</f>
        <v/>
      </c>
      <c r="G623" s="108"/>
      <c r="H623" s="105"/>
      <c r="I623" s="333"/>
      <c r="J623" s="110" t="s">
        <v>32</v>
      </c>
      <c r="K623" s="334"/>
      <c r="L623" s="112"/>
      <c r="M623" s="258" t="s">
        <v>32</v>
      </c>
      <c r="N623" s="113"/>
      <c r="O623" s="114"/>
      <c r="P623" s="306"/>
      <c r="Q623" s="105"/>
      <c r="R623" s="114"/>
      <c r="S623" s="115"/>
      <c r="T623" s="116">
        <f t="shared" si="67"/>
        <v>0</v>
      </c>
      <c r="U623" s="117">
        <f t="shared" si="68"/>
        <v>0</v>
      </c>
      <c r="V623" s="117">
        <f t="shared" si="65"/>
        <v>0</v>
      </c>
      <c r="W623" s="118">
        <f t="shared" si="69"/>
        <v>0</v>
      </c>
      <c r="X623" s="119">
        <f t="shared" si="70"/>
        <v>0</v>
      </c>
      <c r="Y623" s="119">
        <f t="shared" si="71"/>
        <v>0</v>
      </c>
      <c r="AA623" s="120" t="str">
        <f t="shared" si="66"/>
        <v>202604</v>
      </c>
    </row>
    <row r="624" spans="1:27" ht="21" customHeight="1">
      <c r="A624" s="308" t="str">
        <f>IF(C624="","",SUBTOTAL(103,$C$13:C624)-1)</f>
        <v/>
      </c>
      <c r="B624" s="104"/>
      <c r="C624" s="105"/>
      <c r="D624" s="105"/>
      <c r="E624" s="106"/>
      <c r="F624" s="107" t="str">
        <f>IF(E624="","",IFERROR(DATEDIF(E624,'請求書（幼稚園保育料・代理）'!$A$1,"Y"),""))</f>
        <v/>
      </c>
      <c r="G624" s="108"/>
      <c r="H624" s="105"/>
      <c r="I624" s="333"/>
      <c r="J624" s="110" t="s">
        <v>32</v>
      </c>
      <c r="K624" s="334"/>
      <c r="L624" s="112"/>
      <c r="M624" s="258" t="s">
        <v>32</v>
      </c>
      <c r="N624" s="113"/>
      <c r="O624" s="114"/>
      <c r="P624" s="306"/>
      <c r="Q624" s="105"/>
      <c r="R624" s="114"/>
      <c r="S624" s="115"/>
      <c r="T624" s="116">
        <f t="shared" si="67"/>
        <v>0</v>
      </c>
      <c r="U624" s="117">
        <f t="shared" si="68"/>
        <v>0</v>
      </c>
      <c r="V624" s="117">
        <f t="shared" si="65"/>
        <v>0</v>
      </c>
      <c r="W624" s="118">
        <f t="shared" si="69"/>
        <v>0</v>
      </c>
      <c r="X624" s="119">
        <f t="shared" si="70"/>
        <v>0</v>
      </c>
      <c r="Y624" s="119">
        <f t="shared" si="71"/>
        <v>0</v>
      </c>
      <c r="AA624" s="120" t="str">
        <f t="shared" si="66"/>
        <v>202604</v>
      </c>
    </row>
    <row r="625" spans="1:27" ht="21" customHeight="1">
      <c r="A625" s="308" t="str">
        <f>IF(C625="","",SUBTOTAL(103,$C$13:C625)-1)</f>
        <v/>
      </c>
      <c r="B625" s="104"/>
      <c r="C625" s="105"/>
      <c r="D625" s="105"/>
      <c r="E625" s="106"/>
      <c r="F625" s="107" t="str">
        <f>IF(E625="","",IFERROR(DATEDIF(E625,'請求書（幼稚園保育料・代理）'!$A$1,"Y"),""))</f>
        <v/>
      </c>
      <c r="G625" s="108"/>
      <c r="H625" s="105"/>
      <c r="I625" s="333"/>
      <c r="J625" s="110" t="s">
        <v>32</v>
      </c>
      <c r="K625" s="334"/>
      <c r="L625" s="112"/>
      <c r="M625" s="258" t="s">
        <v>32</v>
      </c>
      <c r="N625" s="113"/>
      <c r="O625" s="114"/>
      <c r="P625" s="306"/>
      <c r="Q625" s="105"/>
      <c r="R625" s="114"/>
      <c r="S625" s="115"/>
      <c r="T625" s="116">
        <f t="shared" si="67"/>
        <v>0</v>
      </c>
      <c r="U625" s="117">
        <f t="shared" si="68"/>
        <v>0</v>
      </c>
      <c r="V625" s="117">
        <f t="shared" si="65"/>
        <v>0</v>
      </c>
      <c r="W625" s="118">
        <f t="shared" si="69"/>
        <v>0</v>
      </c>
      <c r="X625" s="119">
        <f t="shared" si="70"/>
        <v>0</v>
      </c>
      <c r="Y625" s="119">
        <f t="shared" si="71"/>
        <v>0</v>
      </c>
      <c r="AA625" s="120" t="str">
        <f t="shared" si="66"/>
        <v>202604</v>
      </c>
    </row>
    <row r="626" spans="1:27" ht="21" customHeight="1">
      <c r="A626" s="308" t="str">
        <f>IF(C626="","",SUBTOTAL(103,$C$13:C626)-1)</f>
        <v/>
      </c>
      <c r="B626" s="104"/>
      <c r="C626" s="105"/>
      <c r="D626" s="105"/>
      <c r="E626" s="106"/>
      <c r="F626" s="107" t="str">
        <f>IF(E626="","",IFERROR(DATEDIF(E626,'請求書（幼稚園保育料・代理）'!$A$1,"Y"),""))</f>
        <v/>
      </c>
      <c r="G626" s="108"/>
      <c r="H626" s="105"/>
      <c r="I626" s="333"/>
      <c r="J626" s="110" t="s">
        <v>32</v>
      </c>
      <c r="K626" s="334"/>
      <c r="L626" s="112"/>
      <c r="M626" s="258" t="s">
        <v>32</v>
      </c>
      <c r="N626" s="113"/>
      <c r="O626" s="114"/>
      <c r="P626" s="306"/>
      <c r="Q626" s="105"/>
      <c r="R626" s="114"/>
      <c r="S626" s="115"/>
      <c r="T626" s="116">
        <f t="shared" si="67"/>
        <v>0</v>
      </c>
      <c r="U626" s="117">
        <f t="shared" si="68"/>
        <v>0</v>
      </c>
      <c r="V626" s="117">
        <f t="shared" si="65"/>
        <v>0</v>
      </c>
      <c r="W626" s="118">
        <f t="shared" si="69"/>
        <v>0</v>
      </c>
      <c r="X626" s="119">
        <f t="shared" si="70"/>
        <v>0</v>
      </c>
      <c r="Y626" s="119">
        <f t="shared" si="71"/>
        <v>0</v>
      </c>
      <c r="AA626" s="120" t="str">
        <f t="shared" si="66"/>
        <v>202604</v>
      </c>
    </row>
    <row r="627" spans="1:27" ht="21" customHeight="1">
      <c r="A627" s="308" t="str">
        <f>IF(C627="","",SUBTOTAL(103,$C$13:C627)-1)</f>
        <v/>
      </c>
      <c r="B627" s="104"/>
      <c r="C627" s="105"/>
      <c r="D627" s="105"/>
      <c r="E627" s="106"/>
      <c r="F627" s="107" t="str">
        <f>IF(E627="","",IFERROR(DATEDIF(E627,'請求書（幼稚園保育料・代理）'!$A$1,"Y"),""))</f>
        <v/>
      </c>
      <c r="G627" s="108"/>
      <c r="H627" s="105"/>
      <c r="I627" s="333"/>
      <c r="J627" s="110" t="s">
        <v>32</v>
      </c>
      <c r="K627" s="334"/>
      <c r="L627" s="112"/>
      <c r="M627" s="258" t="s">
        <v>32</v>
      </c>
      <c r="N627" s="113"/>
      <c r="O627" s="114"/>
      <c r="P627" s="306"/>
      <c r="Q627" s="105"/>
      <c r="R627" s="114"/>
      <c r="S627" s="115"/>
      <c r="T627" s="116">
        <f t="shared" si="67"/>
        <v>0</v>
      </c>
      <c r="U627" s="117">
        <f t="shared" si="68"/>
        <v>0</v>
      </c>
      <c r="V627" s="117">
        <f t="shared" si="65"/>
        <v>0</v>
      </c>
      <c r="W627" s="118">
        <f t="shared" si="69"/>
        <v>0</v>
      </c>
      <c r="X627" s="119">
        <f t="shared" si="70"/>
        <v>0</v>
      </c>
      <c r="Y627" s="119">
        <f t="shared" si="71"/>
        <v>0</v>
      </c>
      <c r="AA627" s="120" t="str">
        <f t="shared" si="66"/>
        <v>202604</v>
      </c>
    </row>
    <row r="628" spans="1:27" ht="21" customHeight="1">
      <c r="A628" s="308" t="str">
        <f>IF(C628="","",SUBTOTAL(103,$C$13:C628)-1)</f>
        <v/>
      </c>
      <c r="B628" s="104"/>
      <c r="C628" s="105"/>
      <c r="D628" s="105"/>
      <c r="E628" s="106"/>
      <c r="F628" s="107" t="str">
        <f>IF(E628="","",IFERROR(DATEDIF(E628,'請求書（幼稚園保育料・代理）'!$A$1,"Y"),""))</f>
        <v/>
      </c>
      <c r="G628" s="108"/>
      <c r="H628" s="105"/>
      <c r="I628" s="333"/>
      <c r="J628" s="110" t="s">
        <v>32</v>
      </c>
      <c r="K628" s="334"/>
      <c r="L628" s="112"/>
      <c r="M628" s="258" t="s">
        <v>32</v>
      </c>
      <c r="N628" s="113"/>
      <c r="O628" s="114"/>
      <c r="P628" s="306"/>
      <c r="Q628" s="105"/>
      <c r="R628" s="114"/>
      <c r="S628" s="115"/>
      <c r="T628" s="116">
        <f t="shared" si="67"/>
        <v>0</v>
      </c>
      <c r="U628" s="117">
        <f t="shared" si="68"/>
        <v>0</v>
      </c>
      <c r="V628" s="117">
        <f t="shared" si="65"/>
        <v>0</v>
      </c>
      <c r="W628" s="118">
        <f t="shared" si="69"/>
        <v>0</v>
      </c>
      <c r="X628" s="119">
        <f t="shared" si="70"/>
        <v>0</v>
      </c>
      <c r="Y628" s="119">
        <f t="shared" si="71"/>
        <v>0</v>
      </c>
      <c r="AA628" s="120" t="str">
        <f t="shared" si="66"/>
        <v>202604</v>
      </c>
    </row>
    <row r="629" spans="1:27" ht="21" customHeight="1">
      <c r="A629" s="308" t="str">
        <f>IF(C629="","",SUBTOTAL(103,$C$13:C629)-1)</f>
        <v/>
      </c>
      <c r="B629" s="104"/>
      <c r="C629" s="105"/>
      <c r="D629" s="105"/>
      <c r="E629" s="106"/>
      <c r="F629" s="107" t="str">
        <f>IF(E629="","",IFERROR(DATEDIF(E629,'請求書（幼稚園保育料・代理）'!$A$1,"Y"),""))</f>
        <v/>
      </c>
      <c r="G629" s="108"/>
      <c r="H629" s="105"/>
      <c r="I629" s="333"/>
      <c r="J629" s="110" t="s">
        <v>32</v>
      </c>
      <c r="K629" s="334"/>
      <c r="L629" s="112"/>
      <c r="M629" s="258" t="s">
        <v>32</v>
      </c>
      <c r="N629" s="113"/>
      <c r="O629" s="114"/>
      <c r="P629" s="306"/>
      <c r="Q629" s="105"/>
      <c r="R629" s="114"/>
      <c r="S629" s="115"/>
      <c r="T629" s="116">
        <f t="shared" si="67"/>
        <v>0</v>
      </c>
      <c r="U629" s="117">
        <f t="shared" si="68"/>
        <v>0</v>
      </c>
      <c r="V629" s="117">
        <f t="shared" si="65"/>
        <v>0</v>
      </c>
      <c r="W629" s="118">
        <f t="shared" si="69"/>
        <v>0</v>
      </c>
      <c r="X629" s="119">
        <f t="shared" si="70"/>
        <v>0</v>
      </c>
      <c r="Y629" s="119">
        <f t="shared" si="71"/>
        <v>0</v>
      </c>
      <c r="AA629" s="120" t="str">
        <f t="shared" si="66"/>
        <v>202604</v>
      </c>
    </row>
    <row r="630" spans="1:27" ht="21" customHeight="1">
      <c r="A630" s="308" t="str">
        <f>IF(C630="","",SUBTOTAL(103,$C$13:C630)-1)</f>
        <v/>
      </c>
      <c r="B630" s="104"/>
      <c r="C630" s="105"/>
      <c r="D630" s="105"/>
      <c r="E630" s="106"/>
      <c r="F630" s="107" t="str">
        <f>IF(E630="","",IFERROR(DATEDIF(E630,'請求書（幼稚園保育料・代理）'!$A$1,"Y"),""))</f>
        <v/>
      </c>
      <c r="G630" s="108"/>
      <c r="H630" s="105"/>
      <c r="I630" s="333"/>
      <c r="J630" s="110" t="s">
        <v>32</v>
      </c>
      <c r="K630" s="334"/>
      <c r="L630" s="112"/>
      <c r="M630" s="258" t="s">
        <v>32</v>
      </c>
      <c r="N630" s="113"/>
      <c r="O630" s="114"/>
      <c r="P630" s="306"/>
      <c r="Q630" s="105"/>
      <c r="R630" s="114"/>
      <c r="S630" s="115"/>
      <c r="T630" s="116">
        <f t="shared" si="67"/>
        <v>0</v>
      </c>
      <c r="U630" s="117">
        <f t="shared" si="68"/>
        <v>0</v>
      </c>
      <c r="V630" s="117">
        <f t="shared" si="65"/>
        <v>0</v>
      </c>
      <c r="W630" s="118">
        <f t="shared" si="69"/>
        <v>0</v>
      </c>
      <c r="X630" s="119">
        <f t="shared" si="70"/>
        <v>0</v>
      </c>
      <c r="Y630" s="119">
        <f t="shared" si="71"/>
        <v>0</v>
      </c>
      <c r="AA630" s="120" t="str">
        <f t="shared" si="66"/>
        <v>202604</v>
      </c>
    </row>
    <row r="631" spans="1:27" ht="21" customHeight="1">
      <c r="A631" s="308" t="str">
        <f>IF(C631="","",SUBTOTAL(103,$C$13:C631)-1)</f>
        <v/>
      </c>
      <c r="B631" s="104"/>
      <c r="C631" s="105"/>
      <c r="D631" s="105"/>
      <c r="E631" s="106"/>
      <c r="F631" s="107" t="str">
        <f>IF(E631="","",IFERROR(DATEDIF(E631,'請求書（幼稚園保育料・代理）'!$A$1,"Y"),""))</f>
        <v/>
      </c>
      <c r="G631" s="108"/>
      <c r="H631" s="105"/>
      <c r="I631" s="333"/>
      <c r="J631" s="110" t="s">
        <v>32</v>
      </c>
      <c r="K631" s="334"/>
      <c r="L631" s="112"/>
      <c r="M631" s="258" t="s">
        <v>32</v>
      </c>
      <c r="N631" s="113"/>
      <c r="O631" s="114"/>
      <c r="P631" s="306"/>
      <c r="Q631" s="105"/>
      <c r="R631" s="114"/>
      <c r="S631" s="115"/>
      <c r="T631" s="116">
        <f t="shared" si="67"/>
        <v>0</v>
      </c>
      <c r="U631" s="117">
        <f t="shared" si="68"/>
        <v>0</v>
      </c>
      <c r="V631" s="117">
        <f t="shared" si="65"/>
        <v>0</v>
      </c>
      <c r="W631" s="118">
        <f t="shared" si="69"/>
        <v>0</v>
      </c>
      <c r="X631" s="119">
        <f t="shared" si="70"/>
        <v>0</v>
      </c>
      <c r="Y631" s="119">
        <f t="shared" si="71"/>
        <v>0</v>
      </c>
      <c r="AA631" s="120" t="str">
        <f t="shared" si="66"/>
        <v>202604</v>
      </c>
    </row>
    <row r="632" spans="1:27" ht="21" customHeight="1">
      <c r="A632" s="308" t="str">
        <f>IF(C632="","",SUBTOTAL(103,$C$13:C632)-1)</f>
        <v/>
      </c>
      <c r="B632" s="104"/>
      <c r="C632" s="105"/>
      <c r="D632" s="105"/>
      <c r="E632" s="106"/>
      <c r="F632" s="107" t="str">
        <f>IF(E632="","",IFERROR(DATEDIF(E632,'請求書（幼稚園保育料・代理）'!$A$1,"Y"),""))</f>
        <v/>
      </c>
      <c r="G632" s="108"/>
      <c r="H632" s="105"/>
      <c r="I632" s="333"/>
      <c r="J632" s="110" t="s">
        <v>32</v>
      </c>
      <c r="K632" s="334"/>
      <c r="L632" s="112"/>
      <c r="M632" s="258" t="s">
        <v>32</v>
      </c>
      <c r="N632" s="113"/>
      <c r="O632" s="114"/>
      <c r="P632" s="306"/>
      <c r="Q632" s="105"/>
      <c r="R632" s="114"/>
      <c r="S632" s="115"/>
      <c r="T632" s="116">
        <f t="shared" si="67"/>
        <v>0</v>
      </c>
      <c r="U632" s="117">
        <f t="shared" si="68"/>
        <v>0</v>
      </c>
      <c r="V632" s="117">
        <f t="shared" si="65"/>
        <v>0</v>
      </c>
      <c r="W632" s="118">
        <f t="shared" si="69"/>
        <v>0</v>
      </c>
      <c r="X632" s="119">
        <f t="shared" si="70"/>
        <v>0</v>
      </c>
      <c r="Y632" s="119">
        <f t="shared" si="71"/>
        <v>0</v>
      </c>
      <c r="AA632" s="120" t="str">
        <f t="shared" si="66"/>
        <v>202604</v>
      </c>
    </row>
    <row r="633" spans="1:27" ht="21" customHeight="1">
      <c r="A633" s="308" t="str">
        <f>IF(C633="","",SUBTOTAL(103,$C$13:C633)-1)</f>
        <v/>
      </c>
      <c r="B633" s="104"/>
      <c r="C633" s="105"/>
      <c r="D633" s="105"/>
      <c r="E633" s="106"/>
      <c r="F633" s="107" t="str">
        <f>IF(E633="","",IFERROR(DATEDIF(E633,'請求書（幼稚園保育料・代理）'!$A$1,"Y"),""))</f>
        <v/>
      </c>
      <c r="G633" s="108"/>
      <c r="H633" s="105"/>
      <c r="I633" s="333"/>
      <c r="J633" s="110" t="s">
        <v>32</v>
      </c>
      <c r="K633" s="334"/>
      <c r="L633" s="112"/>
      <c r="M633" s="258" t="s">
        <v>32</v>
      </c>
      <c r="N633" s="113"/>
      <c r="O633" s="114"/>
      <c r="P633" s="306"/>
      <c r="Q633" s="105"/>
      <c r="R633" s="114"/>
      <c r="S633" s="115"/>
      <c r="T633" s="116">
        <f t="shared" si="67"/>
        <v>0</v>
      </c>
      <c r="U633" s="117">
        <f t="shared" si="68"/>
        <v>0</v>
      </c>
      <c r="V633" s="117">
        <f t="shared" si="65"/>
        <v>0</v>
      </c>
      <c r="W633" s="118">
        <f t="shared" si="69"/>
        <v>0</v>
      </c>
      <c r="X633" s="119">
        <f t="shared" si="70"/>
        <v>0</v>
      </c>
      <c r="Y633" s="119">
        <f t="shared" si="71"/>
        <v>0</v>
      </c>
      <c r="AA633" s="120" t="str">
        <f t="shared" si="66"/>
        <v>202604</v>
      </c>
    </row>
    <row r="634" spans="1:27" ht="21" customHeight="1">
      <c r="A634" s="308" t="str">
        <f>IF(C634="","",SUBTOTAL(103,$C$13:C634)-1)</f>
        <v/>
      </c>
      <c r="B634" s="104"/>
      <c r="C634" s="105"/>
      <c r="D634" s="105"/>
      <c r="E634" s="106"/>
      <c r="F634" s="107" t="str">
        <f>IF(E634="","",IFERROR(DATEDIF(E634,'請求書（幼稚園保育料・代理）'!$A$1,"Y"),""))</f>
        <v/>
      </c>
      <c r="G634" s="108"/>
      <c r="H634" s="105"/>
      <c r="I634" s="333"/>
      <c r="J634" s="110" t="s">
        <v>32</v>
      </c>
      <c r="K634" s="334"/>
      <c r="L634" s="112"/>
      <c r="M634" s="258" t="s">
        <v>32</v>
      </c>
      <c r="N634" s="113"/>
      <c r="O634" s="114"/>
      <c r="P634" s="306"/>
      <c r="Q634" s="105"/>
      <c r="R634" s="114"/>
      <c r="S634" s="115"/>
      <c r="T634" s="116">
        <f t="shared" si="67"/>
        <v>0</v>
      </c>
      <c r="U634" s="117">
        <f t="shared" si="68"/>
        <v>0</v>
      </c>
      <c r="V634" s="117">
        <f t="shared" si="65"/>
        <v>0</v>
      </c>
      <c r="W634" s="118">
        <f t="shared" si="69"/>
        <v>0</v>
      </c>
      <c r="X634" s="119">
        <f t="shared" si="70"/>
        <v>0</v>
      </c>
      <c r="Y634" s="119">
        <f t="shared" si="71"/>
        <v>0</v>
      </c>
      <c r="AA634" s="120" t="str">
        <f t="shared" si="66"/>
        <v>202604</v>
      </c>
    </row>
    <row r="635" spans="1:27" ht="21" customHeight="1">
      <c r="A635" s="308" t="str">
        <f>IF(C635="","",SUBTOTAL(103,$C$13:C635)-1)</f>
        <v/>
      </c>
      <c r="B635" s="104"/>
      <c r="C635" s="105"/>
      <c r="D635" s="105"/>
      <c r="E635" s="106"/>
      <c r="F635" s="107" t="str">
        <f>IF(E635="","",IFERROR(DATEDIF(E635,'請求書（幼稚園保育料・代理）'!$A$1,"Y"),""))</f>
        <v/>
      </c>
      <c r="G635" s="108"/>
      <c r="H635" s="105"/>
      <c r="I635" s="333"/>
      <c r="J635" s="110" t="s">
        <v>32</v>
      </c>
      <c r="K635" s="334"/>
      <c r="L635" s="112"/>
      <c r="M635" s="258" t="s">
        <v>32</v>
      </c>
      <c r="N635" s="113"/>
      <c r="O635" s="114"/>
      <c r="P635" s="306"/>
      <c r="Q635" s="105"/>
      <c r="R635" s="114"/>
      <c r="S635" s="115"/>
      <c r="T635" s="116">
        <f t="shared" si="67"/>
        <v>0</v>
      </c>
      <c r="U635" s="117">
        <f t="shared" si="68"/>
        <v>0</v>
      </c>
      <c r="V635" s="117">
        <f t="shared" si="65"/>
        <v>0</v>
      </c>
      <c r="W635" s="118">
        <f t="shared" si="69"/>
        <v>0</v>
      </c>
      <c r="X635" s="119">
        <f t="shared" si="70"/>
        <v>0</v>
      </c>
      <c r="Y635" s="119">
        <f t="shared" si="71"/>
        <v>0</v>
      </c>
      <c r="AA635" s="120" t="str">
        <f t="shared" si="66"/>
        <v>202604</v>
      </c>
    </row>
    <row r="636" spans="1:27" ht="21" customHeight="1">
      <c r="A636" s="308" t="str">
        <f>IF(C636="","",SUBTOTAL(103,$C$13:C636)-1)</f>
        <v/>
      </c>
      <c r="B636" s="104"/>
      <c r="C636" s="105"/>
      <c r="D636" s="105"/>
      <c r="E636" s="106"/>
      <c r="F636" s="107" t="str">
        <f>IF(E636="","",IFERROR(DATEDIF(E636,'請求書（幼稚園保育料・代理）'!$A$1,"Y"),""))</f>
        <v/>
      </c>
      <c r="G636" s="108"/>
      <c r="H636" s="105"/>
      <c r="I636" s="333"/>
      <c r="J636" s="110" t="s">
        <v>32</v>
      </c>
      <c r="K636" s="334"/>
      <c r="L636" s="112"/>
      <c r="M636" s="258" t="s">
        <v>32</v>
      </c>
      <c r="N636" s="113"/>
      <c r="O636" s="114"/>
      <c r="P636" s="306"/>
      <c r="Q636" s="105"/>
      <c r="R636" s="114"/>
      <c r="S636" s="115"/>
      <c r="T636" s="116">
        <f t="shared" si="67"/>
        <v>0</v>
      </c>
      <c r="U636" s="117">
        <f t="shared" si="68"/>
        <v>0</v>
      </c>
      <c r="V636" s="117">
        <f t="shared" si="65"/>
        <v>0</v>
      </c>
      <c r="W636" s="118">
        <f t="shared" si="69"/>
        <v>0</v>
      </c>
      <c r="X636" s="119">
        <f t="shared" si="70"/>
        <v>0</v>
      </c>
      <c r="Y636" s="119">
        <f t="shared" si="71"/>
        <v>0</v>
      </c>
      <c r="AA636" s="120" t="str">
        <f t="shared" si="66"/>
        <v>202604</v>
      </c>
    </row>
    <row r="637" spans="1:27" ht="21" customHeight="1">
      <c r="A637" s="308" t="str">
        <f>IF(C637="","",SUBTOTAL(103,$C$13:C637)-1)</f>
        <v/>
      </c>
      <c r="B637" s="104"/>
      <c r="C637" s="105"/>
      <c r="D637" s="105"/>
      <c r="E637" s="106"/>
      <c r="F637" s="107" t="str">
        <f>IF(E637="","",IFERROR(DATEDIF(E637,'請求書（幼稚園保育料・代理）'!$A$1,"Y"),""))</f>
        <v/>
      </c>
      <c r="G637" s="108"/>
      <c r="H637" s="105"/>
      <c r="I637" s="333"/>
      <c r="J637" s="110" t="s">
        <v>32</v>
      </c>
      <c r="K637" s="334"/>
      <c r="L637" s="112"/>
      <c r="M637" s="258" t="s">
        <v>32</v>
      </c>
      <c r="N637" s="113"/>
      <c r="O637" s="114"/>
      <c r="P637" s="306"/>
      <c r="Q637" s="105"/>
      <c r="R637" s="114"/>
      <c r="S637" s="115"/>
      <c r="T637" s="116">
        <f t="shared" si="67"/>
        <v>0</v>
      </c>
      <c r="U637" s="117">
        <f t="shared" si="68"/>
        <v>0</v>
      </c>
      <c r="V637" s="117">
        <f t="shared" si="65"/>
        <v>0</v>
      </c>
      <c r="W637" s="118">
        <f t="shared" si="69"/>
        <v>0</v>
      </c>
      <c r="X637" s="119">
        <f t="shared" si="70"/>
        <v>0</v>
      </c>
      <c r="Y637" s="119">
        <f t="shared" si="71"/>
        <v>0</v>
      </c>
      <c r="AA637" s="120" t="str">
        <f t="shared" si="66"/>
        <v>202604</v>
      </c>
    </row>
    <row r="638" spans="1:27" ht="21" customHeight="1">
      <c r="A638" s="308" t="str">
        <f>IF(C638="","",SUBTOTAL(103,$C$13:C638)-1)</f>
        <v/>
      </c>
      <c r="B638" s="104"/>
      <c r="C638" s="105"/>
      <c r="D638" s="105"/>
      <c r="E638" s="106"/>
      <c r="F638" s="107" t="str">
        <f>IF(E638="","",IFERROR(DATEDIF(E638,'請求書（幼稚園保育料・代理）'!$A$1,"Y"),""))</f>
        <v/>
      </c>
      <c r="G638" s="108"/>
      <c r="H638" s="105"/>
      <c r="I638" s="333"/>
      <c r="J638" s="110" t="s">
        <v>32</v>
      </c>
      <c r="K638" s="334"/>
      <c r="L638" s="112"/>
      <c r="M638" s="258" t="s">
        <v>32</v>
      </c>
      <c r="N638" s="113"/>
      <c r="O638" s="114"/>
      <c r="P638" s="306"/>
      <c r="Q638" s="105"/>
      <c r="R638" s="114"/>
      <c r="S638" s="115"/>
      <c r="T638" s="116">
        <f t="shared" si="67"/>
        <v>0</v>
      </c>
      <c r="U638" s="117">
        <f t="shared" si="68"/>
        <v>0</v>
      </c>
      <c r="V638" s="117">
        <f t="shared" si="65"/>
        <v>0</v>
      </c>
      <c r="W638" s="118">
        <f t="shared" si="69"/>
        <v>0</v>
      </c>
      <c r="X638" s="119">
        <f t="shared" si="70"/>
        <v>0</v>
      </c>
      <c r="Y638" s="119">
        <f t="shared" si="71"/>
        <v>0</v>
      </c>
      <c r="AA638" s="120" t="str">
        <f t="shared" si="66"/>
        <v>202604</v>
      </c>
    </row>
    <row r="639" spans="1:27" ht="21" customHeight="1">
      <c r="A639" s="308" t="str">
        <f>IF(C639="","",SUBTOTAL(103,$C$13:C639)-1)</f>
        <v/>
      </c>
      <c r="B639" s="104"/>
      <c r="C639" s="105"/>
      <c r="D639" s="105"/>
      <c r="E639" s="106"/>
      <c r="F639" s="107" t="str">
        <f>IF(E639="","",IFERROR(DATEDIF(E639,'請求書（幼稚園保育料・代理）'!$A$1,"Y"),""))</f>
        <v/>
      </c>
      <c r="G639" s="108"/>
      <c r="H639" s="105"/>
      <c r="I639" s="333"/>
      <c r="J639" s="110" t="s">
        <v>32</v>
      </c>
      <c r="K639" s="334"/>
      <c r="L639" s="112"/>
      <c r="M639" s="258" t="s">
        <v>32</v>
      </c>
      <c r="N639" s="113"/>
      <c r="O639" s="114"/>
      <c r="P639" s="306"/>
      <c r="Q639" s="105"/>
      <c r="R639" s="114"/>
      <c r="S639" s="115"/>
      <c r="T639" s="116">
        <f t="shared" si="67"/>
        <v>0</v>
      </c>
      <c r="U639" s="117">
        <f t="shared" si="68"/>
        <v>0</v>
      </c>
      <c r="V639" s="117">
        <f t="shared" si="65"/>
        <v>0</v>
      </c>
      <c r="W639" s="118">
        <f t="shared" si="69"/>
        <v>0</v>
      </c>
      <c r="X639" s="119">
        <f t="shared" si="70"/>
        <v>0</v>
      </c>
      <c r="Y639" s="119">
        <f t="shared" si="71"/>
        <v>0</v>
      </c>
      <c r="AA639" s="120" t="str">
        <f t="shared" si="66"/>
        <v>202604</v>
      </c>
    </row>
    <row r="640" spans="1:27" ht="21" customHeight="1">
      <c r="A640" s="308" t="str">
        <f>IF(C640="","",SUBTOTAL(103,$C$13:C640)-1)</f>
        <v/>
      </c>
      <c r="B640" s="104"/>
      <c r="C640" s="105"/>
      <c r="D640" s="105"/>
      <c r="E640" s="106"/>
      <c r="F640" s="107" t="str">
        <f>IF(E640="","",IFERROR(DATEDIF(E640,'請求書（幼稚園保育料・代理）'!$A$1,"Y"),""))</f>
        <v/>
      </c>
      <c r="G640" s="108"/>
      <c r="H640" s="105"/>
      <c r="I640" s="333"/>
      <c r="J640" s="110" t="s">
        <v>32</v>
      </c>
      <c r="K640" s="334"/>
      <c r="L640" s="112"/>
      <c r="M640" s="258" t="s">
        <v>32</v>
      </c>
      <c r="N640" s="113"/>
      <c r="O640" s="114"/>
      <c r="P640" s="306"/>
      <c r="Q640" s="105"/>
      <c r="R640" s="114"/>
      <c r="S640" s="115"/>
      <c r="T640" s="116">
        <f t="shared" si="67"/>
        <v>0</v>
      </c>
      <c r="U640" s="117">
        <f t="shared" si="68"/>
        <v>0</v>
      </c>
      <c r="V640" s="117">
        <f t="shared" si="65"/>
        <v>0</v>
      </c>
      <c r="W640" s="118">
        <f t="shared" si="69"/>
        <v>0</v>
      </c>
      <c r="X640" s="119">
        <f t="shared" si="70"/>
        <v>0</v>
      </c>
      <c r="Y640" s="119">
        <f t="shared" si="71"/>
        <v>0</v>
      </c>
      <c r="AA640" s="120" t="str">
        <f t="shared" si="66"/>
        <v>202604</v>
      </c>
    </row>
    <row r="641" spans="1:27" ht="21" customHeight="1">
      <c r="A641" s="308" t="str">
        <f>IF(C641="","",SUBTOTAL(103,$C$13:C641)-1)</f>
        <v/>
      </c>
      <c r="B641" s="104"/>
      <c r="C641" s="105"/>
      <c r="D641" s="105"/>
      <c r="E641" s="106"/>
      <c r="F641" s="107" t="str">
        <f>IF(E641="","",IFERROR(DATEDIF(E641,'請求書（幼稚園保育料・代理）'!$A$1,"Y"),""))</f>
        <v/>
      </c>
      <c r="G641" s="108"/>
      <c r="H641" s="105"/>
      <c r="I641" s="333"/>
      <c r="J641" s="110" t="s">
        <v>32</v>
      </c>
      <c r="K641" s="334"/>
      <c r="L641" s="112"/>
      <c r="M641" s="258" t="s">
        <v>32</v>
      </c>
      <c r="N641" s="113"/>
      <c r="O641" s="114"/>
      <c r="P641" s="306"/>
      <c r="Q641" s="105"/>
      <c r="R641" s="114"/>
      <c r="S641" s="115"/>
      <c r="T641" s="116">
        <f t="shared" si="67"/>
        <v>0</v>
      </c>
      <c r="U641" s="117">
        <f t="shared" si="68"/>
        <v>0</v>
      </c>
      <c r="V641" s="117">
        <f t="shared" si="65"/>
        <v>0</v>
      </c>
      <c r="W641" s="118">
        <f t="shared" si="69"/>
        <v>0</v>
      </c>
      <c r="X641" s="119">
        <f t="shared" si="70"/>
        <v>0</v>
      </c>
      <c r="Y641" s="119">
        <f t="shared" si="71"/>
        <v>0</v>
      </c>
      <c r="AA641" s="120" t="str">
        <f t="shared" si="66"/>
        <v>202604</v>
      </c>
    </row>
    <row r="642" spans="1:27" ht="21" customHeight="1">
      <c r="A642" s="308" t="str">
        <f>IF(C642="","",SUBTOTAL(103,$C$13:C642)-1)</f>
        <v/>
      </c>
      <c r="B642" s="104"/>
      <c r="C642" s="105"/>
      <c r="D642" s="105"/>
      <c r="E642" s="106"/>
      <c r="F642" s="107" t="str">
        <f>IF(E642="","",IFERROR(DATEDIF(E642,'請求書（幼稚園保育料・代理）'!$A$1,"Y"),""))</f>
        <v/>
      </c>
      <c r="G642" s="108"/>
      <c r="H642" s="105"/>
      <c r="I642" s="333"/>
      <c r="J642" s="110" t="s">
        <v>32</v>
      </c>
      <c r="K642" s="334"/>
      <c r="L642" s="112"/>
      <c r="M642" s="258" t="s">
        <v>32</v>
      </c>
      <c r="N642" s="113"/>
      <c r="O642" s="114"/>
      <c r="P642" s="306"/>
      <c r="Q642" s="105"/>
      <c r="R642" s="114"/>
      <c r="S642" s="115"/>
      <c r="T642" s="116">
        <f t="shared" si="67"/>
        <v>0</v>
      </c>
      <c r="U642" s="117">
        <f t="shared" si="68"/>
        <v>0</v>
      </c>
      <c r="V642" s="117">
        <f t="shared" si="65"/>
        <v>0</v>
      </c>
      <c r="W642" s="118">
        <f t="shared" si="69"/>
        <v>0</v>
      </c>
      <c r="X642" s="119">
        <f t="shared" si="70"/>
        <v>0</v>
      </c>
      <c r="Y642" s="119">
        <f t="shared" si="71"/>
        <v>0</v>
      </c>
      <c r="AA642" s="120" t="str">
        <f t="shared" si="66"/>
        <v>202604</v>
      </c>
    </row>
    <row r="643" spans="1:27" ht="21" customHeight="1">
      <c r="A643" s="308" t="str">
        <f>IF(C643="","",SUBTOTAL(103,$C$13:C643)-1)</f>
        <v/>
      </c>
      <c r="B643" s="104"/>
      <c r="C643" s="105"/>
      <c r="D643" s="105"/>
      <c r="E643" s="106"/>
      <c r="F643" s="107" t="str">
        <f>IF(E643="","",IFERROR(DATEDIF(E643,'請求書（幼稚園保育料・代理）'!$A$1,"Y"),""))</f>
        <v/>
      </c>
      <c r="G643" s="108"/>
      <c r="H643" s="105"/>
      <c r="I643" s="333"/>
      <c r="J643" s="110" t="s">
        <v>32</v>
      </c>
      <c r="K643" s="334"/>
      <c r="L643" s="112"/>
      <c r="M643" s="258" t="s">
        <v>32</v>
      </c>
      <c r="N643" s="113"/>
      <c r="O643" s="114"/>
      <c r="P643" s="306"/>
      <c r="Q643" s="105"/>
      <c r="R643" s="114"/>
      <c r="S643" s="115"/>
      <c r="T643" s="116">
        <f t="shared" si="67"/>
        <v>0</v>
      </c>
      <c r="U643" s="117">
        <f t="shared" si="68"/>
        <v>0</v>
      </c>
      <c r="V643" s="117">
        <f t="shared" si="65"/>
        <v>0</v>
      </c>
      <c r="W643" s="118">
        <f t="shared" si="69"/>
        <v>0</v>
      </c>
      <c r="X643" s="119">
        <f t="shared" si="70"/>
        <v>0</v>
      </c>
      <c r="Y643" s="119">
        <f t="shared" si="71"/>
        <v>0</v>
      </c>
      <c r="AA643" s="120" t="str">
        <f t="shared" si="66"/>
        <v>202604</v>
      </c>
    </row>
    <row r="644" spans="1:27" ht="21" customHeight="1">
      <c r="A644" s="308" t="str">
        <f>IF(C644="","",SUBTOTAL(103,$C$13:C644)-1)</f>
        <v/>
      </c>
      <c r="B644" s="104"/>
      <c r="C644" s="105"/>
      <c r="D644" s="105"/>
      <c r="E644" s="106"/>
      <c r="F644" s="107" t="str">
        <f>IF(E644="","",IFERROR(DATEDIF(E644,'請求書（幼稚園保育料・代理）'!$A$1,"Y"),""))</f>
        <v/>
      </c>
      <c r="G644" s="108"/>
      <c r="H644" s="105"/>
      <c r="I644" s="333"/>
      <c r="J644" s="110" t="s">
        <v>32</v>
      </c>
      <c r="K644" s="334"/>
      <c r="L644" s="112"/>
      <c r="M644" s="258" t="s">
        <v>32</v>
      </c>
      <c r="N644" s="113"/>
      <c r="O644" s="114"/>
      <c r="P644" s="306"/>
      <c r="Q644" s="105"/>
      <c r="R644" s="114"/>
      <c r="S644" s="115"/>
      <c r="T644" s="116">
        <f t="shared" si="67"/>
        <v>0</v>
      </c>
      <c r="U644" s="117">
        <f t="shared" si="68"/>
        <v>0</v>
      </c>
      <c r="V644" s="117">
        <f t="shared" si="65"/>
        <v>0</v>
      </c>
      <c r="W644" s="118">
        <f t="shared" si="69"/>
        <v>0</v>
      </c>
      <c r="X644" s="119">
        <f t="shared" si="70"/>
        <v>0</v>
      </c>
      <c r="Y644" s="119">
        <f t="shared" si="71"/>
        <v>0</v>
      </c>
      <c r="AA644" s="120" t="str">
        <f t="shared" si="66"/>
        <v>202604</v>
      </c>
    </row>
    <row r="645" spans="1:27" ht="21" customHeight="1">
      <c r="A645" s="308" t="str">
        <f>IF(C645="","",SUBTOTAL(103,$C$13:C645)-1)</f>
        <v/>
      </c>
      <c r="B645" s="104"/>
      <c r="C645" s="105"/>
      <c r="D645" s="105"/>
      <c r="E645" s="106"/>
      <c r="F645" s="107" t="str">
        <f>IF(E645="","",IFERROR(DATEDIF(E645,'請求書（幼稚園保育料・代理）'!$A$1,"Y"),""))</f>
        <v/>
      </c>
      <c r="G645" s="108"/>
      <c r="H645" s="105"/>
      <c r="I645" s="333"/>
      <c r="J645" s="110" t="s">
        <v>32</v>
      </c>
      <c r="K645" s="334"/>
      <c r="L645" s="112"/>
      <c r="M645" s="258" t="s">
        <v>32</v>
      </c>
      <c r="N645" s="113"/>
      <c r="O645" s="114"/>
      <c r="P645" s="306"/>
      <c r="Q645" s="105"/>
      <c r="R645" s="114"/>
      <c r="S645" s="115"/>
      <c r="T645" s="116">
        <f t="shared" si="67"/>
        <v>0</v>
      </c>
      <c r="U645" s="117">
        <f t="shared" si="68"/>
        <v>0</v>
      </c>
      <c r="V645" s="117">
        <f t="shared" si="65"/>
        <v>0</v>
      </c>
      <c r="W645" s="118">
        <f t="shared" si="69"/>
        <v>0</v>
      </c>
      <c r="X645" s="119">
        <f t="shared" si="70"/>
        <v>0</v>
      </c>
      <c r="Y645" s="119">
        <f t="shared" si="71"/>
        <v>0</v>
      </c>
      <c r="AA645" s="120" t="str">
        <f t="shared" si="66"/>
        <v>202604</v>
      </c>
    </row>
    <row r="646" spans="1:27" ht="21" customHeight="1">
      <c r="A646" s="308" t="str">
        <f>IF(C646="","",SUBTOTAL(103,$C$13:C646)-1)</f>
        <v/>
      </c>
      <c r="B646" s="104"/>
      <c r="C646" s="105"/>
      <c r="D646" s="105"/>
      <c r="E646" s="106"/>
      <c r="F646" s="107" t="str">
        <f>IF(E646="","",IFERROR(DATEDIF(E646,'請求書（幼稚園保育料・代理）'!$A$1,"Y"),""))</f>
        <v/>
      </c>
      <c r="G646" s="108"/>
      <c r="H646" s="105"/>
      <c r="I646" s="333"/>
      <c r="J646" s="110" t="s">
        <v>32</v>
      </c>
      <c r="K646" s="334"/>
      <c r="L646" s="112"/>
      <c r="M646" s="258" t="s">
        <v>32</v>
      </c>
      <c r="N646" s="113"/>
      <c r="O646" s="114"/>
      <c r="P646" s="306"/>
      <c r="Q646" s="105"/>
      <c r="R646" s="114"/>
      <c r="S646" s="115"/>
      <c r="T646" s="116">
        <f t="shared" si="67"/>
        <v>0</v>
      </c>
      <c r="U646" s="117">
        <f t="shared" si="68"/>
        <v>0</v>
      </c>
      <c r="V646" s="117">
        <f t="shared" si="65"/>
        <v>0</v>
      </c>
      <c r="W646" s="118">
        <f t="shared" si="69"/>
        <v>0</v>
      </c>
      <c r="X646" s="119">
        <f t="shared" si="70"/>
        <v>0</v>
      </c>
      <c r="Y646" s="119">
        <f t="shared" si="71"/>
        <v>0</v>
      </c>
      <c r="AA646" s="120" t="str">
        <f t="shared" si="66"/>
        <v>202604</v>
      </c>
    </row>
    <row r="647" spans="1:27" ht="21" customHeight="1">
      <c r="A647" s="308" t="str">
        <f>IF(C647="","",SUBTOTAL(103,$C$13:C647)-1)</f>
        <v/>
      </c>
      <c r="B647" s="104"/>
      <c r="C647" s="105"/>
      <c r="D647" s="105"/>
      <c r="E647" s="106"/>
      <c r="F647" s="107" t="str">
        <f>IF(E647="","",IFERROR(DATEDIF(E647,'請求書（幼稚園保育料・代理）'!$A$1,"Y"),""))</f>
        <v/>
      </c>
      <c r="G647" s="108"/>
      <c r="H647" s="105"/>
      <c r="I647" s="333"/>
      <c r="J647" s="110" t="s">
        <v>32</v>
      </c>
      <c r="K647" s="334"/>
      <c r="L647" s="112"/>
      <c r="M647" s="258" t="s">
        <v>32</v>
      </c>
      <c r="N647" s="113"/>
      <c r="O647" s="114"/>
      <c r="P647" s="306"/>
      <c r="Q647" s="105"/>
      <c r="R647" s="114"/>
      <c r="S647" s="115"/>
      <c r="T647" s="116">
        <f t="shared" si="67"/>
        <v>0</v>
      </c>
      <c r="U647" s="117">
        <f t="shared" si="68"/>
        <v>0</v>
      </c>
      <c r="V647" s="117">
        <f t="shared" si="65"/>
        <v>0</v>
      </c>
      <c r="W647" s="118">
        <f t="shared" si="69"/>
        <v>0</v>
      </c>
      <c r="X647" s="119">
        <f t="shared" si="70"/>
        <v>0</v>
      </c>
      <c r="Y647" s="119">
        <f t="shared" si="71"/>
        <v>0</v>
      </c>
      <c r="AA647" s="120" t="str">
        <f t="shared" si="66"/>
        <v>202604</v>
      </c>
    </row>
    <row r="648" spans="1:27" ht="21" customHeight="1">
      <c r="A648" s="308" t="str">
        <f>IF(C648="","",SUBTOTAL(103,$C$13:C648)-1)</f>
        <v/>
      </c>
      <c r="B648" s="104"/>
      <c r="C648" s="105"/>
      <c r="D648" s="105"/>
      <c r="E648" s="106"/>
      <c r="F648" s="107" t="str">
        <f>IF(E648="","",IFERROR(DATEDIF(E648,'請求書（幼稚園保育料・代理）'!$A$1,"Y"),""))</f>
        <v/>
      </c>
      <c r="G648" s="108"/>
      <c r="H648" s="105"/>
      <c r="I648" s="333"/>
      <c r="J648" s="110" t="s">
        <v>32</v>
      </c>
      <c r="K648" s="334"/>
      <c r="L648" s="112"/>
      <c r="M648" s="258" t="s">
        <v>32</v>
      </c>
      <c r="N648" s="113"/>
      <c r="O648" s="114"/>
      <c r="P648" s="306"/>
      <c r="Q648" s="105"/>
      <c r="R648" s="114"/>
      <c r="S648" s="115"/>
      <c r="T648" s="116">
        <f t="shared" si="67"/>
        <v>0</v>
      </c>
      <c r="U648" s="117">
        <f t="shared" si="68"/>
        <v>0</v>
      </c>
      <c r="V648" s="117">
        <f t="shared" si="65"/>
        <v>0</v>
      </c>
      <c r="W648" s="118">
        <f t="shared" si="69"/>
        <v>0</v>
      </c>
      <c r="X648" s="119">
        <f t="shared" si="70"/>
        <v>0</v>
      </c>
      <c r="Y648" s="119">
        <f t="shared" si="71"/>
        <v>0</v>
      </c>
      <c r="AA648" s="120" t="str">
        <f t="shared" si="66"/>
        <v>202604</v>
      </c>
    </row>
    <row r="649" spans="1:27" ht="21" customHeight="1">
      <c r="A649" s="308" t="str">
        <f>IF(C649="","",SUBTOTAL(103,$C$13:C649)-1)</f>
        <v/>
      </c>
      <c r="B649" s="104"/>
      <c r="C649" s="105"/>
      <c r="D649" s="105"/>
      <c r="E649" s="106"/>
      <c r="F649" s="107" t="str">
        <f>IF(E649="","",IFERROR(DATEDIF(E649,'請求書（幼稚園保育料・代理）'!$A$1,"Y"),""))</f>
        <v/>
      </c>
      <c r="G649" s="108"/>
      <c r="H649" s="105"/>
      <c r="I649" s="333"/>
      <c r="J649" s="110" t="s">
        <v>32</v>
      </c>
      <c r="K649" s="334"/>
      <c r="L649" s="112"/>
      <c r="M649" s="258" t="s">
        <v>32</v>
      </c>
      <c r="N649" s="113"/>
      <c r="O649" s="114"/>
      <c r="P649" s="306"/>
      <c r="Q649" s="105"/>
      <c r="R649" s="114"/>
      <c r="S649" s="115"/>
      <c r="T649" s="116">
        <f t="shared" si="67"/>
        <v>0</v>
      </c>
      <c r="U649" s="117">
        <f t="shared" si="68"/>
        <v>0</v>
      </c>
      <c r="V649" s="117">
        <f t="shared" si="65"/>
        <v>0</v>
      </c>
      <c r="W649" s="118">
        <f t="shared" si="69"/>
        <v>0</v>
      </c>
      <c r="X649" s="119">
        <f t="shared" si="70"/>
        <v>0</v>
      </c>
      <c r="Y649" s="119">
        <f t="shared" si="71"/>
        <v>0</v>
      </c>
      <c r="AA649" s="120" t="str">
        <f t="shared" si="66"/>
        <v>202604</v>
      </c>
    </row>
    <row r="650" spans="1:27" ht="21" customHeight="1">
      <c r="A650" s="308" t="str">
        <f>IF(C650="","",SUBTOTAL(103,$C$13:C650)-1)</f>
        <v/>
      </c>
      <c r="B650" s="104"/>
      <c r="C650" s="105"/>
      <c r="D650" s="105"/>
      <c r="E650" s="106"/>
      <c r="F650" s="107" t="str">
        <f>IF(E650="","",IFERROR(DATEDIF(E650,'請求書（幼稚園保育料・代理）'!$A$1,"Y"),""))</f>
        <v/>
      </c>
      <c r="G650" s="108"/>
      <c r="H650" s="105"/>
      <c r="I650" s="333"/>
      <c r="J650" s="110" t="s">
        <v>32</v>
      </c>
      <c r="K650" s="334"/>
      <c r="L650" s="112"/>
      <c r="M650" s="258" t="s">
        <v>32</v>
      </c>
      <c r="N650" s="113"/>
      <c r="O650" s="114"/>
      <c r="P650" s="306"/>
      <c r="Q650" s="105"/>
      <c r="R650" s="114"/>
      <c r="S650" s="115"/>
      <c r="T650" s="116">
        <f t="shared" si="67"/>
        <v>0</v>
      </c>
      <c r="U650" s="117">
        <f t="shared" si="68"/>
        <v>0</v>
      </c>
      <c r="V650" s="117">
        <f t="shared" si="65"/>
        <v>0</v>
      </c>
      <c r="W650" s="118">
        <f t="shared" si="69"/>
        <v>0</v>
      </c>
      <c r="X650" s="119">
        <f t="shared" si="70"/>
        <v>0</v>
      </c>
      <c r="Y650" s="119">
        <f t="shared" si="71"/>
        <v>0</v>
      </c>
      <c r="AA650" s="120" t="str">
        <f t="shared" si="66"/>
        <v>202604</v>
      </c>
    </row>
    <row r="651" spans="1:27" ht="21" customHeight="1">
      <c r="A651" s="308" t="str">
        <f>IF(C651="","",SUBTOTAL(103,$C$13:C651)-1)</f>
        <v/>
      </c>
      <c r="B651" s="104"/>
      <c r="C651" s="105"/>
      <c r="D651" s="105"/>
      <c r="E651" s="106"/>
      <c r="F651" s="107" t="str">
        <f>IF(E651="","",IFERROR(DATEDIF(E651,'請求書（幼稚園保育料・代理）'!$A$1,"Y"),""))</f>
        <v/>
      </c>
      <c r="G651" s="108"/>
      <c r="H651" s="105"/>
      <c r="I651" s="333"/>
      <c r="J651" s="110" t="s">
        <v>32</v>
      </c>
      <c r="K651" s="334"/>
      <c r="L651" s="112"/>
      <c r="M651" s="258" t="s">
        <v>32</v>
      </c>
      <c r="N651" s="113"/>
      <c r="O651" s="114"/>
      <c r="P651" s="306"/>
      <c r="Q651" s="105"/>
      <c r="R651" s="114"/>
      <c r="S651" s="115"/>
      <c r="T651" s="116">
        <f t="shared" si="67"/>
        <v>0</v>
      </c>
      <c r="U651" s="117">
        <f t="shared" si="68"/>
        <v>0</v>
      </c>
      <c r="V651" s="117">
        <f t="shared" si="65"/>
        <v>0</v>
      </c>
      <c r="W651" s="118">
        <f t="shared" si="69"/>
        <v>0</v>
      </c>
      <c r="X651" s="119">
        <f t="shared" si="70"/>
        <v>0</v>
      </c>
      <c r="Y651" s="119">
        <f t="shared" si="71"/>
        <v>0</v>
      </c>
      <c r="AA651" s="120" t="str">
        <f t="shared" si="66"/>
        <v>202604</v>
      </c>
    </row>
    <row r="652" spans="1:27" ht="21" customHeight="1">
      <c r="A652" s="308" t="str">
        <f>IF(C652="","",SUBTOTAL(103,$C$13:C652)-1)</f>
        <v/>
      </c>
      <c r="B652" s="104"/>
      <c r="C652" s="105"/>
      <c r="D652" s="105"/>
      <c r="E652" s="106"/>
      <c r="F652" s="107" t="str">
        <f>IF(E652="","",IFERROR(DATEDIF(E652,'請求書（幼稚園保育料・代理）'!$A$1,"Y"),""))</f>
        <v/>
      </c>
      <c r="G652" s="108"/>
      <c r="H652" s="105"/>
      <c r="I652" s="333"/>
      <c r="J652" s="110" t="s">
        <v>32</v>
      </c>
      <c r="K652" s="334"/>
      <c r="L652" s="112"/>
      <c r="M652" s="258" t="s">
        <v>32</v>
      </c>
      <c r="N652" s="113"/>
      <c r="O652" s="114"/>
      <c r="P652" s="306"/>
      <c r="Q652" s="105"/>
      <c r="R652" s="114"/>
      <c r="S652" s="115"/>
      <c r="T652" s="116">
        <f t="shared" si="67"/>
        <v>0</v>
      </c>
      <c r="U652" s="117">
        <f t="shared" si="68"/>
        <v>0</v>
      </c>
      <c r="V652" s="117">
        <f t="shared" si="65"/>
        <v>0</v>
      </c>
      <c r="W652" s="118">
        <f t="shared" si="69"/>
        <v>0</v>
      </c>
      <c r="X652" s="119">
        <f t="shared" si="70"/>
        <v>0</v>
      </c>
      <c r="Y652" s="119">
        <f t="shared" si="71"/>
        <v>0</v>
      </c>
      <c r="AA652" s="120" t="str">
        <f t="shared" si="66"/>
        <v>202604</v>
      </c>
    </row>
    <row r="653" spans="1:27" ht="21" customHeight="1">
      <c r="A653" s="308" t="str">
        <f>IF(C653="","",SUBTOTAL(103,$C$13:C653)-1)</f>
        <v/>
      </c>
      <c r="B653" s="104"/>
      <c r="C653" s="105"/>
      <c r="D653" s="105"/>
      <c r="E653" s="106"/>
      <c r="F653" s="107" t="str">
        <f>IF(E653="","",IFERROR(DATEDIF(E653,'請求書（幼稚園保育料・代理）'!$A$1,"Y"),""))</f>
        <v/>
      </c>
      <c r="G653" s="108"/>
      <c r="H653" s="105"/>
      <c r="I653" s="333"/>
      <c r="J653" s="110" t="s">
        <v>32</v>
      </c>
      <c r="K653" s="334"/>
      <c r="L653" s="112"/>
      <c r="M653" s="258" t="s">
        <v>32</v>
      </c>
      <c r="N653" s="113"/>
      <c r="O653" s="114"/>
      <c r="P653" s="306"/>
      <c r="Q653" s="105"/>
      <c r="R653" s="114"/>
      <c r="S653" s="115"/>
      <c r="T653" s="116">
        <f t="shared" si="67"/>
        <v>0</v>
      </c>
      <c r="U653" s="117">
        <f t="shared" si="68"/>
        <v>0</v>
      </c>
      <c r="V653" s="117">
        <f t="shared" si="65"/>
        <v>0</v>
      </c>
      <c r="W653" s="118">
        <f t="shared" si="69"/>
        <v>0</v>
      </c>
      <c r="X653" s="119">
        <f t="shared" si="70"/>
        <v>0</v>
      </c>
      <c r="Y653" s="119">
        <f t="shared" si="71"/>
        <v>0</v>
      </c>
      <c r="AA653" s="120" t="str">
        <f t="shared" si="66"/>
        <v>202604</v>
      </c>
    </row>
    <row r="654" spans="1:27" ht="21" customHeight="1">
      <c r="A654" s="308" t="str">
        <f>IF(C654="","",SUBTOTAL(103,$C$13:C654)-1)</f>
        <v/>
      </c>
      <c r="B654" s="104"/>
      <c r="C654" s="105"/>
      <c r="D654" s="105"/>
      <c r="E654" s="106"/>
      <c r="F654" s="107" t="str">
        <f>IF(E654="","",IFERROR(DATEDIF(E654,'請求書（幼稚園保育料・代理）'!$A$1,"Y"),""))</f>
        <v/>
      </c>
      <c r="G654" s="108"/>
      <c r="H654" s="105"/>
      <c r="I654" s="333"/>
      <c r="J654" s="110" t="s">
        <v>32</v>
      </c>
      <c r="K654" s="334"/>
      <c r="L654" s="112"/>
      <c r="M654" s="258" t="s">
        <v>32</v>
      </c>
      <c r="N654" s="113"/>
      <c r="O654" s="114"/>
      <c r="P654" s="306"/>
      <c r="Q654" s="105"/>
      <c r="R654" s="114"/>
      <c r="S654" s="115"/>
      <c r="T654" s="116">
        <f t="shared" si="67"/>
        <v>0</v>
      </c>
      <c r="U654" s="117">
        <f t="shared" si="68"/>
        <v>0</v>
      </c>
      <c r="V654" s="117">
        <f t="shared" ref="V654:V717" si="72">IF(C654&lt;&gt;0,$V$13,0)</f>
        <v>0</v>
      </c>
      <c r="W654" s="118">
        <f t="shared" si="69"/>
        <v>0</v>
      </c>
      <c r="X654" s="119">
        <f t="shared" si="70"/>
        <v>0</v>
      </c>
      <c r="Y654" s="119">
        <f t="shared" si="71"/>
        <v>0</v>
      </c>
      <c r="AA654" s="120" t="str">
        <f t="shared" ref="AA654:AA717" si="73">2018+$I$4&amp;0&amp;$K$4</f>
        <v>202604</v>
      </c>
    </row>
    <row r="655" spans="1:27" ht="21" customHeight="1">
      <c r="A655" s="308" t="str">
        <f>IF(C655="","",SUBTOTAL(103,$C$13:C655)-1)</f>
        <v/>
      </c>
      <c r="B655" s="104"/>
      <c r="C655" s="105"/>
      <c r="D655" s="105"/>
      <c r="E655" s="106"/>
      <c r="F655" s="107" t="str">
        <f>IF(E655="","",IFERROR(DATEDIF(E655,'請求書（幼稚園保育料・代理）'!$A$1,"Y"),""))</f>
        <v/>
      </c>
      <c r="G655" s="108"/>
      <c r="H655" s="105"/>
      <c r="I655" s="333"/>
      <c r="J655" s="110" t="s">
        <v>32</v>
      </c>
      <c r="K655" s="334"/>
      <c r="L655" s="112"/>
      <c r="M655" s="258" t="s">
        <v>32</v>
      </c>
      <c r="N655" s="113"/>
      <c r="O655" s="114"/>
      <c r="P655" s="306"/>
      <c r="Q655" s="105"/>
      <c r="R655" s="114"/>
      <c r="S655" s="115"/>
      <c r="T655" s="116">
        <f t="shared" ref="T655:T718" si="74">IF(Q655="有",ROUNDDOWN(R655/S655,0),0)</f>
        <v>0</v>
      </c>
      <c r="U655" s="117">
        <f t="shared" ref="U655:U718" si="75">O655+T655</f>
        <v>0</v>
      </c>
      <c r="V655" s="117">
        <f t="shared" si="72"/>
        <v>0</v>
      </c>
      <c r="W655" s="118">
        <f t="shared" ref="W655:W718" si="76">MIN(U655,V655)</f>
        <v>0</v>
      </c>
      <c r="X655" s="119">
        <f t="shared" ref="X655:X718" si="77">IF(O655-W655&lt;0,0,O655-W655)</f>
        <v>0</v>
      </c>
      <c r="Y655" s="119">
        <f t="shared" ref="Y655:Y718" si="78">IF(W655-O655&gt;0,W655-O655,0)</f>
        <v>0</v>
      </c>
      <c r="AA655" s="120" t="str">
        <f t="shared" si="73"/>
        <v>202604</v>
      </c>
    </row>
    <row r="656" spans="1:27" ht="21" customHeight="1">
      <c r="A656" s="308" t="str">
        <f>IF(C656="","",SUBTOTAL(103,$C$13:C656)-1)</f>
        <v/>
      </c>
      <c r="B656" s="104"/>
      <c r="C656" s="105"/>
      <c r="D656" s="105"/>
      <c r="E656" s="106"/>
      <c r="F656" s="107" t="str">
        <f>IF(E656="","",IFERROR(DATEDIF(E656,'請求書（幼稚園保育料・代理）'!$A$1,"Y"),""))</f>
        <v/>
      </c>
      <c r="G656" s="108"/>
      <c r="H656" s="105"/>
      <c r="I656" s="333"/>
      <c r="J656" s="110" t="s">
        <v>32</v>
      </c>
      <c r="K656" s="334"/>
      <c r="L656" s="112"/>
      <c r="M656" s="258" t="s">
        <v>32</v>
      </c>
      <c r="N656" s="113"/>
      <c r="O656" s="114"/>
      <c r="P656" s="306"/>
      <c r="Q656" s="105"/>
      <c r="R656" s="114"/>
      <c r="S656" s="115"/>
      <c r="T656" s="116">
        <f t="shared" si="74"/>
        <v>0</v>
      </c>
      <c r="U656" s="117">
        <f t="shared" si="75"/>
        <v>0</v>
      </c>
      <c r="V656" s="117">
        <f t="shared" si="72"/>
        <v>0</v>
      </c>
      <c r="W656" s="118">
        <f t="shared" si="76"/>
        <v>0</v>
      </c>
      <c r="X656" s="119">
        <f t="shared" si="77"/>
        <v>0</v>
      </c>
      <c r="Y656" s="119">
        <f t="shared" si="78"/>
        <v>0</v>
      </c>
      <c r="AA656" s="120" t="str">
        <f t="shared" si="73"/>
        <v>202604</v>
      </c>
    </row>
    <row r="657" spans="1:27" ht="21" customHeight="1">
      <c r="A657" s="308" t="str">
        <f>IF(C657="","",SUBTOTAL(103,$C$13:C657)-1)</f>
        <v/>
      </c>
      <c r="B657" s="104"/>
      <c r="C657" s="105"/>
      <c r="D657" s="105"/>
      <c r="E657" s="106"/>
      <c r="F657" s="107" t="str">
        <f>IF(E657="","",IFERROR(DATEDIF(E657,'請求書（幼稚園保育料・代理）'!$A$1,"Y"),""))</f>
        <v/>
      </c>
      <c r="G657" s="108"/>
      <c r="H657" s="105"/>
      <c r="I657" s="333"/>
      <c r="J657" s="110" t="s">
        <v>32</v>
      </c>
      <c r="K657" s="334"/>
      <c r="L657" s="112"/>
      <c r="M657" s="258" t="s">
        <v>32</v>
      </c>
      <c r="N657" s="113"/>
      <c r="O657" s="114"/>
      <c r="P657" s="306"/>
      <c r="Q657" s="105"/>
      <c r="R657" s="114"/>
      <c r="S657" s="115"/>
      <c r="T657" s="116">
        <f t="shared" si="74"/>
        <v>0</v>
      </c>
      <c r="U657" s="117">
        <f t="shared" si="75"/>
        <v>0</v>
      </c>
      <c r="V657" s="117">
        <f t="shared" si="72"/>
        <v>0</v>
      </c>
      <c r="W657" s="118">
        <f t="shared" si="76"/>
        <v>0</v>
      </c>
      <c r="X657" s="119">
        <f t="shared" si="77"/>
        <v>0</v>
      </c>
      <c r="Y657" s="119">
        <f t="shared" si="78"/>
        <v>0</v>
      </c>
      <c r="AA657" s="120" t="str">
        <f t="shared" si="73"/>
        <v>202604</v>
      </c>
    </row>
    <row r="658" spans="1:27" ht="21" customHeight="1">
      <c r="A658" s="308" t="str">
        <f>IF(C658="","",SUBTOTAL(103,$C$13:C658)-1)</f>
        <v/>
      </c>
      <c r="B658" s="104"/>
      <c r="C658" s="105"/>
      <c r="D658" s="105"/>
      <c r="E658" s="106"/>
      <c r="F658" s="107" t="str">
        <f>IF(E658="","",IFERROR(DATEDIF(E658,'請求書（幼稚園保育料・代理）'!$A$1,"Y"),""))</f>
        <v/>
      </c>
      <c r="G658" s="108"/>
      <c r="H658" s="105"/>
      <c r="I658" s="333"/>
      <c r="J658" s="110" t="s">
        <v>32</v>
      </c>
      <c r="K658" s="334"/>
      <c r="L658" s="112"/>
      <c r="M658" s="258" t="s">
        <v>32</v>
      </c>
      <c r="N658" s="113"/>
      <c r="O658" s="114"/>
      <c r="P658" s="306"/>
      <c r="Q658" s="105"/>
      <c r="R658" s="114"/>
      <c r="S658" s="115"/>
      <c r="T658" s="116">
        <f t="shared" si="74"/>
        <v>0</v>
      </c>
      <c r="U658" s="117">
        <f t="shared" si="75"/>
        <v>0</v>
      </c>
      <c r="V658" s="117">
        <f t="shared" si="72"/>
        <v>0</v>
      </c>
      <c r="W658" s="118">
        <f t="shared" si="76"/>
        <v>0</v>
      </c>
      <c r="X658" s="119">
        <f t="shared" si="77"/>
        <v>0</v>
      </c>
      <c r="Y658" s="119">
        <f t="shared" si="78"/>
        <v>0</v>
      </c>
      <c r="AA658" s="120" t="str">
        <f t="shared" si="73"/>
        <v>202604</v>
      </c>
    </row>
    <row r="659" spans="1:27" ht="21" customHeight="1">
      <c r="A659" s="308" t="str">
        <f>IF(C659="","",SUBTOTAL(103,$C$13:C659)-1)</f>
        <v/>
      </c>
      <c r="B659" s="104"/>
      <c r="C659" s="105"/>
      <c r="D659" s="105"/>
      <c r="E659" s="106"/>
      <c r="F659" s="107" t="str">
        <f>IF(E659="","",IFERROR(DATEDIF(E659,'請求書（幼稚園保育料・代理）'!$A$1,"Y"),""))</f>
        <v/>
      </c>
      <c r="G659" s="108"/>
      <c r="H659" s="105"/>
      <c r="I659" s="333"/>
      <c r="J659" s="110" t="s">
        <v>32</v>
      </c>
      <c r="K659" s="334"/>
      <c r="L659" s="112"/>
      <c r="M659" s="258" t="s">
        <v>32</v>
      </c>
      <c r="N659" s="113"/>
      <c r="O659" s="114"/>
      <c r="P659" s="306"/>
      <c r="Q659" s="105"/>
      <c r="R659" s="114"/>
      <c r="S659" s="115"/>
      <c r="T659" s="116">
        <f t="shared" si="74"/>
        <v>0</v>
      </c>
      <c r="U659" s="117">
        <f t="shared" si="75"/>
        <v>0</v>
      </c>
      <c r="V659" s="117">
        <f t="shared" si="72"/>
        <v>0</v>
      </c>
      <c r="W659" s="118">
        <f t="shared" si="76"/>
        <v>0</v>
      </c>
      <c r="X659" s="119">
        <f t="shared" si="77"/>
        <v>0</v>
      </c>
      <c r="Y659" s="119">
        <f t="shared" si="78"/>
        <v>0</v>
      </c>
      <c r="AA659" s="120" t="str">
        <f t="shared" si="73"/>
        <v>202604</v>
      </c>
    </row>
    <row r="660" spans="1:27" ht="21" customHeight="1">
      <c r="A660" s="308" t="str">
        <f>IF(C660="","",SUBTOTAL(103,$C$13:C660)-1)</f>
        <v/>
      </c>
      <c r="B660" s="104"/>
      <c r="C660" s="105"/>
      <c r="D660" s="105"/>
      <c r="E660" s="106"/>
      <c r="F660" s="107" t="str">
        <f>IF(E660="","",IFERROR(DATEDIF(E660,'請求書（幼稚園保育料・代理）'!$A$1,"Y"),""))</f>
        <v/>
      </c>
      <c r="G660" s="108"/>
      <c r="H660" s="105"/>
      <c r="I660" s="333"/>
      <c r="J660" s="110" t="s">
        <v>32</v>
      </c>
      <c r="K660" s="334"/>
      <c r="L660" s="112"/>
      <c r="M660" s="258" t="s">
        <v>32</v>
      </c>
      <c r="N660" s="113"/>
      <c r="O660" s="114"/>
      <c r="P660" s="306"/>
      <c r="Q660" s="105"/>
      <c r="R660" s="114"/>
      <c r="S660" s="115"/>
      <c r="T660" s="116">
        <f t="shared" si="74"/>
        <v>0</v>
      </c>
      <c r="U660" s="117">
        <f t="shared" si="75"/>
        <v>0</v>
      </c>
      <c r="V660" s="117">
        <f t="shared" si="72"/>
        <v>0</v>
      </c>
      <c r="W660" s="118">
        <f t="shared" si="76"/>
        <v>0</v>
      </c>
      <c r="X660" s="119">
        <f t="shared" si="77"/>
        <v>0</v>
      </c>
      <c r="Y660" s="119">
        <f t="shared" si="78"/>
        <v>0</v>
      </c>
      <c r="AA660" s="120" t="str">
        <f t="shared" si="73"/>
        <v>202604</v>
      </c>
    </row>
    <row r="661" spans="1:27" ht="21" customHeight="1">
      <c r="A661" s="308" t="str">
        <f>IF(C661="","",SUBTOTAL(103,$C$13:C661)-1)</f>
        <v/>
      </c>
      <c r="B661" s="104"/>
      <c r="C661" s="105"/>
      <c r="D661" s="105"/>
      <c r="E661" s="106"/>
      <c r="F661" s="107" t="str">
        <f>IF(E661="","",IFERROR(DATEDIF(E661,'請求書（幼稚園保育料・代理）'!$A$1,"Y"),""))</f>
        <v/>
      </c>
      <c r="G661" s="108"/>
      <c r="H661" s="105"/>
      <c r="I661" s="333"/>
      <c r="J661" s="110" t="s">
        <v>32</v>
      </c>
      <c r="K661" s="334"/>
      <c r="L661" s="112"/>
      <c r="M661" s="258" t="s">
        <v>32</v>
      </c>
      <c r="N661" s="113"/>
      <c r="O661" s="114"/>
      <c r="P661" s="306"/>
      <c r="Q661" s="105"/>
      <c r="R661" s="114"/>
      <c r="S661" s="115"/>
      <c r="T661" s="116">
        <f t="shared" si="74"/>
        <v>0</v>
      </c>
      <c r="U661" s="117">
        <f t="shared" si="75"/>
        <v>0</v>
      </c>
      <c r="V661" s="117">
        <f t="shared" si="72"/>
        <v>0</v>
      </c>
      <c r="W661" s="118">
        <f t="shared" si="76"/>
        <v>0</v>
      </c>
      <c r="X661" s="119">
        <f t="shared" si="77"/>
        <v>0</v>
      </c>
      <c r="Y661" s="119">
        <f t="shared" si="78"/>
        <v>0</v>
      </c>
      <c r="AA661" s="120" t="str">
        <f t="shared" si="73"/>
        <v>202604</v>
      </c>
    </row>
    <row r="662" spans="1:27" ht="21" customHeight="1">
      <c r="A662" s="308" t="str">
        <f>IF(C662="","",SUBTOTAL(103,$C$13:C662)-1)</f>
        <v/>
      </c>
      <c r="B662" s="104"/>
      <c r="C662" s="105"/>
      <c r="D662" s="105"/>
      <c r="E662" s="106"/>
      <c r="F662" s="107" t="str">
        <f>IF(E662="","",IFERROR(DATEDIF(E662,'請求書（幼稚園保育料・代理）'!$A$1,"Y"),""))</f>
        <v/>
      </c>
      <c r="G662" s="108"/>
      <c r="H662" s="105"/>
      <c r="I662" s="333"/>
      <c r="J662" s="110" t="s">
        <v>32</v>
      </c>
      <c r="K662" s="334"/>
      <c r="L662" s="112"/>
      <c r="M662" s="258" t="s">
        <v>32</v>
      </c>
      <c r="N662" s="113"/>
      <c r="O662" s="114"/>
      <c r="P662" s="306"/>
      <c r="Q662" s="105"/>
      <c r="R662" s="114"/>
      <c r="S662" s="115"/>
      <c r="T662" s="116">
        <f t="shared" si="74"/>
        <v>0</v>
      </c>
      <c r="U662" s="117">
        <f t="shared" si="75"/>
        <v>0</v>
      </c>
      <c r="V662" s="117">
        <f t="shared" si="72"/>
        <v>0</v>
      </c>
      <c r="W662" s="118">
        <f t="shared" si="76"/>
        <v>0</v>
      </c>
      <c r="X662" s="119">
        <f t="shared" si="77"/>
        <v>0</v>
      </c>
      <c r="Y662" s="119">
        <f t="shared" si="78"/>
        <v>0</v>
      </c>
      <c r="AA662" s="120" t="str">
        <f t="shared" si="73"/>
        <v>202604</v>
      </c>
    </row>
    <row r="663" spans="1:27" ht="21" customHeight="1">
      <c r="A663" s="308" t="str">
        <f>IF(C663="","",SUBTOTAL(103,$C$13:C663)-1)</f>
        <v/>
      </c>
      <c r="B663" s="104"/>
      <c r="C663" s="105"/>
      <c r="D663" s="105"/>
      <c r="E663" s="106"/>
      <c r="F663" s="107" t="str">
        <f>IF(E663="","",IFERROR(DATEDIF(E663,'請求書（幼稚園保育料・代理）'!$A$1,"Y"),""))</f>
        <v/>
      </c>
      <c r="G663" s="108"/>
      <c r="H663" s="105"/>
      <c r="I663" s="333"/>
      <c r="J663" s="110" t="s">
        <v>32</v>
      </c>
      <c r="K663" s="334"/>
      <c r="L663" s="112"/>
      <c r="M663" s="258" t="s">
        <v>32</v>
      </c>
      <c r="N663" s="113"/>
      <c r="O663" s="114"/>
      <c r="P663" s="306"/>
      <c r="Q663" s="105"/>
      <c r="R663" s="114"/>
      <c r="S663" s="115"/>
      <c r="T663" s="116">
        <f t="shared" si="74"/>
        <v>0</v>
      </c>
      <c r="U663" s="117">
        <f t="shared" si="75"/>
        <v>0</v>
      </c>
      <c r="V663" s="117">
        <f t="shared" si="72"/>
        <v>0</v>
      </c>
      <c r="W663" s="118">
        <f t="shared" si="76"/>
        <v>0</v>
      </c>
      <c r="X663" s="119">
        <f t="shared" si="77"/>
        <v>0</v>
      </c>
      <c r="Y663" s="119">
        <f t="shared" si="78"/>
        <v>0</v>
      </c>
      <c r="AA663" s="120" t="str">
        <f t="shared" si="73"/>
        <v>202604</v>
      </c>
    </row>
    <row r="664" spans="1:27" ht="21" customHeight="1">
      <c r="A664" s="308" t="str">
        <f>IF(C664="","",SUBTOTAL(103,$C$13:C664)-1)</f>
        <v/>
      </c>
      <c r="B664" s="104"/>
      <c r="C664" s="105"/>
      <c r="D664" s="105"/>
      <c r="E664" s="106"/>
      <c r="F664" s="107" t="str">
        <f>IF(E664="","",IFERROR(DATEDIF(E664,'請求書（幼稚園保育料・代理）'!$A$1,"Y"),""))</f>
        <v/>
      </c>
      <c r="G664" s="108"/>
      <c r="H664" s="105"/>
      <c r="I664" s="333"/>
      <c r="J664" s="110" t="s">
        <v>32</v>
      </c>
      <c r="K664" s="334"/>
      <c r="L664" s="112"/>
      <c r="M664" s="258" t="s">
        <v>32</v>
      </c>
      <c r="N664" s="113"/>
      <c r="O664" s="114"/>
      <c r="P664" s="306"/>
      <c r="Q664" s="105"/>
      <c r="R664" s="114"/>
      <c r="S664" s="115"/>
      <c r="T664" s="116">
        <f t="shared" si="74"/>
        <v>0</v>
      </c>
      <c r="U664" s="117">
        <f t="shared" si="75"/>
        <v>0</v>
      </c>
      <c r="V664" s="117">
        <f t="shared" si="72"/>
        <v>0</v>
      </c>
      <c r="W664" s="118">
        <f t="shared" si="76"/>
        <v>0</v>
      </c>
      <c r="X664" s="119">
        <f t="shared" si="77"/>
        <v>0</v>
      </c>
      <c r="Y664" s="119">
        <f t="shared" si="78"/>
        <v>0</v>
      </c>
      <c r="AA664" s="120" t="str">
        <f t="shared" si="73"/>
        <v>202604</v>
      </c>
    </row>
    <row r="665" spans="1:27" ht="21" customHeight="1">
      <c r="A665" s="308" t="str">
        <f>IF(C665="","",SUBTOTAL(103,$C$13:C665)-1)</f>
        <v/>
      </c>
      <c r="B665" s="104"/>
      <c r="C665" s="105"/>
      <c r="D665" s="105"/>
      <c r="E665" s="106"/>
      <c r="F665" s="107" t="str">
        <f>IF(E665="","",IFERROR(DATEDIF(E665,'請求書（幼稚園保育料・代理）'!$A$1,"Y"),""))</f>
        <v/>
      </c>
      <c r="G665" s="108"/>
      <c r="H665" s="105"/>
      <c r="I665" s="333"/>
      <c r="J665" s="110" t="s">
        <v>32</v>
      </c>
      <c r="K665" s="334"/>
      <c r="L665" s="112"/>
      <c r="M665" s="258" t="s">
        <v>32</v>
      </c>
      <c r="N665" s="113"/>
      <c r="O665" s="114"/>
      <c r="P665" s="306"/>
      <c r="Q665" s="105"/>
      <c r="R665" s="114"/>
      <c r="S665" s="115"/>
      <c r="T665" s="116">
        <f t="shared" si="74"/>
        <v>0</v>
      </c>
      <c r="U665" s="117">
        <f t="shared" si="75"/>
        <v>0</v>
      </c>
      <c r="V665" s="117">
        <f t="shared" si="72"/>
        <v>0</v>
      </c>
      <c r="W665" s="118">
        <f t="shared" si="76"/>
        <v>0</v>
      </c>
      <c r="X665" s="119">
        <f t="shared" si="77"/>
        <v>0</v>
      </c>
      <c r="Y665" s="119">
        <f t="shared" si="78"/>
        <v>0</v>
      </c>
      <c r="AA665" s="120" t="str">
        <f t="shared" si="73"/>
        <v>202604</v>
      </c>
    </row>
    <row r="666" spans="1:27" ht="21" customHeight="1">
      <c r="A666" s="308" t="str">
        <f>IF(C666="","",SUBTOTAL(103,$C$13:C666)-1)</f>
        <v/>
      </c>
      <c r="B666" s="104"/>
      <c r="C666" s="105"/>
      <c r="D666" s="105"/>
      <c r="E666" s="106"/>
      <c r="F666" s="107" t="str">
        <f>IF(E666="","",IFERROR(DATEDIF(E666,'請求書（幼稚園保育料・代理）'!$A$1,"Y"),""))</f>
        <v/>
      </c>
      <c r="G666" s="108"/>
      <c r="H666" s="105"/>
      <c r="I666" s="333"/>
      <c r="J666" s="110" t="s">
        <v>32</v>
      </c>
      <c r="K666" s="334"/>
      <c r="L666" s="112"/>
      <c r="M666" s="258" t="s">
        <v>32</v>
      </c>
      <c r="N666" s="113"/>
      <c r="O666" s="114"/>
      <c r="P666" s="306"/>
      <c r="Q666" s="105"/>
      <c r="R666" s="114"/>
      <c r="S666" s="115"/>
      <c r="T666" s="116">
        <f t="shared" si="74"/>
        <v>0</v>
      </c>
      <c r="U666" s="117">
        <f t="shared" si="75"/>
        <v>0</v>
      </c>
      <c r="V666" s="117">
        <f t="shared" si="72"/>
        <v>0</v>
      </c>
      <c r="W666" s="118">
        <f t="shared" si="76"/>
        <v>0</v>
      </c>
      <c r="X666" s="119">
        <f t="shared" si="77"/>
        <v>0</v>
      </c>
      <c r="Y666" s="119">
        <f t="shared" si="78"/>
        <v>0</v>
      </c>
      <c r="AA666" s="120" t="str">
        <f t="shared" si="73"/>
        <v>202604</v>
      </c>
    </row>
    <row r="667" spans="1:27" ht="21" customHeight="1">
      <c r="A667" s="308" t="str">
        <f>IF(C667="","",SUBTOTAL(103,$C$13:C667)-1)</f>
        <v/>
      </c>
      <c r="B667" s="104"/>
      <c r="C667" s="105"/>
      <c r="D667" s="105"/>
      <c r="E667" s="106"/>
      <c r="F667" s="107" t="str">
        <f>IF(E667="","",IFERROR(DATEDIF(E667,'請求書（幼稚園保育料・代理）'!$A$1,"Y"),""))</f>
        <v/>
      </c>
      <c r="G667" s="108"/>
      <c r="H667" s="105"/>
      <c r="I667" s="333"/>
      <c r="J667" s="110" t="s">
        <v>32</v>
      </c>
      <c r="K667" s="334"/>
      <c r="L667" s="112"/>
      <c r="M667" s="258" t="s">
        <v>32</v>
      </c>
      <c r="N667" s="113"/>
      <c r="O667" s="114"/>
      <c r="P667" s="306"/>
      <c r="Q667" s="105"/>
      <c r="R667" s="114"/>
      <c r="S667" s="115"/>
      <c r="T667" s="116">
        <f t="shared" si="74"/>
        <v>0</v>
      </c>
      <c r="U667" s="117">
        <f t="shared" si="75"/>
        <v>0</v>
      </c>
      <c r="V667" s="117">
        <f t="shared" si="72"/>
        <v>0</v>
      </c>
      <c r="W667" s="118">
        <f t="shared" si="76"/>
        <v>0</v>
      </c>
      <c r="X667" s="119">
        <f t="shared" si="77"/>
        <v>0</v>
      </c>
      <c r="Y667" s="119">
        <f t="shared" si="78"/>
        <v>0</v>
      </c>
      <c r="AA667" s="120" t="str">
        <f t="shared" si="73"/>
        <v>202604</v>
      </c>
    </row>
    <row r="668" spans="1:27" ht="21" customHeight="1">
      <c r="A668" s="308" t="str">
        <f>IF(C668="","",SUBTOTAL(103,$C$13:C668)-1)</f>
        <v/>
      </c>
      <c r="B668" s="104"/>
      <c r="C668" s="105"/>
      <c r="D668" s="105"/>
      <c r="E668" s="106"/>
      <c r="F668" s="107" t="str">
        <f>IF(E668="","",IFERROR(DATEDIF(E668,'請求書（幼稚園保育料・代理）'!$A$1,"Y"),""))</f>
        <v/>
      </c>
      <c r="G668" s="108"/>
      <c r="H668" s="105"/>
      <c r="I668" s="333"/>
      <c r="J668" s="110" t="s">
        <v>32</v>
      </c>
      <c r="K668" s="334"/>
      <c r="L668" s="112"/>
      <c r="M668" s="258" t="s">
        <v>32</v>
      </c>
      <c r="N668" s="113"/>
      <c r="O668" s="114"/>
      <c r="P668" s="306"/>
      <c r="Q668" s="105"/>
      <c r="R668" s="114"/>
      <c r="S668" s="115"/>
      <c r="T668" s="116">
        <f t="shared" si="74"/>
        <v>0</v>
      </c>
      <c r="U668" s="117">
        <f t="shared" si="75"/>
        <v>0</v>
      </c>
      <c r="V668" s="117">
        <f t="shared" si="72"/>
        <v>0</v>
      </c>
      <c r="W668" s="118">
        <f t="shared" si="76"/>
        <v>0</v>
      </c>
      <c r="X668" s="119">
        <f t="shared" si="77"/>
        <v>0</v>
      </c>
      <c r="Y668" s="119">
        <f t="shared" si="78"/>
        <v>0</v>
      </c>
      <c r="AA668" s="120" t="str">
        <f t="shared" si="73"/>
        <v>202604</v>
      </c>
    </row>
    <row r="669" spans="1:27" ht="21" customHeight="1">
      <c r="A669" s="308" t="str">
        <f>IF(C669="","",SUBTOTAL(103,$C$13:C669)-1)</f>
        <v/>
      </c>
      <c r="B669" s="104"/>
      <c r="C669" s="105"/>
      <c r="D669" s="105"/>
      <c r="E669" s="106"/>
      <c r="F669" s="107" t="str">
        <f>IF(E669="","",IFERROR(DATEDIF(E669,'請求書（幼稚園保育料・代理）'!$A$1,"Y"),""))</f>
        <v/>
      </c>
      <c r="G669" s="108"/>
      <c r="H669" s="105"/>
      <c r="I669" s="333"/>
      <c r="J669" s="110" t="s">
        <v>32</v>
      </c>
      <c r="K669" s="334"/>
      <c r="L669" s="112"/>
      <c r="M669" s="258" t="s">
        <v>32</v>
      </c>
      <c r="N669" s="113"/>
      <c r="O669" s="114"/>
      <c r="P669" s="306"/>
      <c r="Q669" s="105"/>
      <c r="R669" s="114"/>
      <c r="S669" s="115"/>
      <c r="T669" s="116">
        <f t="shared" si="74"/>
        <v>0</v>
      </c>
      <c r="U669" s="117">
        <f t="shared" si="75"/>
        <v>0</v>
      </c>
      <c r="V669" s="117">
        <f t="shared" si="72"/>
        <v>0</v>
      </c>
      <c r="W669" s="118">
        <f t="shared" si="76"/>
        <v>0</v>
      </c>
      <c r="X669" s="119">
        <f t="shared" si="77"/>
        <v>0</v>
      </c>
      <c r="Y669" s="119">
        <f t="shared" si="78"/>
        <v>0</v>
      </c>
      <c r="AA669" s="120" t="str">
        <f t="shared" si="73"/>
        <v>202604</v>
      </c>
    </row>
    <row r="670" spans="1:27" ht="21" customHeight="1">
      <c r="A670" s="308" t="str">
        <f>IF(C670="","",SUBTOTAL(103,$C$13:C670)-1)</f>
        <v/>
      </c>
      <c r="B670" s="104"/>
      <c r="C670" s="105"/>
      <c r="D670" s="105"/>
      <c r="E670" s="106"/>
      <c r="F670" s="107" t="str">
        <f>IF(E670="","",IFERROR(DATEDIF(E670,'請求書（幼稚園保育料・代理）'!$A$1,"Y"),""))</f>
        <v/>
      </c>
      <c r="G670" s="108"/>
      <c r="H670" s="105"/>
      <c r="I670" s="333"/>
      <c r="J670" s="110" t="s">
        <v>32</v>
      </c>
      <c r="K670" s="334"/>
      <c r="L670" s="112"/>
      <c r="M670" s="258" t="s">
        <v>32</v>
      </c>
      <c r="N670" s="113"/>
      <c r="O670" s="114"/>
      <c r="P670" s="306"/>
      <c r="Q670" s="105"/>
      <c r="R670" s="114"/>
      <c r="S670" s="115"/>
      <c r="T670" s="116">
        <f t="shared" si="74"/>
        <v>0</v>
      </c>
      <c r="U670" s="117">
        <f t="shared" si="75"/>
        <v>0</v>
      </c>
      <c r="V670" s="117">
        <f t="shared" si="72"/>
        <v>0</v>
      </c>
      <c r="W670" s="118">
        <f t="shared" si="76"/>
        <v>0</v>
      </c>
      <c r="X670" s="119">
        <f t="shared" si="77"/>
        <v>0</v>
      </c>
      <c r="Y670" s="119">
        <f t="shared" si="78"/>
        <v>0</v>
      </c>
      <c r="AA670" s="120" t="str">
        <f t="shared" si="73"/>
        <v>202604</v>
      </c>
    </row>
    <row r="671" spans="1:27" ht="21" customHeight="1">
      <c r="A671" s="308" t="str">
        <f>IF(C671="","",SUBTOTAL(103,$C$13:C671)-1)</f>
        <v/>
      </c>
      <c r="B671" s="104"/>
      <c r="C671" s="105"/>
      <c r="D671" s="105"/>
      <c r="E671" s="106"/>
      <c r="F671" s="107" t="str">
        <f>IF(E671="","",IFERROR(DATEDIF(E671,'請求書（幼稚園保育料・代理）'!$A$1,"Y"),""))</f>
        <v/>
      </c>
      <c r="G671" s="108"/>
      <c r="H671" s="105"/>
      <c r="I671" s="333"/>
      <c r="J671" s="110" t="s">
        <v>32</v>
      </c>
      <c r="K671" s="334"/>
      <c r="L671" s="112"/>
      <c r="M671" s="258" t="s">
        <v>32</v>
      </c>
      <c r="N671" s="113"/>
      <c r="O671" s="114"/>
      <c r="P671" s="306"/>
      <c r="Q671" s="105"/>
      <c r="R671" s="114"/>
      <c r="S671" s="115"/>
      <c r="T671" s="116">
        <f t="shared" si="74"/>
        <v>0</v>
      </c>
      <c r="U671" s="117">
        <f t="shared" si="75"/>
        <v>0</v>
      </c>
      <c r="V671" s="117">
        <f t="shared" si="72"/>
        <v>0</v>
      </c>
      <c r="W671" s="118">
        <f t="shared" si="76"/>
        <v>0</v>
      </c>
      <c r="X671" s="119">
        <f t="shared" si="77"/>
        <v>0</v>
      </c>
      <c r="Y671" s="119">
        <f t="shared" si="78"/>
        <v>0</v>
      </c>
      <c r="AA671" s="120" t="str">
        <f t="shared" si="73"/>
        <v>202604</v>
      </c>
    </row>
    <row r="672" spans="1:27" ht="21" customHeight="1">
      <c r="A672" s="308" t="str">
        <f>IF(C672="","",SUBTOTAL(103,$C$13:C672)-1)</f>
        <v/>
      </c>
      <c r="B672" s="104"/>
      <c r="C672" s="105"/>
      <c r="D672" s="105"/>
      <c r="E672" s="106"/>
      <c r="F672" s="107" t="str">
        <f>IF(E672="","",IFERROR(DATEDIF(E672,'請求書（幼稚園保育料・代理）'!$A$1,"Y"),""))</f>
        <v/>
      </c>
      <c r="G672" s="108"/>
      <c r="H672" s="105"/>
      <c r="I672" s="333"/>
      <c r="J672" s="110" t="s">
        <v>32</v>
      </c>
      <c r="K672" s="334"/>
      <c r="L672" s="112"/>
      <c r="M672" s="258" t="s">
        <v>32</v>
      </c>
      <c r="N672" s="113"/>
      <c r="O672" s="114"/>
      <c r="P672" s="306"/>
      <c r="Q672" s="105"/>
      <c r="R672" s="114"/>
      <c r="S672" s="115"/>
      <c r="T672" s="116">
        <f t="shared" si="74"/>
        <v>0</v>
      </c>
      <c r="U672" s="117">
        <f t="shared" si="75"/>
        <v>0</v>
      </c>
      <c r="V672" s="117">
        <f t="shared" si="72"/>
        <v>0</v>
      </c>
      <c r="W672" s="118">
        <f t="shared" si="76"/>
        <v>0</v>
      </c>
      <c r="X672" s="119">
        <f t="shared" si="77"/>
        <v>0</v>
      </c>
      <c r="Y672" s="119">
        <f t="shared" si="78"/>
        <v>0</v>
      </c>
      <c r="AA672" s="120" t="str">
        <f t="shared" si="73"/>
        <v>202604</v>
      </c>
    </row>
    <row r="673" spans="1:27" ht="21" customHeight="1">
      <c r="A673" s="308" t="str">
        <f>IF(C673="","",SUBTOTAL(103,$C$13:C673)-1)</f>
        <v/>
      </c>
      <c r="B673" s="104"/>
      <c r="C673" s="105"/>
      <c r="D673" s="105"/>
      <c r="E673" s="106"/>
      <c r="F673" s="107" t="str">
        <f>IF(E673="","",IFERROR(DATEDIF(E673,'請求書（幼稚園保育料・代理）'!$A$1,"Y"),""))</f>
        <v/>
      </c>
      <c r="G673" s="108"/>
      <c r="H673" s="105"/>
      <c r="I673" s="333"/>
      <c r="J673" s="110" t="s">
        <v>32</v>
      </c>
      <c r="K673" s="334"/>
      <c r="L673" s="112"/>
      <c r="M673" s="258" t="s">
        <v>32</v>
      </c>
      <c r="N673" s="113"/>
      <c r="O673" s="114"/>
      <c r="P673" s="306"/>
      <c r="Q673" s="105"/>
      <c r="R673" s="114"/>
      <c r="S673" s="115"/>
      <c r="T673" s="116">
        <f t="shared" si="74"/>
        <v>0</v>
      </c>
      <c r="U673" s="117">
        <f t="shared" si="75"/>
        <v>0</v>
      </c>
      <c r="V673" s="117">
        <f t="shared" si="72"/>
        <v>0</v>
      </c>
      <c r="W673" s="118">
        <f t="shared" si="76"/>
        <v>0</v>
      </c>
      <c r="X673" s="119">
        <f t="shared" si="77"/>
        <v>0</v>
      </c>
      <c r="Y673" s="119">
        <f t="shared" si="78"/>
        <v>0</v>
      </c>
      <c r="AA673" s="120" t="str">
        <f t="shared" si="73"/>
        <v>202604</v>
      </c>
    </row>
    <row r="674" spans="1:27" ht="21" customHeight="1">
      <c r="A674" s="308" t="str">
        <f>IF(C674="","",SUBTOTAL(103,$C$13:C674)-1)</f>
        <v/>
      </c>
      <c r="B674" s="104"/>
      <c r="C674" s="105"/>
      <c r="D674" s="105"/>
      <c r="E674" s="106"/>
      <c r="F674" s="107" t="str">
        <f>IF(E674="","",IFERROR(DATEDIF(E674,'請求書（幼稚園保育料・代理）'!$A$1,"Y"),""))</f>
        <v/>
      </c>
      <c r="G674" s="108"/>
      <c r="H674" s="105"/>
      <c r="I674" s="333"/>
      <c r="J674" s="110" t="s">
        <v>32</v>
      </c>
      <c r="K674" s="334"/>
      <c r="L674" s="112"/>
      <c r="M674" s="258" t="s">
        <v>32</v>
      </c>
      <c r="N674" s="113"/>
      <c r="O674" s="114"/>
      <c r="P674" s="306"/>
      <c r="Q674" s="105"/>
      <c r="R674" s="114"/>
      <c r="S674" s="115"/>
      <c r="T674" s="116">
        <f t="shared" si="74"/>
        <v>0</v>
      </c>
      <c r="U674" s="117">
        <f t="shared" si="75"/>
        <v>0</v>
      </c>
      <c r="V674" s="117">
        <f t="shared" si="72"/>
        <v>0</v>
      </c>
      <c r="W674" s="118">
        <f t="shared" si="76"/>
        <v>0</v>
      </c>
      <c r="X674" s="119">
        <f t="shared" si="77"/>
        <v>0</v>
      </c>
      <c r="Y674" s="119">
        <f t="shared" si="78"/>
        <v>0</v>
      </c>
      <c r="AA674" s="120" t="str">
        <f t="shared" si="73"/>
        <v>202604</v>
      </c>
    </row>
    <row r="675" spans="1:27" ht="21" customHeight="1">
      <c r="A675" s="308" t="str">
        <f>IF(C675="","",SUBTOTAL(103,$C$13:C675)-1)</f>
        <v/>
      </c>
      <c r="B675" s="104"/>
      <c r="C675" s="105"/>
      <c r="D675" s="105"/>
      <c r="E675" s="106"/>
      <c r="F675" s="107" t="str">
        <f>IF(E675="","",IFERROR(DATEDIF(E675,'請求書（幼稚園保育料・代理）'!$A$1,"Y"),""))</f>
        <v/>
      </c>
      <c r="G675" s="108"/>
      <c r="H675" s="105"/>
      <c r="I675" s="333"/>
      <c r="J675" s="110" t="s">
        <v>32</v>
      </c>
      <c r="K675" s="334"/>
      <c r="L675" s="112"/>
      <c r="M675" s="258" t="s">
        <v>32</v>
      </c>
      <c r="N675" s="113"/>
      <c r="O675" s="114"/>
      <c r="P675" s="306"/>
      <c r="Q675" s="105"/>
      <c r="R675" s="114"/>
      <c r="S675" s="115"/>
      <c r="T675" s="116">
        <f t="shared" si="74"/>
        <v>0</v>
      </c>
      <c r="U675" s="117">
        <f t="shared" si="75"/>
        <v>0</v>
      </c>
      <c r="V675" s="117">
        <f t="shared" si="72"/>
        <v>0</v>
      </c>
      <c r="W675" s="118">
        <f t="shared" si="76"/>
        <v>0</v>
      </c>
      <c r="X675" s="119">
        <f t="shared" si="77"/>
        <v>0</v>
      </c>
      <c r="Y675" s="119">
        <f t="shared" si="78"/>
        <v>0</v>
      </c>
      <c r="AA675" s="120" t="str">
        <f t="shared" si="73"/>
        <v>202604</v>
      </c>
    </row>
    <row r="676" spans="1:27" ht="21" customHeight="1">
      <c r="A676" s="308" t="str">
        <f>IF(C676="","",SUBTOTAL(103,$C$13:C676)-1)</f>
        <v/>
      </c>
      <c r="B676" s="104"/>
      <c r="C676" s="105"/>
      <c r="D676" s="105"/>
      <c r="E676" s="106"/>
      <c r="F676" s="107" t="str">
        <f>IF(E676="","",IFERROR(DATEDIF(E676,'請求書（幼稚園保育料・代理）'!$A$1,"Y"),""))</f>
        <v/>
      </c>
      <c r="G676" s="108"/>
      <c r="H676" s="105"/>
      <c r="I676" s="333"/>
      <c r="J676" s="110" t="s">
        <v>32</v>
      </c>
      <c r="K676" s="334"/>
      <c r="L676" s="112"/>
      <c r="M676" s="258" t="s">
        <v>32</v>
      </c>
      <c r="N676" s="113"/>
      <c r="O676" s="114"/>
      <c r="P676" s="306"/>
      <c r="Q676" s="105"/>
      <c r="R676" s="114"/>
      <c r="S676" s="115"/>
      <c r="T676" s="116">
        <f t="shared" si="74"/>
        <v>0</v>
      </c>
      <c r="U676" s="117">
        <f t="shared" si="75"/>
        <v>0</v>
      </c>
      <c r="V676" s="117">
        <f t="shared" si="72"/>
        <v>0</v>
      </c>
      <c r="W676" s="118">
        <f t="shared" si="76"/>
        <v>0</v>
      </c>
      <c r="X676" s="119">
        <f t="shared" si="77"/>
        <v>0</v>
      </c>
      <c r="Y676" s="119">
        <f t="shared" si="78"/>
        <v>0</v>
      </c>
      <c r="AA676" s="120" t="str">
        <f t="shared" si="73"/>
        <v>202604</v>
      </c>
    </row>
    <row r="677" spans="1:27" ht="21" customHeight="1">
      <c r="A677" s="308" t="str">
        <f>IF(C677="","",SUBTOTAL(103,$C$13:C677)-1)</f>
        <v/>
      </c>
      <c r="B677" s="104"/>
      <c r="C677" s="105"/>
      <c r="D677" s="105"/>
      <c r="E677" s="106"/>
      <c r="F677" s="107" t="str">
        <f>IF(E677="","",IFERROR(DATEDIF(E677,'請求書（幼稚園保育料・代理）'!$A$1,"Y"),""))</f>
        <v/>
      </c>
      <c r="G677" s="108"/>
      <c r="H677" s="105"/>
      <c r="I677" s="333"/>
      <c r="J677" s="110" t="s">
        <v>32</v>
      </c>
      <c r="K677" s="334"/>
      <c r="L677" s="112"/>
      <c r="M677" s="258" t="s">
        <v>32</v>
      </c>
      <c r="N677" s="113"/>
      <c r="O677" s="114"/>
      <c r="P677" s="306"/>
      <c r="Q677" s="105"/>
      <c r="R677" s="114"/>
      <c r="S677" s="115"/>
      <c r="T677" s="116">
        <f t="shared" si="74"/>
        <v>0</v>
      </c>
      <c r="U677" s="117">
        <f t="shared" si="75"/>
        <v>0</v>
      </c>
      <c r="V677" s="117">
        <f t="shared" si="72"/>
        <v>0</v>
      </c>
      <c r="W677" s="118">
        <f t="shared" si="76"/>
        <v>0</v>
      </c>
      <c r="X677" s="119">
        <f t="shared" si="77"/>
        <v>0</v>
      </c>
      <c r="Y677" s="119">
        <f t="shared" si="78"/>
        <v>0</v>
      </c>
      <c r="AA677" s="120" t="str">
        <f t="shared" si="73"/>
        <v>202604</v>
      </c>
    </row>
    <row r="678" spans="1:27" ht="21" customHeight="1">
      <c r="A678" s="308" t="str">
        <f>IF(C678="","",SUBTOTAL(103,$C$13:C678)-1)</f>
        <v/>
      </c>
      <c r="B678" s="104"/>
      <c r="C678" s="105"/>
      <c r="D678" s="105"/>
      <c r="E678" s="106"/>
      <c r="F678" s="107" t="str">
        <f>IF(E678="","",IFERROR(DATEDIF(E678,'請求書（幼稚園保育料・代理）'!$A$1,"Y"),""))</f>
        <v/>
      </c>
      <c r="G678" s="108"/>
      <c r="H678" s="105"/>
      <c r="I678" s="333"/>
      <c r="J678" s="110" t="s">
        <v>32</v>
      </c>
      <c r="K678" s="334"/>
      <c r="L678" s="112"/>
      <c r="M678" s="258" t="s">
        <v>32</v>
      </c>
      <c r="N678" s="113"/>
      <c r="O678" s="114"/>
      <c r="P678" s="306"/>
      <c r="Q678" s="105"/>
      <c r="R678" s="114"/>
      <c r="S678" s="115"/>
      <c r="T678" s="116">
        <f t="shared" si="74"/>
        <v>0</v>
      </c>
      <c r="U678" s="117">
        <f t="shared" si="75"/>
        <v>0</v>
      </c>
      <c r="V678" s="117">
        <f t="shared" si="72"/>
        <v>0</v>
      </c>
      <c r="W678" s="118">
        <f t="shared" si="76"/>
        <v>0</v>
      </c>
      <c r="X678" s="119">
        <f t="shared" si="77"/>
        <v>0</v>
      </c>
      <c r="Y678" s="119">
        <f t="shared" si="78"/>
        <v>0</v>
      </c>
      <c r="AA678" s="120" t="str">
        <f t="shared" si="73"/>
        <v>202604</v>
      </c>
    </row>
    <row r="679" spans="1:27" ht="21" customHeight="1">
      <c r="A679" s="308" t="str">
        <f>IF(C679="","",SUBTOTAL(103,$C$13:C679)-1)</f>
        <v/>
      </c>
      <c r="B679" s="104"/>
      <c r="C679" s="105"/>
      <c r="D679" s="105"/>
      <c r="E679" s="106"/>
      <c r="F679" s="107" t="str">
        <f>IF(E679="","",IFERROR(DATEDIF(E679,'請求書（幼稚園保育料・代理）'!$A$1,"Y"),""))</f>
        <v/>
      </c>
      <c r="G679" s="108"/>
      <c r="H679" s="105"/>
      <c r="I679" s="333"/>
      <c r="J679" s="110" t="s">
        <v>32</v>
      </c>
      <c r="K679" s="334"/>
      <c r="L679" s="112"/>
      <c r="M679" s="258" t="s">
        <v>32</v>
      </c>
      <c r="N679" s="113"/>
      <c r="O679" s="114"/>
      <c r="P679" s="306"/>
      <c r="Q679" s="105"/>
      <c r="R679" s="114"/>
      <c r="S679" s="115"/>
      <c r="T679" s="116">
        <f t="shared" si="74"/>
        <v>0</v>
      </c>
      <c r="U679" s="117">
        <f t="shared" si="75"/>
        <v>0</v>
      </c>
      <c r="V679" s="117">
        <f t="shared" si="72"/>
        <v>0</v>
      </c>
      <c r="W679" s="118">
        <f t="shared" si="76"/>
        <v>0</v>
      </c>
      <c r="X679" s="119">
        <f t="shared" si="77"/>
        <v>0</v>
      </c>
      <c r="Y679" s="119">
        <f t="shared" si="78"/>
        <v>0</v>
      </c>
      <c r="AA679" s="120" t="str">
        <f t="shared" si="73"/>
        <v>202604</v>
      </c>
    </row>
    <row r="680" spans="1:27" ht="21" customHeight="1">
      <c r="A680" s="308" t="str">
        <f>IF(C680="","",SUBTOTAL(103,$C$13:C680)-1)</f>
        <v/>
      </c>
      <c r="B680" s="104"/>
      <c r="C680" s="105"/>
      <c r="D680" s="105"/>
      <c r="E680" s="106"/>
      <c r="F680" s="107" t="str">
        <f>IF(E680="","",IFERROR(DATEDIF(E680,'請求書（幼稚園保育料・代理）'!$A$1,"Y"),""))</f>
        <v/>
      </c>
      <c r="G680" s="108"/>
      <c r="H680" s="105"/>
      <c r="I680" s="333"/>
      <c r="J680" s="110" t="s">
        <v>32</v>
      </c>
      <c r="K680" s="334"/>
      <c r="L680" s="112"/>
      <c r="M680" s="258" t="s">
        <v>32</v>
      </c>
      <c r="N680" s="113"/>
      <c r="O680" s="114"/>
      <c r="P680" s="306"/>
      <c r="Q680" s="105"/>
      <c r="R680" s="114"/>
      <c r="S680" s="115"/>
      <c r="T680" s="116">
        <f t="shared" si="74"/>
        <v>0</v>
      </c>
      <c r="U680" s="117">
        <f t="shared" si="75"/>
        <v>0</v>
      </c>
      <c r="V680" s="117">
        <f t="shared" si="72"/>
        <v>0</v>
      </c>
      <c r="W680" s="118">
        <f t="shared" si="76"/>
        <v>0</v>
      </c>
      <c r="X680" s="119">
        <f t="shared" si="77"/>
        <v>0</v>
      </c>
      <c r="Y680" s="119">
        <f t="shared" si="78"/>
        <v>0</v>
      </c>
      <c r="AA680" s="120" t="str">
        <f t="shared" si="73"/>
        <v>202604</v>
      </c>
    </row>
    <row r="681" spans="1:27" ht="21" customHeight="1">
      <c r="A681" s="308" t="str">
        <f>IF(C681="","",SUBTOTAL(103,$C$13:C681)-1)</f>
        <v/>
      </c>
      <c r="B681" s="104"/>
      <c r="C681" s="105"/>
      <c r="D681" s="105"/>
      <c r="E681" s="106"/>
      <c r="F681" s="107" t="str">
        <f>IF(E681="","",IFERROR(DATEDIF(E681,'請求書（幼稚園保育料・代理）'!$A$1,"Y"),""))</f>
        <v/>
      </c>
      <c r="G681" s="108"/>
      <c r="H681" s="105"/>
      <c r="I681" s="333"/>
      <c r="J681" s="110" t="s">
        <v>32</v>
      </c>
      <c r="K681" s="334"/>
      <c r="L681" s="112"/>
      <c r="M681" s="258" t="s">
        <v>32</v>
      </c>
      <c r="N681" s="113"/>
      <c r="O681" s="114"/>
      <c r="P681" s="306"/>
      <c r="Q681" s="105"/>
      <c r="R681" s="114"/>
      <c r="S681" s="115"/>
      <c r="T681" s="116">
        <f t="shared" si="74"/>
        <v>0</v>
      </c>
      <c r="U681" s="117">
        <f t="shared" si="75"/>
        <v>0</v>
      </c>
      <c r="V681" s="117">
        <f t="shared" si="72"/>
        <v>0</v>
      </c>
      <c r="W681" s="118">
        <f t="shared" si="76"/>
        <v>0</v>
      </c>
      <c r="X681" s="119">
        <f t="shared" si="77"/>
        <v>0</v>
      </c>
      <c r="Y681" s="119">
        <f t="shared" si="78"/>
        <v>0</v>
      </c>
      <c r="AA681" s="120" t="str">
        <f t="shared" si="73"/>
        <v>202604</v>
      </c>
    </row>
    <row r="682" spans="1:27" ht="21" customHeight="1">
      <c r="A682" s="308" t="str">
        <f>IF(C682="","",SUBTOTAL(103,$C$13:C682)-1)</f>
        <v/>
      </c>
      <c r="B682" s="104"/>
      <c r="C682" s="105"/>
      <c r="D682" s="105"/>
      <c r="E682" s="106"/>
      <c r="F682" s="107" t="str">
        <f>IF(E682="","",IFERROR(DATEDIF(E682,'請求書（幼稚園保育料・代理）'!$A$1,"Y"),""))</f>
        <v/>
      </c>
      <c r="G682" s="108"/>
      <c r="H682" s="105"/>
      <c r="I682" s="333"/>
      <c r="J682" s="110" t="s">
        <v>32</v>
      </c>
      <c r="K682" s="334"/>
      <c r="L682" s="112"/>
      <c r="M682" s="258" t="s">
        <v>32</v>
      </c>
      <c r="N682" s="113"/>
      <c r="O682" s="114"/>
      <c r="P682" s="306"/>
      <c r="Q682" s="105"/>
      <c r="R682" s="114"/>
      <c r="S682" s="115"/>
      <c r="T682" s="116">
        <f t="shared" si="74"/>
        <v>0</v>
      </c>
      <c r="U682" s="117">
        <f t="shared" si="75"/>
        <v>0</v>
      </c>
      <c r="V682" s="117">
        <f t="shared" si="72"/>
        <v>0</v>
      </c>
      <c r="W682" s="118">
        <f t="shared" si="76"/>
        <v>0</v>
      </c>
      <c r="X682" s="119">
        <f t="shared" si="77"/>
        <v>0</v>
      </c>
      <c r="Y682" s="119">
        <f t="shared" si="78"/>
        <v>0</v>
      </c>
      <c r="AA682" s="120" t="str">
        <f t="shared" si="73"/>
        <v>202604</v>
      </c>
    </row>
    <row r="683" spans="1:27" ht="21" customHeight="1">
      <c r="A683" s="308" t="str">
        <f>IF(C683="","",SUBTOTAL(103,$C$13:C683)-1)</f>
        <v/>
      </c>
      <c r="B683" s="104"/>
      <c r="C683" s="105"/>
      <c r="D683" s="105"/>
      <c r="E683" s="106"/>
      <c r="F683" s="107" t="str">
        <f>IF(E683="","",IFERROR(DATEDIF(E683,'請求書（幼稚園保育料・代理）'!$A$1,"Y"),""))</f>
        <v/>
      </c>
      <c r="G683" s="108"/>
      <c r="H683" s="105"/>
      <c r="I683" s="333"/>
      <c r="J683" s="110" t="s">
        <v>32</v>
      </c>
      <c r="K683" s="334"/>
      <c r="L683" s="112"/>
      <c r="M683" s="258" t="s">
        <v>32</v>
      </c>
      <c r="N683" s="113"/>
      <c r="O683" s="114"/>
      <c r="P683" s="306"/>
      <c r="Q683" s="105"/>
      <c r="R683" s="114"/>
      <c r="S683" s="115"/>
      <c r="T683" s="116">
        <f t="shared" si="74"/>
        <v>0</v>
      </c>
      <c r="U683" s="117">
        <f t="shared" si="75"/>
        <v>0</v>
      </c>
      <c r="V683" s="117">
        <f t="shared" si="72"/>
        <v>0</v>
      </c>
      <c r="W683" s="118">
        <f t="shared" si="76"/>
        <v>0</v>
      </c>
      <c r="X683" s="119">
        <f t="shared" si="77"/>
        <v>0</v>
      </c>
      <c r="Y683" s="119">
        <f t="shared" si="78"/>
        <v>0</v>
      </c>
      <c r="AA683" s="120" t="str">
        <f t="shared" si="73"/>
        <v>202604</v>
      </c>
    </row>
    <row r="684" spans="1:27" ht="21" customHeight="1">
      <c r="A684" s="308" t="str">
        <f>IF(C684="","",SUBTOTAL(103,$C$13:C684)-1)</f>
        <v/>
      </c>
      <c r="B684" s="104"/>
      <c r="C684" s="105"/>
      <c r="D684" s="105"/>
      <c r="E684" s="106"/>
      <c r="F684" s="107" t="str">
        <f>IF(E684="","",IFERROR(DATEDIF(E684,'請求書（幼稚園保育料・代理）'!$A$1,"Y"),""))</f>
        <v/>
      </c>
      <c r="G684" s="108"/>
      <c r="H684" s="105"/>
      <c r="I684" s="333"/>
      <c r="J684" s="110" t="s">
        <v>32</v>
      </c>
      <c r="K684" s="334"/>
      <c r="L684" s="112"/>
      <c r="M684" s="258" t="s">
        <v>32</v>
      </c>
      <c r="N684" s="113"/>
      <c r="O684" s="114"/>
      <c r="P684" s="306"/>
      <c r="Q684" s="105"/>
      <c r="R684" s="114"/>
      <c r="S684" s="115"/>
      <c r="T684" s="116">
        <f t="shared" si="74"/>
        <v>0</v>
      </c>
      <c r="U684" s="117">
        <f t="shared" si="75"/>
        <v>0</v>
      </c>
      <c r="V684" s="117">
        <f t="shared" si="72"/>
        <v>0</v>
      </c>
      <c r="W684" s="118">
        <f t="shared" si="76"/>
        <v>0</v>
      </c>
      <c r="X684" s="119">
        <f t="shared" si="77"/>
        <v>0</v>
      </c>
      <c r="Y684" s="119">
        <f t="shared" si="78"/>
        <v>0</v>
      </c>
      <c r="AA684" s="120" t="str">
        <f t="shared" si="73"/>
        <v>202604</v>
      </c>
    </row>
    <row r="685" spans="1:27" ht="21" customHeight="1">
      <c r="A685" s="308" t="str">
        <f>IF(C685="","",SUBTOTAL(103,$C$13:C685)-1)</f>
        <v/>
      </c>
      <c r="B685" s="104"/>
      <c r="C685" s="105"/>
      <c r="D685" s="105"/>
      <c r="E685" s="106"/>
      <c r="F685" s="107" t="str">
        <f>IF(E685="","",IFERROR(DATEDIF(E685,'請求書（幼稚園保育料・代理）'!$A$1,"Y"),""))</f>
        <v/>
      </c>
      <c r="G685" s="108"/>
      <c r="H685" s="105"/>
      <c r="I685" s="333"/>
      <c r="J685" s="110" t="s">
        <v>32</v>
      </c>
      <c r="K685" s="334"/>
      <c r="L685" s="112"/>
      <c r="M685" s="258" t="s">
        <v>32</v>
      </c>
      <c r="N685" s="113"/>
      <c r="O685" s="114"/>
      <c r="P685" s="306"/>
      <c r="Q685" s="105"/>
      <c r="R685" s="114"/>
      <c r="S685" s="115"/>
      <c r="T685" s="116">
        <f t="shared" si="74"/>
        <v>0</v>
      </c>
      <c r="U685" s="117">
        <f t="shared" si="75"/>
        <v>0</v>
      </c>
      <c r="V685" s="117">
        <f t="shared" si="72"/>
        <v>0</v>
      </c>
      <c r="W685" s="118">
        <f t="shared" si="76"/>
        <v>0</v>
      </c>
      <c r="X685" s="119">
        <f t="shared" si="77"/>
        <v>0</v>
      </c>
      <c r="Y685" s="119">
        <f t="shared" si="78"/>
        <v>0</v>
      </c>
      <c r="AA685" s="120" t="str">
        <f t="shared" si="73"/>
        <v>202604</v>
      </c>
    </row>
    <row r="686" spans="1:27" ht="21" customHeight="1">
      <c r="A686" s="308" t="str">
        <f>IF(C686="","",SUBTOTAL(103,$C$13:C686)-1)</f>
        <v/>
      </c>
      <c r="B686" s="104"/>
      <c r="C686" s="105"/>
      <c r="D686" s="105"/>
      <c r="E686" s="106"/>
      <c r="F686" s="107" t="str">
        <f>IF(E686="","",IFERROR(DATEDIF(E686,'請求書（幼稚園保育料・代理）'!$A$1,"Y"),""))</f>
        <v/>
      </c>
      <c r="G686" s="108"/>
      <c r="H686" s="105"/>
      <c r="I686" s="333"/>
      <c r="J686" s="110" t="s">
        <v>32</v>
      </c>
      <c r="K686" s="334"/>
      <c r="L686" s="112"/>
      <c r="M686" s="258" t="s">
        <v>32</v>
      </c>
      <c r="N686" s="113"/>
      <c r="O686" s="114"/>
      <c r="P686" s="306"/>
      <c r="Q686" s="105"/>
      <c r="R686" s="114"/>
      <c r="S686" s="115"/>
      <c r="T686" s="116">
        <f t="shared" si="74"/>
        <v>0</v>
      </c>
      <c r="U686" s="117">
        <f t="shared" si="75"/>
        <v>0</v>
      </c>
      <c r="V686" s="117">
        <f t="shared" si="72"/>
        <v>0</v>
      </c>
      <c r="W686" s="118">
        <f t="shared" si="76"/>
        <v>0</v>
      </c>
      <c r="X686" s="119">
        <f t="shared" si="77"/>
        <v>0</v>
      </c>
      <c r="Y686" s="119">
        <f t="shared" si="78"/>
        <v>0</v>
      </c>
      <c r="AA686" s="120" t="str">
        <f t="shared" si="73"/>
        <v>202604</v>
      </c>
    </row>
    <row r="687" spans="1:27" ht="21" customHeight="1">
      <c r="A687" s="308" t="str">
        <f>IF(C687="","",SUBTOTAL(103,$C$13:C687)-1)</f>
        <v/>
      </c>
      <c r="B687" s="104"/>
      <c r="C687" s="105"/>
      <c r="D687" s="105"/>
      <c r="E687" s="106"/>
      <c r="F687" s="107" t="str">
        <f>IF(E687="","",IFERROR(DATEDIF(E687,'請求書（幼稚園保育料・代理）'!$A$1,"Y"),""))</f>
        <v/>
      </c>
      <c r="G687" s="108"/>
      <c r="H687" s="105"/>
      <c r="I687" s="333"/>
      <c r="J687" s="110" t="s">
        <v>32</v>
      </c>
      <c r="K687" s="334"/>
      <c r="L687" s="112"/>
      <c r="M687" s="258" t="s">
        <v>32</v>
      </c>
      <c r="N687" s="113"/>
      <c r="O687" s="114"/>
      <c r="P687" s="306"/>
      <c r="Q687" s="105"/>
      <c r="R687" s="114"/>
      <c r="S687" s="115"/>
      <c r="T687" s="116">
        <f t="shared" si="74"/>
        <v>0</v>
      </c>
      <c r="U687" s="117">
        <f t="shared" si="75"/>
        <v>0</v>
      </c>
      <c r="V687" s="117">
        <f t="shared" si="72"/>
        <v>0</v>
      </c>
      <c r="W687" s="118">
        <f t="shared" si="76"/>
        <v>0</v>
      </c>
      <c r="X687" s="119">
        <f t="shared" si="77"/>
        <v>0</v>
      </c>
      <c r="Y687" s="119">
        <f t="shared" si="78"/>
        <v>0</v>
      </c>
      <c r="AA687" s="120" t="str">
        <f t="shared" si="73"/>
        <v>202604</v>
      </c>
    </row>
    <row r="688" spans="1:27" ht="21" customHeight="1">
      <c r="A688" s="308" t="str">
        <f>IF(C688="","",SUBTOTAL(103,$C$13:C688)-1)</f>
        <v/>
      </c>
      <c r="B688" s="104"/>
      <c r="C688" s="105"/>
      <c r="D688" s="105"/>
      <c r="E688" s="106"/>
      <c r="F688" s="107" t="str">
        <f>IF(E688="","",IFERROR(DATEDIF(E688,'請求書（幼稚園保育料・代理）'!$A$1,"Y"),""))</f>
        <v/>
      </c>
      <c r="G688" s="108"/>
      <c r="H688" s="105"/>
      <c r="I688" s="333"/>
      <c r="J688" s="110" t="s">
        <v>32</v>
      </c>
      <c r="K688" s="334"/>
      <c r="L688" s="112"/>
      <c r="M688" s="258" t="s">
        <v>32</v>
      </c>
      <c r="N688" s="113"/>
      <c r="O688" s="114"/>
      <c r="P688" s="306"/>
      <c r="Q688" s="105"/>
      <c r="R688" s="114"/>
      <c r="S688" s="115"/>
      <c r="T688" s="116">
        <f t="shared" si="74"/>
        <v>0</v>
      </c>
      <c r="U688" s="117">
        <f t="shared" si="75"/>
        <v>0</v>
      </c>
      <c r="V688" s="117">
        <f t="shared" si="72"/>
        <v>0</v>
      </c>
      <c r="W688" s="118">
        <f t="shared" si="76"/>
        <v>0</v>
      </c>
      <c r="X688" s="119">
        <f t="shared" si="77"/>
        <v>0</v>
      </c>
      <c r="Y688" s="119">
        <f t="shared" si="78"/>
        <v>0</v>
      </c>
      <c r="AA688" s="120" t="str">
        <f t="shared" si="73"/>
        <v>202604</v>
      </c>
    </row>
    <row r="689" spans="1:27" ht="21" customHeight="1">
      <c r="A689" s="308" t="str">
        <f>IF(C689="","",SUBTOTAL(103,$C$13:C689)-1)</f>
        <v/>
      </c>
      <c r="B689" s="104"/>
      <c r="C689" s="105"/>
      <c r="D689" s="105"/>
      <c r="E689" s="106"/>
      <c r="F689" s="107" t="str">
        <f>IF(E689="","",IFERROR(DATEDIF(E689,'請求書（幼稚園保育料・代理）'!$A$1,"Y"),""))</f>
        <v/>
      </c>
      <c r="G689" s="108"/>
      <c r="H689" s="105"/>
      <c r="I689" s="333"/>
      <c r="J689" s="110" t="s">
        <v>32</v>
      </c>
      <c r="K689" s="334"/>
      <c r="L689" s="112"/>
      <c r="M689" s="258" t="s">
        <v>32</v>
      </c>
      <c r="N689" s="113"/>
      <c r="O689" s="114"/>
      <c r="P689" s="306"/>
      <c r="Q689" s="105"/>
      <c r="R689" s="114"/>
      <c r="S689" s="115"/>
      <c r="T689" s="116">
        <f t="shared" si="74"/>
        <v>0</v>
      </c>
      <c r="U689" s="117">
        <f t="shared" si="75"/>
        <v>0</v>
      </c>
      <c r="V689" s="117">
        <f t="shared" si="72"/>
        <v>0</v>
      </c>
      <c r="W689" s="118">
        <f t="shared" si="76"/>
        <v>0</v>
      </c>
      <c r="X689" s="119">
        <f t="shared" si="77"/>
        <v>0</v>
      </c>
      <c r="Y689" s="119">
        <f t="shared" si="78"/>
        <v>0</v>
      </c>
      <c r="AA689" s="120" t="str">
        <f t="shared" si="73"/>
        <v>202604</v>
      </c>
    </row>
    <row r="690" spans="1:27" ht="21" customHeight="1">
      <c r="A690" s="308" t="str">
        <f>IF(C690="","",SUBTOTAL(103,$C$13:C690)-1)</f>
        <v/>
      </c>
      <c r="B690" s="104"/>
      <c r="C690" s="105"/>
      <c r="D690" s="105"/>
      <c r="E690" s="106"/>
      <c r="F690" s="107" t="str">
        <f>IF(E690="","",IFERROR(DATEDIF(E690,'請求書（幼稚園保育料・代理）'!$A$1,"Y"),""))</f>
        <v/>
      </c>
      <c r="G690" s="108"/>
      <c r="H690" s="105"/>
      <c r="I690" s="333"/>
      <c r="J690" s="110" t="s">
        <v>32</v>
      </c>
      <c r="K690" s="334"/>
      <c r="L690" s="112"/>
      <c r="M690" s="258" t="s">
        <v>32</v>
      </c>
      <c r="N690" s="113"/>
      <c r="O690" s="114"/>
      <c r="P690" s="306"/>
      <c r="Q690" s="105"/>
      <c r="R690" s="114"/>
      <c r="S690" s="115"/>
      <c r="T690" s="116">
        <f t="shared" si="74"/>
        <v>0</v>
      </c>
      <c r="U690" s="117">
        <f t="shared" si="75"/>
        <v>0</v>
      </c>
      <c r="V690" s="117">
        <f t="shared" si="72"/>
        <v>0</v>
      </c>
      <c r="W690" s="118">
        <f t="shared" si="76"/>
        <v>0</v>
      </c>
      <c r="X690" s="119">
        <f t="shared" si="77"/>
        <v>0</v>
      </c>
      <c r="Y690" s="119">
        <f t="shared" si="78"/>
        <v>0</v>
      </c>
      <c r="AA690" s="120" t="str">
        <f t="shared" si="73"/>
        <v>202604</v>
      </c>
    </row>
    <row r="691" spans="1:27" ht="21" customHeight="1">
      <c r="A691" s="308" t="str">
        <f>IF(C691="","",SUBTOTAL(103,$C$13:C691)-1)</f>
        <v/>
      </c>
      <c r="B691" s="104"/>
      <c r="C691" s="105"/>
      <c r="D691" s="105"/>
      <c r="E691" s="106"/>
      <c r="F691" s="107" t="str">
        <f>IF(E691="","",IFERROR(DATEDIF(E691,'請求書（幼稚園保育料・代理）'!$A$1,"Y"),""))</f>
        <v/>
      </c>
      <c r="G691" s="108"/>
      <c r="H691" s="105"/>
      <c r="I691" s="333"/>
      <c r="J691" s="110" t="s">
        <v>32</v>
      </c>
      <c r="K691" s="334"/>
      <c r="L691" s="112"/>
      <c r="M691" s="258" t="s">
        <v>32</v>
      </c>
      <c r="N691" s="113"/>
      <c r="O691" s="114"/>
      <c r="P691" s="306"/>
      <c r="Q691" s="105"/>
      <c r="R691" s="114"/>
      <c r="S691" s="115"/>
      <c r="T691" s="116">
        <f t="shared" si="74"/>
        <v>0</v>
      </c>
      <c r="U691" s="117">
        <f t="shared" si="75"/>
        <v>0</v>
      </c>
      <c r="V691" s="117">
        <f t="shared" si="72"/>
        <v>0</v>
      </c>
      <c r="W691" s="118">
        <f t="shared" si="76"/>
        <v>0</v>
      </c>
      <c r="X691" s="119">
        <f t="shared" si="77"/>
        <v>0</v>
      </c>
      <c r="Y691" s="119">
        <f t="shared" si="78"/>
        <v>0</v>
      </c>
      <c r="AA691" s="120" t="str">
        <f t="shared" si="73"/>
        <v>202604</v>
      </c>
    </row>
    <row r="692" spans="1:27" ht="21" customHeight="1">
      <c r="A692" s="308" t="str">
        <f>IF(C692="","",SUBTOTAL(103,$C$13:C692)-1)</f>
        <v/>
      </c>
      <c r="B692" s="104"/>
      <c r="C692" s="105"/>
      <c r="D692" s="105"/>
      <c r="E692" s="106"/>
      <c r="F692" s="107" t="str">
        <f>IF(E692="","",IFERROR(DATEDIF(E692,'請求書（幼稚園保育料・代理）'!$A$1,"Y"),""))</f>
        <v/>
      </c>
      <c r="G692" s="108"/>
      <c r="H692" s="105"/>
      <c r="I692" s="333"/>
      <c r="J692" s="110" t="s">
        <v>32</v>
      </c>
      <c r="K692" s="334"/>
      <c r="L692" s="112"/>
      <c r="M692" s="258" t="s">
        <v>32</v>
      </c>
      <c r="N692" s="113"/>
      <c r="O692" s="114"/>
      <c r="P692" s="306"/>
      <c r="Q692" s="105"/>
      <c r="R692" s="114"/>
      <c r="S692" s="115"/>
      <c r="T692" s="116">
        <f t="shared" si="74"/>
        <v>0</v>
      </c>
      <c r="U692" s="117">
        <f t="shared" si="75"/>
        <v>0</v>
      </c>
      <c r="V692" s="117">
        <f t="shared" si="72"/>
        <v>0</v>
      </c>
      <c r="W692" s="118">
        <f t="shared" si="76"/>
        <v>0</v>
      </c>
      <c r="X692" s="119">
        <f t="shared" si="77"/>
        <v>0</v>
      </c>
      <c r="Y692" s="119">
        <f t="shared" si="78"/>
        <v>0</v>
      </c>
      <c r="AA692" s="120" t="str">
        <f t="shared" si="73"/>
        <v>202604</v>
      </c>
    </row>
    <row r="693" spans="1:27" ht="21" customHeight="1">
      <c r="A693" s="308" t="str">
        <f>IF(C693="","",SUBTOTAL(103,$C$13:C693)-1)</f>
        <v/>
      </c>
      <c r="B693" s="104"/>
      <c r="C693" s="105"/>
      <c r="D693" s="105"/>
      <c r="E693" s="106"/>
      <c r="F693" s="107" t="str">
        <f>IF(E693="","",IFERROR(DATEDIF(E693,'請求書（幼稚園保育料・代理）'!$A$1,"Y"),""))</f>
        <v/>
      </c>
      <c r="G693" s="108"/>
      <c r="H693" s="105"/>
      <c r="I693" s="333"/>
      <c r="J693" s="110" t="s">
        <v>32</v>
      </c>
      <c r="K693" s="334"/>
      <c r="L693" s="112"/>
      <c r="M693" s="258" t="s">
        <v>32</v>
      </c>
      <c r="N693" s="113"/>
      <c r="O693" s="114"/>
      <c r="P693" s="306"/>
      <c r="Q693" s="105"/>
      <c r="R693" s="114"/>
      <c r="S693" s="115"/>
      <c r="T693" s="116">
        <f t="shared" si="74"/>
        <v>0</v>
      </c>
      <c r="U693" s="117">
        <f t="shared" si="75"/>
        <v>0</v>
      </c>
      <c r="V693" s="117">
        <f t="shared" si="72"/>
        <v>0</v>
      </c>
      <c r="W693" s="118">
        <f t="shared" si="76"/>
        <v>0</v>
      </c>
      <c r="X693" s="119">
        <f t="shared" si="77"/>
        <v>0</v>
      </c>
      <c r="Y693" s="119">
        <f t="shared" si="78"/>
        <v>0</v>
      </c>
      <c r="AA693" s="120" t="str">
        <f t="shared" si="73"/>
        <v>202604</v>
      </c>
    </row>
    <row r="694" spans="1:27" ht="21" customHeight="1">
      <c r="A694" s="308" t="str">
        <f>IF(C694="","",SUBTOTAL(103,$C$13:C694)-1)</f>
        <v/>
      </c>
      <c r="B694" s="104"/>
      <c r="C694" s="105"/>
      <c r="D694" s="105"/>
      <c r="E694" s="106"/>
      <c r="F694" s="107" t="str">
        <f>IF(E694="","",IFERROR(DATEDIF(E694,'請求書（幼稚園保育料・代理）'!$A$1,"Y"),""))</f>
        <v/>
      </c>
      <c r="G694" s="108"/>
      <c r="H694" s="105"/>
      <c r="I694" s="333"/>
      <c r="J694" s="110" t="s">
        <v>32</v>
      </c>
      <c r="K694" s="334"/>
      <c r="L694" s="112"/>
      <c r="M694" s="258" t="s">
        <v>32</v>
      </c>
      <c r="N694" s="113"/>
      <c r="O694" s="114"/>
      <c r="P694" s="306"/>
      <c r="Q694" s="105"/>
      <c r="R694" s="114"/>
      <c r="S694" s="115"/>
      <c r="T694" s="116">
        <f t="shared" si="74"/>
        <v>0</v>
      </c>
      <c r="U694" s="117">
        <f t="shared" si="75"/>
        <v>0</v>
      </c>
      <c r="V694" s="117">
        <f t="shared" si="72"/>
        <v>0</v>
      </c>
      <c r="W694" s="118">
        <f t="shared" si="76"/>
        <v>0</v>
      </c>
      <c r="X694" s="119">
        <f t="shared" si="77"/>
        <v>0</v>
      </c>
      <c r="Y694" s="119">
        <f t="shared" si="78"/>
        <v>0</v>
      </c>
      <c r="AA694" s="120" t="str">
        <f t="shared" si="73"/>
        <v>202604</v>
      </c>
    </row>
    <row r="695" spans="1:27" ht="21" customHeight="1">
      <c r="A695" s="308" t="str">
        <f>IF(C695="","",SUBTOTAL(103,$C$13:C695)-1)</f>
        <v/>
      </c>
      <c r="B695" s="104"/>
      <c r="C695" s="105"/>
      <c r="D695" s="105"/>
      <c r="E695" s="106"/>
      <c r="F695" s="107" t="str">
        <f>IF(E695="","",IFERROR(DATEDIF(E695,'請求書（幼稚園保育料・代理）'!$A$1,"Y"),""))</f>
        <v/>
      </c>
      <c r="G695" s="108"/>
      <c r="H695" s="105"/>
      <c r="I695" s="333"/>
      <c r="J695" s="110" t="s">
        <v>32</v>
      </c>
      <c r="K695" s="334"/>
      <c r="L695" s="112"/>
      <c r="M695" s="258" t="s">
        <v>32</v>
      </c>
      <c r="N695" s="113"/>
      <c r="O695" s="114"/>
      <c r="P695" s="306"/>
      <c r="Q695" s="105"/>
      <c r="R695" s="114"/>
      <c r="S695" s="115"/>
      <c r="T695" s="116">
        <f t="shared" si="74"/>
        <v>0</v>
      </c>
      <c r="U695" s="117">
        <f t="shared" si="75"/>
        <v>0</v>
      </c>
      <c r="V695" s="117">
        <f t="shared" si="72"/>
        <v>0</v>
      </c>
      <c r="W695" s="118">
        <f t="shared" si="76"/>
        <v>0</v>
      </c>
      <c r="X695" s="119">
        <f t="shared" si="77"/>
        <v>0</v>
      </c>
      <c r="Y695" s="119">
        <f t="shared" si="78"/>
        <v>0</v>
      </c>
      <c r="AA695" s="120" t="str">
        <f t="shared" si="73"/>
        <v>202604</v>
      </c>
    </row>
    <row r="696" spans="1:27" ht="21" customHeight="1">
      <c r="A696" s="308" t="str">
        <f>IF(C696="","",SUBTOTAL(103,$C$13:C696)-1)</f>
        <v/>
      </c>
      <c r="B696" s="104"/>
      <c r="C696" s="105"/>
      <c r="D696" s="105"/>
      <c r="E696" s="106"/>
      <c r="F696" s="107" t="str">
        <f>IF(E696="","",IFERROR(DATEDIF(E696,'請求書（幼稚園保育料・代理）'!$A$1,"Y"),""))</f>
        <v/>
      </c>
      <c r="G696" s="108"/>
      <c r="H696" s="105"/>
      <c r="I696" s="333"/>
      <c r="J696" s="110" t="s">
        <v>32</v>
      </c>
      <c r="K696" s="334"/>
      <c r="L696" s="112"/>
      <c r="M696" s="258" t="s">
        <v>32</v>
      </c>
      <c r="N696" s="113"/>
      <c r="O696" s="114"/>
      <c r="P696" s="306"/>
      <c r="Q696" s="105"/>
      <c r="R696" s="114"/>
      <c r="S696" s="115"/>
      <c r="T696" s="116">
        <f t="shared" si="74"/>
        <v>0</v>
      </c>
      <c r="U696" s="117">
        <f t="shared" si="75"/>
        <v>0</v>
      </c>
      <c r="V696" s="117">
        <f t="shared" si="72"/>
        <v>0</v>
      </c>
      <c r="W696" s="118">
        <f t="shared" si="76"/>
        <v>0</v>
      </c>
      <c r="X696" s="119">
        <f t="shared" si="77"/>
        <v>0</v>
      </c>
      <c r="Y696" s="119">
        <f t="shared" si="78"/>
        <v>0</v>
      </c>
      <c r="AA696" s="120" t="str">
        <f t="shared" si="73"/>
        <v>202604</v>
      </c>
    </row>
    <row r="697" spans="1:27" ht="21" customHeight="1">
      <c r="A697" s="308" t="str">
        <f>IF(C697="","",SUBTOTAL(103,$C$13:C697)-1)</f>
        <v/>
      </c>
      <c r="B697" s="104"/>
      <c r="C697" s="105"/>
      <c r="D697" s="105"/>
      <c r="E697" s="106"/>
      <c r="F697" s="107" t="str">
        <f>IF(E697="","",IFERROR(DATEDIF(E697,'請求書（幼稚園保育料・代理）'!$A$1,"Y"),""))</f>
        <v/>
      </c>
      <c r="G697" s="108"/>
      <c r="H697" s="105"/>
      <c r="I697" s="333"/>
      <c r="J697" s="110" t="s">
        <v>32</v>
      </c>
      <c r="K697" s="334"/>
      <c r="L697" s="112"/>
      <c r="M697" s="258" t="s">
        <v>32</v>
      </c>
      <c r="N697" s="113"/>
      <c r="O697" s="114"/>
      <c r="P697" s="306"/>
      <c r="Q697" s="105"/>
      <c r="R697" s="114"/>
      <c r="S697" s="115"/>
      <c r="T697" s="116">
        <f t="shared" si="74"/>
        <v>0</v>
      </c>
      <c r="U697" s="117">
        <f t="shared" si="75"/>
        <v>0</v>
      </c>
      <c r="V697" s="117">
        <f t="shared" si="72"/>
        <v>0</v>
      </c>
      <c r="W697" s="118">
        <f t="shared" si="76"/>
        <v>0</v>
      </c>
      <c r="X697" s="119">
        <f t="shared" si="77"/>
        <v>0</v>
      </c>
      <c r="Y697" s="119">
        <f t="shared" si="78"/>
        <v>0</v>
      </c>
      <c r="AA697" s="120" t="str">
        <f t="shared" si="73"/>
        <v>202604</v>
      </c>
    </row>
    <row r="698" spans="1:27" ht="21" customHeight="1">
      <c r="A698" s="308" t="str">
        <f>IF(C698="","",SUBTOTAL(103,$C$13:C698)-1)</f>
        <v/>
      </c>
      <c r="B698" s="104"/>
      <c r="C698" s="105"/>
      <c r="D698" s="105"/>
      <c r="E698" s="106"/>
      <c r="F698" s="107" t="str">
        <f>IF(E698="","",IFERROR(DATEDIF(E698,'請求書（幼稚園保育料・代理）'!$A$1,"Y"),""))</f>
        <v/>
      </c>
      <c r="G698" s="108"/>
      <c r="H698" s="105"/>
      <c r="I698" s="333"/>
      <c r="J698" s="110" t="s">
        <v>32</v>
      </c>
      <c r="K698" s="334"/>
      <c r="L698" s="112"/>
      <c r="M698" s="258" t="s">
        <v>32</v>
      </c>
      <c r="N698" s="113"/>
      <c r="O698" s="114"/>
      <c r="P698" s="306"/>
      <c r="Q698" s="105"/>
      <c r="R698" s="114"/>
      <c r="S698" s="115"/>
      <c r="T698" s="116">
        <f t="shared" si="74"/>
        <v>0</v>
      </c>
      <c r="U698" s="117">
        <f t="shared" si="75"/>
        <v>0</v>
      </c>
      <c r="V698" s="117">
        <f t="shared" si="72"/>
        <v>0</v>
      </c>
      <c r="W698" s="118">
        <f t="shared" si="76"/>
        <v>0</v>
      </c>
      <c r="X698" s="119">
        <f t="shared" si="77"/>
        <v>0</v>
      </c>
      <c r="Y698" s="119">
        <f t="shared" si="78"/>
        <v>0</v>
      </c>
      <c r="AA698" s="120" t="str">
        <f t="shared" si="73"/>
        <v>202604</v>
      </c>
    </row>
    <row r="699" spans="1:27" ht="21" customHeight="1">
      <c r="A699" s="308" t="str">
        <f>IF(C699="","",SUBTOTAL(103,$C$13:C699)-1)</f>
        <v/>
      </c>
      <c r="B699" s="104"/>
      <c r="C699" s="105"/>
      <c r="D699" s="105"/>
      <c r="E699" s="106"/>
      <c r="F699" s="107" t="str">
        <f>IF(E699="","",IFERROR(DATEDIF(E699,'請求書（幼稚園保育料・代理）'!$A$1,"Y"),""))</f>
        <v/>
      </c>
      <c r="G699" s="108"/>
      <c r="H699" s="105"/>
      <c r="I699" s="333"/>
      <c r="J699" s="110" t="s">
        <v>32</v>
      </c>
      <c r="K699" s="334"/>
      <c r="L699" s="112"/>
      <c r="M699" s="258" t="s">
        <v>32</v>
      </c>
      <c r="N699" s="113"/>
      <c r="O699" s="114"/>
      <c r="P699" s="306"/>
      <c r="Q699" s="105"/>
      <c r="R699" s="114"/>
      <c r="S699" s="115"/>
      <c r="T699" s="116">
        <f t="shared" si="74"/>
        <v>0</v>
      </c>
      <c r="U699" s="117">
        <f t="shared" si="75"/>
        <v>0</v>
      </c>
      <c r="V699" s="117">
        <f t="shared" si="72"/>
        <v>0</v>
      </c>
      <c r="W699" s="118">
        <f t="shared" si="76"/>
        <v>0</v>
      </c>
      <c r="X699" s="119">
        <f t="shared" si="77"/>
        <v>0</v>
      </c>
      <c r="Y699" s="119">
        <f t="shared" si="78"/>
        <v>0</v>
      </c>
      <c r="AA699" s="120" t="str">
        <f t="shared" si="73"/>
        <v>202604</v>
      </c>
    </row>
    <row r="700" spans="1:27" ht="21" customHeight="1">
      <c r="A700" s="308" t="str">
        <f>IF(C700="","",SUBTOTAL(103,$C$13:C700)-1)</f>
        <v/>
      </c>
      <c r="B700" s="104"/>
      <c r="C700" s="105"/>
      <c r="D700" s="105"/>
      <c r="E700" s="106"/>
      <c r="F700" s="107" t="str">
        <f>IF(E700="","",IFERROR(DATEDIF(E700,'請求書（幼稚園保育料・代理）'!$A$1,"Y"),""))</f>
        <v/>
      </c>
      <c r="G700" s="108"/>
      <c r="H700" s="105"/>
      <c r="I700" s="333"/>
      <c r="J700" s="110" t="s">
        <v>32</v>
      </c>
      <c r="K700" s="334"/>
      <c r="L700" s="112"/>
      <c r="M700" s="258" t="s">
        <v>32</v>
      </c>
      <c r="N700" s="113"/>
      <c r="O700" s="114"/>
      <c r="P700" s="306"/>
      <c r="Q700" s="105"/>
      <c r="R700" s="114"/>
      <c r="S700" s="115"/>
      <c r="T700" s="116">
        <f t="shared" si="74"/>
        <v>0</v>
      </c>
      <c r="U700" s="117">
        <f t="shared" si="75"/>
        <v>0</v>
      </c>
      <c r="V700" s="117">
        <f t="shared" si="72"/>
        <v>0</v>
      </c>
      <c r="W700" s="118">
        <f t="shared" si="76"/>
        <v>0</v>
      </c>
      <c r="X700" s="119">
        <f t="shared" si="77"/>
        <v>0</v>
      </c>
      <c r="Y700" s="119">
        <f t="shared" si="78"/>
        <v>0</v>
      </c>
      <c r="AA700" s="120" t="str">
        <f t="shared" si="73"/>
        <v>202604</v>
      </c>
    </row>
    <row r="701" spans="1:27" ht="21" customHeight="1">
      <c r="A701" s="308" t="str">
        <f>IF(C701="","",SUBTOTAL(103,$C$13:C701)-1)</f>
        <v/>
      </c>
      <c r="B701" s="104"/>
      <c r="C701" s="105"/>
      <c r="D701" s="105"/>
      <c r="E701" s="106"/>
      <c r="F701" s="107" t="str">
        <f>IF(E701="","",IFERROR(DATEDIF(E701,'請求書（幼稚園保育料・代理）'!$A$1,"Y"),""))</f>
        <v/>
      </c>
      <c r="G701" s="108"/>
      <c r="H701" s="105"/>
      <c r="I701" s="333"/>
      <c r="J701" s="110" t="s">
        <v>32</v>
      </c>
      <c r="K701" s="334"/>
      <c r="L701" s="112"/>
      <c r="M701" s="258" t="s">
        <v>32</v>
      </c>
      <c r="N701" s="113"/>
      <c r="O701" s="114"/>
      <c r="P701" s="306"/>
      <c r="Q701" s="105"/>
      <c r="R701" s="114"/>
      <c r="S701" s="115"/>
      <c r="T701" s="116">
        <f t="shared" si="74"/>
        <v>0</v>
      </c>
      <c r="U701" s="117">
        <f t="shared" si="75"/>
        <v>0</v>
      </c>
      <c r="V701" s="117">
        <f t="shared" si="72"/>
        <v>0</v>
      </c>
      <c r="W701" s="118">
        <f t="shared" si="76"/>
        <v>0</v>
      </c>
      <c r="X701" s="119">
        <f t="shared" si="77"/>
        <v>0</v>
      </c>
      <c r="Y701" s="119">
        <f t="shared" si="78"/>
        <v>0</v>
      </c>
      <c r="AA701" s="120" t="str">
        <f t="shared" si="73"/>
        <v>202604</v>
      </c>
    </row>
    <row r="702" spans="1:27" ht="21" customHeight="1">
      <c r="A702" s="308" t="str">
        <f>IF(C702="","",SUBTOTAL(103,$C$13:C702)-1)</f>
        <v/>
      </c>
      <c r="B702" s="104"/>
      <c r="C702" s="105"/>
      <c r="D702" s="105"/>
      <c r="E702" s="106"/>
      <c r="F702" s="107" t="str">
        <f>IF(E702="","",IFERROR(DATEDIF(E702,'請求書（幼稚園保育料・代理）'!$A$1,"Y"),""))</f>
        <v/>
      </c>
      <c r="G702" s="108"/>
      <c r="H702" s="105"/>
      <c r="I702" s="333"/>
      <c r="J702" s="110" t="s">
        <v>32</v>
      </c>
      <c r="K702" s="334"/>
      <c r="L702" s="112"/>
      <c r="M702" s="258" t="s">
        <v>32</v>
      </c>
      <c r="N702" s="113"/>
      <c r="O702" s="114"/>
      <c r="P702" s="306"/>
      <c r="Q702" s="105"/>
      <c r="R702" s="114"/>
      <c r="S702" s="115"/>
      <c r="T702" s="116">
        <f t="shared" si="74"/>
        <v>0</v>
      </c>
      <c r="U702" s="117">
        <f t="shared" si="75"/>
        <v>0</v>
      </c>
      <c r="V702" s="117">
        <f t="shared" si="72"/>
        <v>0</v>
      </c>
      <c r="W702" s="118">
        <f t="shared" si="76"/>
        <v>0</v>
      </c>
      <c r="X702" s="119">
        <f t="shared" si="77"/>
        <v>0</v>
      </c>
      <c r="Y702" s="119">
        <f t="shared" si="78"/>
        <v>0</v>
      </c>
      <c r="AA702" s="120" t="str">
        <f t="shared" si="73"/>
        <v>202604</v>
      </c>
    </row>
    <row r="703" spans="1:27" ht="21" customHeight="1">
      <c r="A703" s="308" t="str">
        <f>IF(C703="","",SUBTOTAL(103,$C$13:C703)-1)</f>
        <v/>
      </c>
      <c r="B703" s="104"/>
      <c r="C703" s="105"/>
      <c r="D703" s="105"/>
      <c r="E703" s="106"/>
      <c r="F703" s="107" t="str">
        <f>IF(E703="","",IFERROR(DATEDIF(E703,'請求書（幼稚園保育料・代理）'!$A$1,"Y"),""))</f>
        <v/>
      </c>
      <c r="G703" s="108"/>
      <c r="H703" s="105"/>
      <c r="I703" s="333"/>
      <c r="J703" s="110" t="s">
        <v>32</v>
      </c>
      <c r="K703" s="334"/>
      <c r="L703" s="112"/>
      <c r="M703" s="258" t="s">
        <v>32</v>
      </c>
      <c r="N703" s="113"/>
      <c r="O703" s="114"/>
      <c r="P703" s="306"/>
      <c r="Q703" s="105"/>
      <c r="R703" s="114"/>
      <c r="S703" s="115"/>
      <c r="T703" s="116">
        <f t="shared" si="74"/>
        <v>0</v>
      </c>
      <c r="U703" s="117">
        <f t="shared" si="75"/>
        <v>0</v>
      </c>
      <c r="V703" s="117">
        <f t="shared" si="72"/>
        <v>0</v>
      </c>
      <c r="W703" s="118">
        <f t="shared" si="76"/>
        <v>0</v>
      </c>
      <c r="X703" s="119">
        <f t="shared" si="77"/>
        <v>0</v>
      </c>
      <c r="Y703" s="119">
        <f t="shared" si="78"/>
        <v>0</v>
      </c>
      <c r="AA703" s="120" t="str">
        <f t="shared" si="73"/>
        <v>202604</v>
      </c>
    </row>
    <row r="704" spans="1:27" ht="21" customHeight="1">
      <c r="A704" s="308" t="str">
        <f>IF(C704="","",SUBTOTAL(103,$C$13:C704)-1)</f>
        <v/>
      </c>
      <c r="B704" s="104"/>
      <c r="C704" s="105"/>
      <c r="D704" s="105"/>
      <c r="E704" s="106"/>
      <c r="F704" s="107" t="str">
        <f>IF(E704="","",IFERROR(DATEDIF(E704,'請求書（幼稚園保育料・代理）'!$A$1,"Y"),""))</f>
        <v/>
      </c>
      <c r="G704" s="108"/>
      <c r="H704" s="105"/>
      <c r="I704" s="333"/>
      <c r="J704" s="110" t="s">
        <v>32</v>
      </c>
      <c r="K704" s="334"/>
      <c r="L704" s="112"/>
      <c r="M704" s="258" t="s">
        <v>32</v>
      </c>
      <c r="N704" s="113"/>
      <c r="O704" s="114"/>
      <c r="P704" s="306"/>
      <c r="Q704" s="105"/>
      <c r="R704" s="114"/>
      <c r="S704" s="115"/>
      <c r="T704" s="116">
        <f t="shared" si="74"/>
        <v>0</v>
      </c>
      <c r="U704" s="117">
        <f t="shared" si="75"/>
        <v>0</v>
      </c>
      <c r="V704" s="117">
        <f t="shared" si="72"/>
        <v>0</v>
      </c>
      <c r="W704" s="118">
        <f t="shared" si="76"/>
        <v>0</v>
      </c>
      <c r="X704" s="119">
        <f t="shared" si="77"/>
        <v>0</v>
      </c>
      <c r="Y704" s="119">
        <f t="shared" si="78"/>
        <v>0</v>
      </c>
      <c r="AA704" s="120" t="str">
        <f t="shared" si="73"/>
        <v>202604</v>
      </c>
    </row>
    <row r="705" spans="1:27" ht="21" customHeight="1">
      <c r="A705" s="308" t="str">
        <f>IF(C705="","",SUBTOTAL(103,$C$13:C705)-1)</f>
        <v/>
      </c>
      <c r="B705" s="104"/>
      <c r="C705" s="105"/>
      <c r="D705" s="105"/>
      <c r="E705" s="106"/>
      <c r="F705" s="107" t="str">
        <f>IF(E705="","",IFERROR(DATEDIF(E705,'請求書（幼稚園保育料・代理）'!$A$1,"Y"),""))</f>
        <v/>
      </c>
      <c r="G705" s="108"/>
      <c r="H705" s="105"/>
      <c r="I705" s="333"/>
      <c r="J705" s="110" t="s">
        <v>32</v>
      </c>
      <c r="K705" s="334"/>
      <c r="L705" s="112"/>
      <c r="M705" s="258" t="s">
        <v>32</v>
      </c>
      <c r="N705" s="113"/>
      <c r="O705" s="114"/>
      <c r="P705" s="306"/>
      <c r="Q705" s="105"/>
      <c r="R705" s="114"/>
      <c r="S705" s="115"/>
      <c r="T705" s="116">
        <f t="shared" si="74"/>
        <v>0</v>
      </c>
      <c r="U705" s="117">
        <f t="shared" si="75"/>
        <v>0</v>
      </c>
      <c r="V705" s="117">
        <f t="shared" si="72"/>
        <v>0</v>
      </c>
      <c r="W705" s="118">
        <f t="shared" si="76"/>
        <v>0</v>
      </c>
      <c r="X705" s="119">
        <f t="shared" si="77"/>
        <v>0</v>
      </c>
      <c r="Y705" s="119">
        <f t="shared" si="78"/>
        <v>0</v>
      </c>
      <c r="AA705" s="120" t="str">
        <f t="shared" si="73"/>
        <v>202604</v>
      </c>
    </row>
    <row r="706" spans="1:27" ht="21" customHeight="1">
      <c r="A706" s="308" t="str">
        <f>IF(C706="","",SUBTOTAL(103,$C$13:C706)-1)</f>
        <v/>
      </c>
      <c r="B706" s="104"/>
      <c r="C706" s="105"/>
      <c r="D706" s="105"/>
      <c r="E706" s="106"/>
      <c r="F706" s="107" t="str">
        <f>IF(E706="","",IFERROR(DATEDIF(E706,'請求書（幼稚園保育料・代理）'!$A$1,"Y"),""))</f>
        <v/>
      </c>
      <c r="G706" s="108"/>
      <c r="H706" s="105"/>
      <c r="I706" s="333"/>
      <c r="J706" s="110" t="s">
        <v>32</v>
      </c>
      <c r="K706" s="334"/>
      <c r="L706" s="112"/>
      <c r="M706" s="258" t="s">
        <v>32</v>
      </c>
      <c r="N706" s="113"/>
      <c r="O706" s="114"/>
      <c r="P706" s="306"/>
      <c r="Q706" s="105"/>
      <c r="R706" s="114"/>
      <c r="S706" s="115"/>
      <c r="T706" s="116">
        <f t="shared" si="74"/>
        <v>0</v>
      </c>
      <c r="U706" s="117">
        <f t="shared" si="75"/>
        <v>0</v>
      </c>
      <c r="V706" s="117">
        <f t="shared" si="72"/>
        <v>0</v>
      </c>
      <c r="W706" s="118">
        <f t="shared" si="76"/>
        <v>0</v>
      </c>
      <c r="X706" s="119">
        <f t="shared" si="77"/>
        <v>0</v>
      </c>
      <c r="Y706" s="119">
        <f t="shared" si="78"/>
        <v>0</v>
      </c>
      <c r="AA706" s="120" t="str">
        <f t="shared" si="73"/>
        <v>202604</v>
      </c>
    </row>
    <row r="707" spans="1:27" ht="21" customHeight="1">
      <c r="A707" s="308" t="str">
        <f>IF(C707="","",SUBTOTAL(103,$C$13:C707)-1)</f>
        <v/>
      </c>
      <c r="B707" s="104"/>
      <c r="C707" s="105"/>
      <c r="D707" s="105"/>
      <c r="E707" s="106"/>
      <c r="F707" s="107" t="str">
        <f>IF(E707="","",IFERROR(DATEDIF(E707,'請求書（幼稚園保育料・代理）'!$A$1,"Y"),""))</f>
        <v/>
      </c>
      <c r="G707" s="108"/>
      <c r="H707" s="105"/>
      <c r="I707" s="333"/>
      <c r="J707" s="110" t="s">
        <v>32</v>
      </c>
      <c r="K707" s="334"/>
      <c r="L707" s="112"/>
      <c r="M707" s="258" t="s">
        <v>32</v>
      </c>
      <c r="N707" s="113"/>
      <c r="O707" s="114"/>
      <c r="P707" s="306"/>
      <c r="Q707" s="105"/>
      <c r="R707" s="114"/>
      <c r="S707" s="115"/>
      <c r="T707" s="116">
        <f t="shared" si="74"/>
        <v>0</v>
      </c>
      <c r="U707" s="117">
        <f t="shared" si="75"/>
        <v>0</v>
      </c>
      <c r="V707" s="117">
        <f t="shared" si="72"/>
        <v>0</v>
      </c>
      <c r="W707" s="118">
        <f t="shared" si="76"/>
        <v>0</v>
      </c>
      <c r="X707" s="119">
        <f t="shared" si="77"/>
        <v>0</v>
      </c>
      <c r="Y707" s="119">
        <f t="shared" si="78"/>
        <v>0</v>
      </c>
      <c r="AA707" s="120" t="str">
        <f t="shared" si="73"/>
        <v>202604</v>
      </c>
    </row>
    <row r="708" spans="1:27" ht="21" customHeight="1">
      <c r="A708" s="308" t="str">
        <f>IF(C708="","",SUBTOTAL(103,$C$13:C708)-1)</f>
        <v/>
      </c>
      <c r="B708" s="104"/>
      <c r="C708" s="105"/>
      <c r="D708" s="105"/>
      <c r="E708" s="106"/>
      <c r="F708" s="107" t="str">
        <f>IF(E708="","",IFERROR(DATEDIF(E708,'請求書（幼稚園保育料・代理）'!$A$1,"Y"),""))</f>
        <v/>
      </c>
      <c r="G708" s="108"/>
      <c r="H708" s="105"/>
      <c r="I708" s="333"/>
      <c r="J708" s="110" t="s">
        <v>32</v>
      </c>
      <c r="K708" s="334"/>
      <c r="L708" s="112"/>
      <c r="M708" s="258" t="s">
        <v>32</v>
      </c>
      <c r="N708" s="113"/>
      <c r="O708" s="114"/>
      <c r="P708" s="306"/>
      <c r="Q708" s="105"/>
      <c r="R708" s="114"/>
      <c r="S708" s="115"/>
      <c r="T708" s="116">
        <f t="shared" si="74"/>
        <v>0</v>
      </c>
      <c r="U708" s="117">
        <f t="shared" si="75"/>
        <v>0</v>
      </c>
      <c r="V708" s="117">
        <f t="shared" si="72"/>
        <v>0</v>
      </c>
      <c r="W708" s="118">
        <f t="shared" si="76"/>
        <v>0</v>
      </c>
      <c r="X708" s="119">
        <f t="shared" si="77"/>
        <v>0</v>
      </c>
      <c r="Y708" s="119">
        <f t="shared" si="78"/>
        <v>0</v>
      </c>
      <c r="AA708" s="120" t="str">
        <f t="shared" si="73"/>
        <v>202604</v>
      </c>
    </row>
    <row r="709" spans="1:27" ht="21" customHeight="1">
      <c r="A709" s="308" t="str">
        <f>IF(C709="","",SUBTOTAL(103,$C$13:C709)-1)</f>
        <v/>
      </c>
      <c r="B709" s="104"/>
      <c r="C709" s="105"/>
      <c r="D709" s="105"/>
      <c r="E709" s="106"/>
      <c r="F709" s="107" t="str">
        <f>IF(E709="","",IFERROR(DATEDIF(E709,'請求書（幼稚園保育料・代理）'!$A$1,"Y"),""))</f>
        <v/>
      </c>
      <c r="G709" s="108"/>
      <c r="H709" s="105"/>
      <c r="I709" s="333"/>
      <c r="J709" s="110" t="s">
        <v>32</v>
      </c>
      <c r="K709" s="334"/>
      <c r="L709" s="112"/>
      <c r="M709" s="258" t="s">
        <v>32</v>
      </c>
      <c r="N709" s="113"/>
      <c r="O709" s="114"/>
      <c r="P709" s="306"/>
      <c r="Q709" s="105"/>
      <c r="R709" s="114"/>
      <c r="S709" s="115"/>
      <c r="T709" s="116">
        <f t="shared" si="74"/>
        <v>0</v>
      </c>
      <c r="U709" s="117">
        <f t="shared" si="75"/>
        <v>0</v>
      </c>
      <c r="V709" s="117">
        <f t="shared" si="72"/>
        <v>0</v>
      </c>
      <c r="W709" s="118">
        <f t="shared" si="76"/>
        <v>0</v>
      </c>
      <c r="X709" s="119">
        <f t="shared" si="77"/>
        <v>0</v>
      </c>
      <c r="Y709" s="119">
        <f t="shared" si="78"/>
        <v>0</v>
      </c>
      <c r="AA709" s="120" t="str">
        <f t="shared" si="73"/>
        <v>202604</v>
      </c>
    </row>
    <row r="710" spans="1:27" ht="21" customHeight="1">
      <c r="A710" s="308" t="str">
        <f>IF(C710="","",SUBTOTAL(103,$C$13:C710)-1)</f>
        <v/>
      </c>
      <c r="B710" s="104"/>
      <c r="C710" s="105"/>
      <c r="D710" s="105"/>
      <c r="E710" s="106"/>
      <c r="F710" s="107" t="str">
        <f>IF(E710="","",IFERROR(DATEDIF(E710,'請求書（幼稚園保育料・代理）'!$A$1,"Y"),""))</f>
        <v/>
      </c>
      <c r="G710" s="108"/>
      <c r="H710" s="105"/>
      <c r="I710" s="333"/>
      <c r="J710" s="110" t="s">
        <v>32</v>
      </c>
      <c r="K710" s="334"/>
      <c r="L710" s="112"/>
      <c r="M710" s="258" t="s">
        <v>32</v>
      </c>
      <c r="N710" s="113"/>
      <c r="O710" s="114"/>
      <c r="P710" s="306"/>
      <c r="Q710" s="105"/>
      <c r="R710" s="114"/>
      <c r="S710" s="115"/>
      <c r="T710" s="116">
        <f t="shared" si="74"/>
        <v>0</v>
      </c>
      <c r="U710" s="117">
        <f t="shared" si="75"/>
        <v>0</v>
      </c>
      <c r="V710" s="117">
        <f t="shared" si="72"/>
        <v>0</v>
      </c>
      <c r="W710" s="118">
        <f t="shared" si="76"/>
        <v>0</v>
      </c>
      <c r="X710" s="119">
        <f t="shared" si="77"/>
        <v>0</v>
      </c>
      <c r="Y710" s="119">
        <f t="shared" si="78"/>
        <v>0</v>
      </c>
      <c r="AA710" s="120" t="str">
        <f t="shared" si="73"/>
        <v>202604</v>
      </c>
    </row>
    <row r="711" spans="1:27" ht="21" customHeight="1">
      <c r="A711" s="308" t="str">
        <f>IF(C711="","",SUBTOTAL(103,$C$13:C711)-1)</f>
        <v/>
      </c>
      <c r="B711" s="104"/>
      <c r="C711" s="105"/>
      <c r="D711" s="105"/>
      <c r="E711" s="106"/>
      <c r="F711" s="107" t="str">
        <f>IF(E711="","",IFERROR(DATEDIF(E711,'請求書（幼稚園保育料・代理）'!$A$1,"Y"),""))</f>
        <v/>
      </c>
      <c r="G711" s="108"/>
      <c r="H711" s="105"/>
      <c r="I711" s="333"/>
      <c r="J711" s="110" t="s">
        <v>32</v>
      </c>
      <c r="K711" s="334"/>
      <c r="L711" s="112"/>
      <c r="M711" s="258" t="s">
        <v>32</v>
      </c>
      <c r="N711" s="113"/>
      <c r="O711" s="114"/>
      <c r="P711" s="306"/>
      <c r="Q711" s="105"/>
      <c r="R711" s="114"/>
      <c r="S711" s="115"/>
      <c r="T711" s="116">
        <f t="shared" si="74"/>
        <v>0</v>
      </c>
      <c r="U711" s="117">
        <f t="shared" si="75"/>
        <v>0</v>
      </c>
      <c r="V711" s="117">
        <f t="shared" si="72"/>
        <v>0</v>
      </c>
      <c r="W711" s="118">
        <f t="shared" si="76"/>
        <v>0</v>
      </c>
      <c r="X711" s="119">
        <f t="shared" si="77"/>
        <v>0</v>
      </c>
      <c r="Y711" s="119">
        <f t="shared" si="78"/>
        <v>0</v>
      </c>
      <c r="AA711" s="120" t="str">
        <f t="shared" si="73"/>
        <v>202604</v>
      </c>
    </row>
    <row r="712" spans="1:27" ht="21" customHeight="1">
      <c r="A712" s="308" t="str">
        <f>IF(C712="","",SUBTOTAL(103,$C$13:C712)-1)</f>
        <v/>
      </c>
      <c r="B712" s="104"/>
      <c r="C712" s="105"/>
      <c r="D712" s="105"/>
      <c r="E712" s="106"/>
      <c r="F712" s="107" t="str">
        <f>IF(E712="","",IFERROR(DATEDIF(E712,'請求書（幼稚園保育料・代理）'!$A$1,"Y"),""))</f>
        <v/>
      </c>
      <c r="G712" s="108"/>
      <c r="H712" s="105"/>
      <c r="I712" s="333"/>
      <c r="J712" s="110" t="s">
        <v>32</v>
      </c>
      <c r="K712" s="334"/>
      <c r="L712" s="112"/>
      <c r="M712" s="258" t="s">
        <v>32</v>
      </c>
      <c r="N712" s="113"/>
      <c r="O712" s="114"/>
      <c r="P712" s="306"/>
      <c r="Q712" s="105"/>
      <c r="R712" s="114"/>
      <c r="S712" s="115"/>
      <c r="T712" s="116">
        <f t="shared" si="74"/>
        <v>0</v>
      </c>
      <c r="U712" s="117">
        <f t="shared" si="75"/>
        <v>0</v>
      </c>
      <c r="V712" s="117">
        <f t="shared" si="72"/>
        <v>0</v>
      </c>
      <c r="W712" s="118">
        <f t="shared" si="76"/>
        <v>0</v>
      </c>
      <c r="X712" s="119">
        <f t="shared" si="77"/>
        <v>0</v>
      </c>
      <c r="Y712" s="119">
        <f t="shared" si="78"/>
        <v>0</v>
      </c>
      <c r="AA712" s="120" t="str">
        <f t="shared" si="73"/>
        <v>202604</v>
      </c>
    </row>
    <row r="713" spans="1:27" ht="21" customHeight="1">
      <c r="A713" s="308" t="str">
        <f>IF(C713="","",SUBTOTAL(103,$C$13:C713)-1)</f>
        <v/>
      </c>
      <c r="B713" s="104"/>
      <c r="C713" s="105"/>
      <c r="D713" s="105"/>
      <c r="E713" s="106"/>
      <c r="F713" s="107" t="str">
        <f>IF(E713="","",IFERROR(DATEDIF(E713,'請求書（幼稚園保育料・代理）'!$A$1,"Y"),""))</f>
        <v/>
      </c>
      <c r="G713" s="108"/>
      <c r="H713" s="105"/>
      <c r="I713" s="333"/>
      <c r="J713" s="110" t="s">
        <v>32</v>
      </c>
      <c r="K713" s="334"/>
      <c r="L713" s="112"/>
      <c r="M713" s="258" t="s">
        <v>32</v>
      </c>
      <c r="N713" s="113"/>
      <c r="O713" s="114"/>
      <c r="P713" s="306"/>
      <c r="Q713" s="105"/>
      <c r="R713" s="114"/>
      <c r="S713" s="115"/>
      <c r="T713" s="116">
        <f t="shared" si="74"/>
        <v>0</v>
      </c>
      <c r="U713" s="117">
        <f t="shared" si="75"/>
        <v>0</v>
      </c>
      <c r="V713" s="117">
        <f t="shared" si="72"/>
        <v>0</v>
      </c>
      <c r="W713" s="118">
        <f t="shared" si="76"/>
        <v>0</v>
      </c>
      <c r="X713" s="119">
        <f t="shared" si="77"/>
        <v>0</v>
      </c>
      <c r="Y713" s="119">
        <f t="shared" si="78"/>
        <v>0</v>
      </c>
      <c r="AA713" s="120" t="str">
        <f t="shared" si="73"/>
        <v>202604</v>
      </c>
    </row>
    <row r="714" spans="1:27" ht="21" customHeight="1">
      <c r="A714" s="308" t="str">
        <f>IF(C714="","",SUBTOTAL(103,$C$13:C714)-1)</f>
        <v/>
      </c>
      <c r="B714" s="104"/>
      <c r="C714" s="105"/>
      <c r="D714" s="105"/>
      <c r="E714" s="106"/>
      <c r="F714" s="107" t="str">
        <f>IF(E714="","",IFERROR(DATEDIF(E714,'請求書（幼稚園保育料・代理）'!$A$1,"Y"),""))</f>
        <v/>
      </c>
      <c r="G714" s="108"/>
      <c r="H714" s="105"/>
      <c r="I714" s="333"/>
      <c r="J714" s="110" t="s">
        <v>32</v>
      </c>
      <c r="K714" s="334"/>
      <c r="L714" s="112"/>
      <c r="M714" s="258" t="s">
        <v>32</v>
      </c>
      <c r="N714" s="113"/>
      <c r="O714" s="114"/>
      <c r="P714" s="306"/>
      <c r="Q714" s="105"/>
      <c r="R714" s="114"/>
      <c r="S714" s="115"/>
      <c r="T714" s="116">
        <f t="shared" si="74"/>
        <v>0</v>
      </c>
      <c r="U714" s="117">
        <f t="shared" si="75"/>
        <v>0</v>
      </c>
      <c r="V714" s="117">
        <f t="shared" si="72"/>
        <v>0</v>
      </c>
      <c r="W714" s="118">
        <f t="shared" si="76"/>
        <v>0</v>
      </c>
      <c r="X714" s="119">
        <f t="shared" si="77"/>
        <v>0</v>
      </c>
      <c r="Y714" s="119">
        <f t="shared" si="78"/>
        <v>0</v>
      </c>
      <c r="AA714" s="120" t="str">
        <f t="shared" si="73"/>
        <v>202604</v>
      </c>
    </row>
    <row r="715" spans="1:27" ht="21" customHeight="1">
      <c r="A715" s="308" t="str">
        <f>IF(C715="","",SUBTOTAL(103,$C$13:C715)-1)</f>
        <v/>
      </c>
      <c r="B715" s="104"/>
      <c r="C715" s="105"/>
      <c r="D715" s="105"/>
      <c r="E715" s="106"/>
      <c r="F715" s="107" t="str">
        <f>IF(E715="","",IFERROR(DATEDIF(E715,'請求書（幼稚園保育料・代理）'!$A$1,"Y"),""))</f>
        <v/>
      </c>
      <c r="G715" s="108"/>
      <c r="H715" s="105"/>
      <c r="I715" s="333"/>
      <c r="J715" s="110" t="s">
        <v>32</v>
      </c>
      <c r="K715" s="334"/>
      <c r="L715" s="112"/>
      <c r="M715" s="258" t="s">
        <v>32</v>
      </c>
      <c r="N715" s="113"/>
      <c r="O715" s="114"/>
      <c r="P715" s="306"/>
      <c r="Q715" s="105"/>
      <c r="R715" s="114"/>
      <c r="S715" s="115"/>
      <c r="T715" s="116">
        <f t="shared" si="74"/>
        <v>0</v>
      </c>
      <c r="U715" s="117">
        <f t="shared" si="75"/>
        <v>0</v>
      </c>
      <c r="V715" s="117">
        <f t="shared" si="72"/>
        <v>0</v>
      </c>
      <c r="W715" s="118">
        <f t="shared" si="76"/>
        <v>0</v>
      </c>
      <c r="X715" s="119">
        <f t="shared" si="77"/>
        <v>0</v>
      </c>
      <c r="Y715" s="119">
        <f t="shared" si="78"/>
        <v>0</v>
      </c>
      <c r="AA715" s="120" t="str">
        <f t="shared" si="73"/>
        <v>202604</v>
      </c>
    </row>
    <row r="716" spans="1:27" ht="21" customHeight="1">
      <c r="A716" s="308" t="str">
        <f>IF(C716="","",SUBTOTAL(103,$C$13:C716)-1)</f>
        <v/>
      </c>
      <c r="B716" s="104"/>
      <c r="C716" s="105"/>
      <c r="D716" s="105"/>
      <c r="E716" s="106"/>
      <c r="F716" s="107" t="str">
        <f>IF(E716="","",IFERROR(DATEDIF(E716,'請求書（幼稚園保育料・代理）'!$A$1,"Y"),""))</f>
        <v/>
      </c>
      <c r="G716" s="108"/>
      <c r="H716" s="105"/>
      <c r="I716" s="333"/>
      <c r="J716" s="110" t="s">
        <v>32</v>
      </c>
      <c r="K716" s="334"/>
      <c r="L716" s="112"/>
      <c r="M716" s="258" t="s">
        <v>32</v>
      </c>
      <c r="N716" s="113"/>
      <c r="O716" s="114"/>
      <c r="P716" s="306"/>
      <c r="Q716" s="105"/>
      <c r="R716" s="114"/>
      <c r="S716" s="115"/>
      <c r="T716" s="116">
        <f t="shared" si="74"/>
        <v>0</v>
      </c>
      <c r="U716" s="117">
        <f t="shared" si="75"/>
        <v>0</v>
      </c>
      <c r="V716" s="117">
        <f t="shared" si="72"/>
        <v>0</v>
      </c>
      <c r="W716" s="118">
        <f t="shared" si="76"/>
        <v>0</v>
      </c>
      <c r="X716" s="119">
        <f t="shared" si="77"/>
        <v>0</v>
      </c>
      <c r="Y716" s="119">
        <f t="shared" si="78"/>
        <v>0</v>
      </c>
      <c r="AA716" s="120" t="str">
        <f t="shared" si="73"/>
        <v>202604</v>
      </c>
    </row>
    <row r="717" spans="1:27" ht="21" customHeight="1">
      <c r="A717" s="308" t="str">
        <f>IF(C717="","",SUBTOTAL(103,$C$13:C717)-1)</f>
        <v/>
      </c>
      <c r="B717" s="104"/>
      <c r="C717" s="105"/>
      <c r="D717" s="105"/>
      <c r="E717" s="106"/>
      <c r="F717" s="107" t="str">
        <f>IF(E717="","",IFERROR(DATEDIF(E717,'請求書（幼稚園保育料・代理）'!$A$1,"Y"),""))</f>
        <v/>
      </c>
      <c r="G717" s="108"/>
      <c r="H717" s="105"/>
      <c r="I717" s="333"/>
      <c r="J717" s="110" t="s">
        <v>32</v>
      </c>
      <c r="K717" s="334"/>
      <c r="L717" s="112"/>
      <c r="M717" s="258" t="s">
        <v>32</v>
      </c>
      <c r="N717" s="113"/>
      <c r="O717" s="114"/>
      <c r="P717" s="306"/>
      <c r="Q717" s="105"/>
      <c r="R717" s="114"/>
      <c r="S717" s="115"/>
      <c r="T717" s="116">
        <f t="shared" si="74"/>
        <v>0</v>
      </c>
      <c r="U717" s="117">
        <f t="shared" si="75"/>
        <v>0</v>
      </c>
      <c r="V717" s="117">
        <f t="shared" si="72"/>
        <v>0</v>
      </c>
      <c r="W717" s="118">
        <f t="shared" si="76"/>
        <v>0</v>
      </c>
      <c r="X717" s="119">
        <f t="shared" si="77"/>
        <v>0</v>
      </c>
      <c r="Y717" s="119">
        <f t="shared" si="78"/>
        <v>0</v>
      </c>
      <c r="AA717" s="120" t="str">
        <f t="shared" si="73"/>
        <v>202604</v>
      </c>
    </row>
    <row r="718" spans="1:27" ht="21" customHeight="1">
      <c r="A718" s="308" t="str">
        <f>IF(C718="","",SUBTOTAL(103,$C$13:C718)-1)</f>
        <v/>
      </c>
      <c r="B718" s="104"/>
      <c r="C718" s="105"/>
      <c r="D718" s="105"/>
      <c r="E718" s="106"/>
      <c r="F718" s="107" t="str">
        <f>IF(E718="","",IFERROR(DATEDIF(E718,'請求書（幼稚園保育料・代理）'!$A$1,"Y"),""))</f>
        <v/>
      </c>
      <c r="G718" s="108"/>
      <c r="H718" s="105"/>
      <c r="I718" s="333"/>
      <c r="J718" s="110" t="s">
        <v>32</v>
      </c>
      <c r="K718" s="334"/>
      <c r="L718" s="112"/>
      <c r="M718" s="258" t="s">
        <v>32</v>
      </c>
      <c r="N718" s="113"/>
      <c r="O718" s="114"/>
      <c r="P718" s="306"/>
      <c r="Q718" s="105"/>
      <c r="R718" s="114"/>
      <c r="S718" s="115"/>
      <c r="T718" s="116">
        <f t="shared" si="74"/>
        <v>0</v>
      </c>
      <c r="U718" s="117">
        <f t="shared" si="75"/>
        <v>0</v>
      </c>
      <c r="V718" s="117">
        <f t="shared" ref="V718:V781" si="79">IF(C718&lt;&gt;0,$V$13,0)</f>
        <v>0</v>
      </c>
      <c r="W718" s="118">
        <f t="shared" si="76"/>
        <v>0</v>
      </c>
      <c r="X718" s="119">
        <f t="shared" si="77"/>
        <v>0</v>
      </c>
      <c r="Y718" s="119">
        <f t="shared" si="78"/>
        <v>0</v>
      </c>
      <c r="AA718" s="120" t="str">
        <f t="shared" ref="AA718:AA781" si="80">2018+$I$4&amp;0&amp;$K$4</f>
        <v>202604</v>
      </c>
    </row>
    <row r="719" spans="1:27" ht="21" customHeight="1">
      <c r="A719" s="308" t="str">
        <f>IF(C719="","",SUBTOTAL(103,$C$13:C719)-1)</f>
        <v/>
      </c>
      <c r="B719" s="104"/>
      <c r="C719" s="105"/>
      <c r="D719" s="105"/>
      <c r="E719" s="106"/>
      <c r="F719" s="107" t="str">
        <f>IF(E719="","",IFERROR(DATEDIF(E719,'請求書（幼稚園保育料・代理）'!$A$1,"Y"),""))</f>
        <v/>
      </c>
      <c r="G719" s="108"/>
      <c r="H719" s="105"/>
      <c r="I719" s="333"/>
      <c r="J719" s="110" t="s">
        <v>32</v>
      </c>
      <c r="K719" s="334"/>
      <c r="L719" s="112"/>
      <c r="M719" s="258" t="s">
        <v>32</v>
      </c>
      <c r="N719" s="113"/>
      <c r="O719" s="114"/>
      <c r="P719" s="306"/>
      <c r="Q719" s="105"/>
      <c r="R719" s="114"/>
      <c r="S719" s="115"/>
      <c r="T719" s="116">
        <f t="shared" ref="T719:T782" si="81">IF(Q719="有",ROUNDDOWN(R719/S719,0),0)</f>
        <v>0</v>
      </c>
      <c r="U719" s="117">
        <f t="shared" ref="U719:U782" si="82">O719+T719</f>
        <v>0</v>
      </c>
      <c r="V719" s="117">
        <f t="shared" si="79"/>
        <v>0</v>
      </c>
      <c r="W719" s="118">
        <f t="shared" ref="W719:W782" si="83">MIN(U719,V719)</f>
        <v>0</v>
      </c>
      <c r="X719" s="119">
        <f t="shared" ref="X719:X782" si="84">IF(O719-W719&lt;0,0,O719-W719)</f>
        <v>0</v>
      </c>
      <c r="Y719" s="119">
        <f t="shared" ref="Y719:Y782" si="85">IF(W719-O719&gt;0,W719-O719,0)</f>
        <v>0</v>
      </c>
      <c r="AA719" s="120" t="str">
        <f t="shared" si="80"/>
        <v>202604</v>
      </c>
    </row>
    <row r="720" spans="1:27" ht="21" customHeight="1">
      <c r="A720" s="308" t="str">
        <f>IF(C720="","",SUBTOTAL(103,$C$13:C720)-1)</f>
        <v/>
      </c>
      <c r="B720" s="104"/>
      <c r="C720" s="105"/>
      <c r="D720" s="105"/>
      <c r="E720" s="106"/>
      <c r="F720" s="107" t="str">
        <f>IF(E720="","",IFERROR(DATEDIF(E720,'請求書（幼稚園保育料・代理）'!$A$1,"Y"),""))</f>
        <v/>
      </c>
      <c r="G720" s="108"/>
      <c r="H720" s="105"/>
      <c r="I720" s="333"/>
      <c r="J720" s="110" t="s">
        <v>32</v>
      </c>
      <c r="K720" s="334"/>
      <c r="L720" s="112"/>
      <c r="M720" s="258" t="s">
        <v>32</v>
      </c>
      <c r="N720" s="113"/>
      <c r="O720" s="114"/>
      <c r="P720" s="306"/>
      <c r="Q720" s="105"/>
      <c r="R720" s="114"/>
      <c r="S720" s="115"/>
      <c r="T720" s="116">
        <f t="shared" si="81"/>
        <v>0</v>
      </c>
      <c r="U720" s="117">
        <f t="shared" si="82"/>
        <v>0</v>
      </c>
      <c r="V720" s="117">
        <f t="shared" si="79"/>
        <v>0</v>
      </c>
      <c r="W720" s="118">
        <f t="shared" si="83"/>
        <v>0</v>
      </c>
      <c r="X720" s="119">
        <f t="shared" si="84"/>
        <v>0</v>
      </c>
      <c r="Y720" s="119">
        <f t="shared" si="85"/>
        <v>0</v>
      </c>
      <c r="AA720" s="120" t="str">
        <f t="shared" si="80"/>
        <v>202604</v>
      </c>
    </row>
    <row r="721" spans="1:27" ht="21" customHeight="1">
      <c r="A721" s="308" t="str">
        <f>IF(C721="","",SUBTOTAL(103,$C$13:C721)-1)</f>
        <v/>
      </c>
      <c r="B721" s="104"/>
      <c r="C721" s="105"/>
      <c r="D721" s="105"/>
      <c r="E721" s="106"/>
      <c r="F721" s="107" t="str">
        <f>IF(E721="","",IFERROR(DATEDIF(E721,'請求書（幼稚園保育料・代理）'!$A$1,"Y"),""))</f>
        <v/>
      </c>
      <c r="G721" s="108"/>
      <c r="H721" s="105"/>
      <c r="I721" s="333"/>
      <c r="J721" s="110" t="s">
        <v>32</v>
      </c>
      <c r="K721" s="334"/>
      <c r="L721" s="112"/>
      <c r="M721" s="258" t="s">
        <v>32</v>
      </c>
      <c r="N721" s="113"/>
      <c r="O721" s="114"/>
      <c r="P721" s="306"/>
      <c r="Q721" s="105"/>
      <c r="R721" s="114"/>
      <c r="S721" s="115"/>
      <c r="T721" s="116">
        <f t="shared" si="81"/>
        <v>0</v>
      </c>
      <c r="U721" s="117">
        <f t="shared" si="82"/>
        <v>0</v>
      </c>
      <c r="V721" s="117">
        <f t="shared" si="79"/>
        <v>0</v>
      </c>
      <c r="W721" s="118">
        <f t="shared" si="83"/>
        <v>0</v>
      </c>
      <c r="X721" s="119">
        <f t="shared" si="84"/>
        <v>0</v>
      </c>
      <c r="Y721" s="119">
        <f t="shared" si="85"/>
        <v>0</v>
      </c>
      <c r="AA721" s="120" t="str">
        <f t="shared" si="80"/>
        <v>202604</v>
      </c>
    </row>
    <row r="722" spans="1:27" ht="21" customHeight="1">
      <c r="A722" s="308" t="str">
        <f>IF(C722="","",SUBTOTAL(103,$C$13:C722)-1)</f>
        <v/>
      </c>
      <c r="B722" s="104"/>
      <c r="C722" s="105"/>
      <c r="D722" s="105"/>
      <c r="E722" s="106"/>
      <c r="F722" s="107" t="str">
        <f>IF(E722="","",IFERROR(DATEDIF(E722,'請求書（幼稚園保育料・代理）'!$A$1,"Y"),""))</f>
        <v/>
      </c>
      <c r="G722" s="108"/>
      <c r="H722" s="105"/>
      <c r="I722" s="333"/>
      <c r="J722" s="110" t="s">
        <v>32</v>
      </c>
      <c r="K722" s="334"/>
      <c r="L722" s="112"/>
      <c r="M722" s="258" t="s">
        <v>32</v>
      </c>
      <c r="N722" s="113"/>
      <c r="O722" s="114"/>
      <c r="P722" s="306"/>
      <c r="Q722" s="105"/>
      <c r="R722" s="114"/>
      <c r="S722" s="115"/>
      <c r="T722" s="116">
        <f t="shared" si="81"/>
        <v>0</v>
      </c>
      <c r="U722" s="117">
        <f t="shared" si="82"/>
        <v>0</v>
      </c>
      <c r="V722" s="117">
        <f t="shared" si="79"/>
        <v>0</v>
      </c>
      <c r="W722" s="118">
        <f t="shared" si="83"/>
        <v>0</v>
      </c>
      <c r="X722" s="119">
        <f t="shared" si="84"/>
        <v>0</v>
      </c>
      <c r="Y722" s="119">
        <f t="shared" si="85"/>
        <v>0</v>
      </c>
      <c r="AA722" s="120" t="str">
        <f t="shared" si="80"/>
        <v>202604</v>
      </c>
    </row>
    <row r="723" spans="1:27" ht="21" customHeight="1">
      <c r="A723" s="308" t="str">
        <f>IF(C723="","",SUBTOTAL(103,$C$13:C723)-1)</f>
        <v/>
      </c>
      <c r="B723" s="104"/>
      <c r="C723" s="105"/>
      <c r="D723" s="105"/>
      <c r="E723" s="106"/>
      <c r="F723" s="107" t="str">
        <f>IF(E723="","",IFERROR(DATEDIF(E723,'請求書（幼稚園保育料・代理）'!$A$1,"Y"),""))</f>
        <v/>
      </c>
      <c r="G723" s="108"/>
      <c r="H723" s="105"/>
      <c r="I723" s="333"/>
      <c r="J723" s="110" t="s">
        <v>32</v>
      </c>
      <c r="K723" s="334"/>
      <c r="L723" s="112"/>
      <c r="M723" s="258" t="s">
        <v>32</v>
      </c>
      <c r="N723" s="113"/>
      <c r="O723" s="114"/>
      <c r="P723" s="306"/>
      <c r="Q723" s="105"/>
      <c r="R723" s="114"/>
      <c r="S723" s="115"/>
      <c r="T723" s="116">
        <f t="shared" si="81"/>
        <v>0</v>
      </c>
      <c r="U723" s="117">
        <f t="shared" si="82"/>
        <v>0</v>
      </c>
      <c r="V723" s="117">
        <f t="shared" si="79"/>
        <v>0</v>
      </c>
      <c r="W723" s="118">
        <f t="shared" si="83"/>
        <v>0</v>
      </c>
      <c r="X723" s="119">
        <f t="shared" si="84"/>
        <v>0</v>
      </c>
      <c r="Y723" s="119">
        <f t="shared" si="85"/>
        <v>0</v>
      </c>
      <c r="AA723" s="120" t="str">
        <f t="shared" si="80"/>
        <v>202604</v>
      </c>
    </row>
    <row r="724" spans="1:27" ht="21" customHeight="1">
      <c r="A724" s="308" t="str">
        <f>IF(C724="","",SUBTOTAL(103,$C$13:C724)-1)</f>
        <v/>
      </c>
      <c r="B724" s="104"/>
      <c r="C724" s="105"/>
      <c r="D724" s="105"/>
      <c r="E724" s="106"/>
      <c r="F724" s="107" t="str">
        <f>IF(E724="","",IFERROR(DATEDIF(E724,'請求書（幼稚園保育料・代理）'!$A$1,"Y"),""))</f>
        <v/>
      </c>
      <c r="G724" s="108"/>
      <c r="H724" s="105"/>
      <c r="I724" s="333"/>
      <c r="J724" s="110" t="s">
        <v>32</v>
      </c>
      <c r="K724" s="334"/>
      <c r="L724" s="112"/>
      <c r="M724" s="258" t="s">
        <v>32</v>
      </c>
      <c r="N724" s="113"/>
      <c r="O724" s="114"/>
      <c r="P724" s="306"/>
      <c r="Q724" s="105"/>
      <c r="R724" s="114"/>
      <c r="S724" s="115"/>
      <c r="T724" s="116">
        <f t="shared" si="81"/>
        <v>0</v>
      </c>
      <c r="U724" s="117">
        <f t="shared" si="82"/>
        <v>0</v>
      </c>
      <c r="V724" s="117">
        <f t="shared" si="79"/>
        <v>0</v>
      </c>
      <c r="W724" s="118">
        <f t="shared" si="83"/>
        <v>0</v>
      </c>
      <c r="X724" s="119">
        <f t="shared" si="84"/>
        <v>0</v>
      </c>
      <c r="Y724" s="119">
        <f t="shared" si="85"/>
        <v>0</v>
      </c>
      <c r="AA724" s="120" t="str">
        <f t="shared" si="80"/>
        <v>202604</v>
      </c>
    </row>
    <row r="725" spans="1:27" ht="21" customHeight="1">
      <c r="A725" s="308" t="str">
        <f>IF(C725="","",SUBTOTAL(103,$C$13:C725)-1)</f>
        <v/>
      </c>
      <c r="B725" s="104"/>
      <c r="C725" s="105"/>
      <c r="D725" s="105"/>
      <c r="E725" s="106"/>
      <c r="F725" s="107" t="str">
        <f>IF(E725="","",IFERROR(DATEDIF(E725,'請求書（幼稚園保育料・代理）'!$A$1,"Y"),""))</f>
        <v/>
      </c>
      <c r="G725" s="108"/>
      <c r="H725" s="105"/>
      <c r="I725" s="333"/>
      <c r="J725" s="110" t="s">
        <v>32</v>
      </c>
      <c r="K725" s="334"/>
      <c r="L725" s="112"/>
      <c r="M725" s="258" t="s">
        <v>32</v>
      </c>
      <c r="N725" s="113"/>
      <c r="O725" s="114"/>
      <c r="P725" s="306"/>
      <c r="Q725" s="105"/>
      <c r="R725" s="114"/>
      <c r="S725" s="115"/>
      <c r="T725" s="116">
        <f t="shared" si="81"/>
        <v>0</v>
      </c>
      <c r="U725" s="117">
        <f t="shared" si="82"/>
        <v>0</v>
      </c>
      <c r="V725" s="117">
        <f t="shared" si="79"/>
        <v>0</v>
      </c>
      <c r="W725" s="118">
        <f t="shared" si="83"/>
        <v>0</v>
      </c>
      <c r="X725" s="119">
        <f t="shared" si="84"/>
        <v>0</v>
      </c>
      <c r="Y725" s="119">
        <f t="shared" si="85"/>
        <v>0</v>
      </c>
      <c r="AA725" s="120" t="str">
        <f t="shared" si="80"/>
        <v>202604</v>
      </c>
    </row>
    <row r="726" spans="1:27" ht="21" customHeight="1">
      <c r="A726" s="308" t="str">
        <f>IF(C726="","",SUBTOTAL(103,$C$13:C726)-1)</f>
        <v/>
      </c>
      <c r="B726" s="104"/>
      <c r="C726" s="105"/>
      <c r="D726" s="105"/>
      <c r="E726" s="106"/>
      <c r="F726" s="107" t="str">
        <f>IF(E726="","",IFERROR(DATEDIF(E726,'請求書（幼稚園保育料・代理）'!$A$1,"Y"),""))</f>
        <v/>
      </c>
      <c r="G726" s="108"/>
      <c r="H726" s="105"/>
      <c r="I726" s="333"/>
      <c r="J726" s="110" t="s">
        <v>32</v>
      </c>
      <c r="K726" s="334"/>
      <c r="L726" s="112"/>
      <c r="M726" s="258" t="s">
        <v>32</v>
      </c>
      <c r="N726" s="113"/>
      <c r="O726" s="114"/>
      <c r="P726" s="306"/>
      <c r="Q726" s="105"/>
      <c r="R726" s="114"/>
      <c r="S726" s="115"/>
      <c r="T726" s="116">
        <f t="shared" si="81"/>
        <v>0</v>
      </c>
      <c r="U726" s="117">
        <f t="shared" si="82"/>
        <v>0</v>
      </c>
      <c r="V726" s="117">
        <f t="shared" si="79"/>
        <v>0</v>
      </c>
      <c r="W726" s="118">
        <f t="shared" si="83"/>
        <v>0</v>
      </c>
      <c r="X726" s="119">
        <f t="shared" si="84"/>
        <v>0</v>
      </c>
      <c r="Y726" s="119">
        <f t="shared" si="85"/>
        <v>0</v>
      </c>
      <c r="AA726" s="120" t="str">
        <f t="shared" si="80"/>
        <v>202604</v>
      </c>
    </row>
    <row r="727" spans="1:27" ht="21" customHeight="1">
      <c r="A727" s="308" t="str">
        <f>IF(C727="","",SUBTOTAL(103,$C$13:C727)-1)</f>
        <v/>
      </c>
      <c r="B727" s="104"/>
      <c r="C727" s="105"/>
      <c r="D727" s="105"/>
      <c r="E727" s="106"/>
      <c r="F727" s="107" t="str">
        <f>IF(E727="","",IFERROR(DATEDIF(E727,'請求書（幼稚園保育料・代理）'!$A$1,"Y"),""))</f>
        <v/>
      </c>
      <c r="G727" s="108"/>
      <c r="H727" s="105"/>
      <c r="I727" s="333"/>
      <c r="J727" s="110" t="s">
        <v>32</v>
      </c>
      <c r="K727" s="334"/>
      <c r="L727" s="112"/>
      <c r="M727" s="258" t="s">
        <v>32</v>
      </c>
      <c r="N727" s="113"/>
      <c r="O727" s="114"/>
      <c r="P727" s="306"/>
      <c r="Q727" s="105"/>
      <c r="R727" s="114"/>
      <c r="S727" s="115"/>
      <c r="T727" s="116">
        <f t="shared" si="81"/>
        <v>0</v>
      </c>
      <c r="U727" s="117">
        <f t="shared" si="82"/>
        <v>0</v>
      </c>
      <c r="V727" s="117">
        <f t="shared" si="79"/>
        <v>0</v>
      </c>
      <c r="W727" s="118">
        <f t="shared" si="83"/>
        <v>0</v>
      </c>
      <c r="X727" s="119">
        <f t="shared" si="84"/>
        <v>0</v>
      </c>
      <c r="Y727" s="119">
        <f t="shared" si="85"/>
        <v>0</v>
      </c>
      <c r="AA727" s="120" t="str">
        <f t="shared" si="80"/>
        <v>202604</v>
      </c>
    </row>
    <row r="728" spans="1:27" ht="21" customHeight="1">
      <c r="A728" s="308" t="str">
        <f>IF(C728="","",SUBTOTAL(103,$C$13:C728)-1)</f>
        <v/>
      </c>
      <c r="B728" s="104"/>
      <c r="C728" s="105"/>
      <c r="D728" s="105"/>
      <c r="E728" s="106"/>
      <c r="F728" s="107" t="str">
        <f>IF(E728="","",IFERROR(DATEDIF(E728,'請求書（幼稚園保育料・代理）'!$A$1,"Y"),""))</f>
        <v/>
      </c>
      <c r="G728" s="108"/>
      <c r="H728" s="105"/>
      <c r="I728" s="333"/>
      <c r="J728" s="110" t="s">
        <v>32</v>
      </c>
      <c r="K728" s="334"/>
      <c r="L728" s="112"/>
      <c r="M728" s="258" t="s">
        <v>32</v>
      </c>
      <c r="N728" s="113"/>
      <c r="O728" s="114"/>
      <c r="P728" s="306"/>
      <c r="Q728" s="105"/>
      <c r="R728" s="114"/>
      <c r="S728" s="115"/>
      <c r="T728" s="116">
        <f t="shared" si="81"/>
        <v>0</v>
      </c>
      <c r="U728" s="117">
        <f t="shared" si="82"/>
        <v>0</v>
      </c>
      <c r="V728" s="117">
        <f t="shared" si="79"/>
        <v>0</v>
      </c>
      <c r="W728" s="118">
        <f t="shared" si="83"/>
        <v>0</v>
      </c>
      <c r="X728" s="119">
        <f t="shared" si="84"/>
        <v>0</v>
      </c>
      <c r="Y728" s="119">
        <f t="shared" si="85"/>
        <v>0</v>
      </c>
      <c r="AA728" s="120" t="str">
        <f t="shared" si="80"/>
        <v>202604</v>
      </c>
    </row>
    <row r="729" spans="1:27" ht="21" customHeight="1">
      <c r="A729" s="308" t="str">
        <f>IF(C729="","",SUBTOTAL(103,$C$13:C729)-1)</f>
        <v/>
      </c>
      <c r="B729" s="104"/>
      <c r="C729" s="105"/>
      <c r="D729" s="105"/>
      <c r="E729" s="106"/>
      <c r="F729" s="107" t="str">
        <f>IF(E729="","",IFERROR(DATEDIF(E729,'請求書（幼稚園保育料・代理）'!$A$1,"Y"),""))</f>
        <v/>
      </c>
      <c r="G729" s="108"/>
      <c r="H729" s="105"/>
      <c r="I729" s="333"/>
      <c r="J729" s="110" t="s">
        <v>32</v>
      </c>
      <c r="K729" s="334"/>
      <c r="L729" s="112"/>
      <c r="M729" s="258" t="s">
        <v>32</v>
      </c>
      <c r="N729" s="113"/>
      <c r="O729" s="114"/>
      <c r="P729" s="306"/>
      <c r="Q729" s="105"/>
      <c r="R729" s="114"/>
      <c r="S729" s="115"/>
      <c r="T729" s="116">
        <f t="shared" si="81"/>
        <v>0</v>
      </c>
      <c r="U729" s="117">
        <f t="shared" si="82"/>
        <v>0</v>
      </c>
      <c r="V729" s="117">
        <f t="shared" si="79"/>
        <v>0</v>
      </c>
      <c r="W729" s="118">
        <f t="shared" si="83"/>
        <v>0</v>
      </c>
      <c r="X729" s="119">
        <f t="shared" si="84"/>
        <v>0</v>
      </c>
      <c r="Y729" s="119">
        <f t="shared" si="85"/>
        <v>0</v>
      </c>
      <c r="AA729" s="120" t="str">
        <f t="shared" si="80"/>
        <v>202604</v>
      </c>
    </row>
    <row r="730" spans="1:27" ht="21" customHeight="1">
      <c r="A730" s="308" t="str">
        <f>IF(C730="","",SUBTOTAL(103,$C$13:C730)-1)</f>
        <v/>
      </c>
      <c r="B730" s="104"/>
      <c r="C730" s="105"/>
      <c r="D730" s="105"/>
      <c r="E730" s="106"/>
      <c r="F730" s="107" t="str">
        <f>IF(E730="","",IFERROR(DATEDIF(E730,'請求書（幼稚園保育料・代理）'!$A$1,"Y"),""))</f>
        <v/>
      </c>
      <c r="G730" s="108"/>
      <c r="H730" s="105"/>
      <c r="I730" s="333"/>
      <c r="J730" s="110" t="s">
        <v>32</v>
      </c>
      <c r="K730" s="334"/>
      <c r="L730" s="112"/>
      <c r="M730" s="258" t="s">
        <v>32</v>
      </c>
      <c r="N730" s="113"/>
      <c r="O730" s="114"/>
      <c r="P730" s="306"/>
      <c r="Q730" s="105"/>
      <c r="R730" s="114"/>
      <c r="S730" s="115"/>
      <c r="T730" s="116">
        <f t="shared" si="81"/>
        <v>0</v>
      </c>
      <c r="U730" s="117">
        <f t="shared" si="82"/>
        <v>0</v>
      </c>
      <c r="V730" s="117">
        <f t="shared" si="79"/>
        <v>0</v>
      </c>
      <c r="W730" s="118">
        <f t="shared" si="83"/>
        <v>0</v>
      </c>
      <c r="X730" s="119">
        <f t="shared" si="84"/>
        <v>0</v>
      </c>
      <c r="Y730" s="119">
        <f t="shared" si="85"/>
        <v>0</v>
      </c>
      <c r="AA730" s="120" t="str">
        <f t="shared" si="80"/>
        <v>202604</v>
      </c>
    </row>
    <row r="731" spans="1:27" ht="21" customHeight="1">
      <c r="A731" s="308" t="str">
        <f>IF(C731="","",SUBTOTAL(103,$C$13:C731)-1)</f>
        <v/>
      </c>
      <c r="B731" s="104"/>
      <c r="C731" s="105"/>
      <c r="D731" s="105"/>
      <c r="E731" s="106"/>
      <c r="F731" s="107" t="str">
        <f>IF(E731="","",IFERROR(DATEDIF(E731,'請求書（幼稚園保育料・代理）'!$A$1,"Y"),""))</f>
        <v/>
      </c>
      <c r="G731" s="108"/>
      <c r="H731" s="105"/>
      <c r="I731" s="333"/>
      <c r="J731" s="110" t="s">
        <v>32</v>
      </c>
      <c r="K731" s="334"/>
      <c r="L731" s="112"/>
      <c r="M731" s="258" t="s">
        <v>32</v>
      </c>
      <c r="N731" s="113"/>
      <c r="O731" s="114"/>
      <c r="P731" s="306"/>
      <c r="Q731" s="105"/>
      <c r="R731" s="114"/>
      <c r="S731" s="115"/>
      <c r="T731" s="116">
        <f t="shared" si="81"/>
        <v>0</v>
      </c>
      <c r="U731" s="117">
        <f t="shared" si="82"/>
        <v>0</v>
      </c>
      <c r="V731" s="117">
        <f t="shared" si="79"/>
        <v>0</v>
      </c>
      <c r="W731" s="118">
        <f t="shared" si="83"/>
        <v>0</v>
      </c>
      <c r="X731" s="119">
        <f t="shared" si="84"/>
        <v>0</v>
      </c>
      <c r="Y731" s="119">
        <f t="shared" si="85"/>
        <v>0</v>
      </c>
      <c r="AA731" s="120" t="str">
        <f t="shared" si="80"/>
        <v>202604</v>
      </c>
    </row>
    <row r="732" spans="1:27" ht="21" customHeight="1">
      <c r="A732" s="308" t="str">
        <f>IF(C732="","",SUBTOTAL(103,$C$13:C732)-1)</f>
        <v/>
      </c>
      <c r="B732" s="104"/>
      <c r="C732" s="105"/>
      <c r="D732" s="105"/>
      <c r="E732" s="106"/>
      <c r="F732" s="107" t="str">
        <f>IF(E732="","",IFERROR(DATEDIF(E732,'請求書（幼稚園保育料・代理）'!$A$1,"Y"),""))</f>
        <v/>
      </c>
      <c r="G732" s="108"/>
      <c r="H732" s="105"/>
      <c r="I732" s="333"/>
      <c r="J732" s="110" t="s">
        <v>32</v>
      </c>
      <c r="K732" s="334"/>
      <c r="L732" s="112"/>
      <c r="M732" s="258" t="s">
        <v>32</v>
      </c>
      <c r="N732" s="113"/>
      <c r="O732" s="114"/>
      <c r="P732" s="306"/>
      <c r="Q732" s="105"/>
      <c r="R732" s="114"/>
      <c r="S732" s="115"/>
      <c r="T732" s="116">
        <f t="shared" si="81"/>
        <v>0</v>
      </c>
      <c r="U732" s="117">
        <f t="shared" si="82"/>
        <v>0</v>
      </c>
      <c r="V732" s="117">
        <f t="shared" si="79"/>
        <v>0</v>
      </c>
      <c r="W732" s="118">
        <f t="shared" si="83"/>
        <v>0</v>
      </c>
      <c r="X732" s="119">
        <f t="shared" si="84"/>
        <v>0</v>
      </c>
      <c r="Y732" s="119">
        <f t="shared" si="85"/>
        <v>0</v>
      </c>
      <c r="AA732" s="120" t="str">
        <f t="shared" si="80"/>
        <v>202604</v>
      </c>
    </row>
    <row r="733" spans="1:27" ht="21" customHeight="1">
      <c r="A733" s="308" t="str">
        <f>IF(C733="","",SUBTOTAL(103,$C$13:C733)-1)</f>
        <v/>
      </c>
      <c r="B733" s="104"/>
      <c r="C733" s="105"/>
      <c r="D733" s="105"/>
      <c r="E733" s="106"/>
      <c r="F733" s="107" t="str">
        <f>IF(E733="","",IFERROR(DATEDIF(E733,'請求書（幼稚園保育料・代理）'!$A$1,"Y"),""))</f>
        <v/>
      </c>
      <c r="G733" s="108"/>
      <c r="H733" s="105"/>
      <c r="I733" s="333"/>
      <c r="J733" s="110" t="s">
        <v>32</v>
      </c>
      <c r="K733" s="334"/>
      <c r="L733" s="112"/>
      <c r="M733" s="258" t="s">
        <v>32</v>
      </c>
      <c r="N733" s="113"/>
      <c r="O733" s="114"/>
      <c r="P733" s="306"/>
      <c r="Q733" s="105"/>
      <c r="R733" s="114"/>
      <c r="S733" s="115"/>
      <c r="T733" s="116">
        <f t="shared" si="81"/>
        <v>0</v>
      </c>
      <c r="U733" s="117">
        <f t="shared" si="82"/>
        <v>0</v>
      </c>
      <c r="V733" s="117">
        <f t="shared" si="79"/>
        <v>0</v>
      </c>
      <c r="W733" s="118">
        <f t="shared" si="83"/>
        <v>0</v>
      </c>
      <c r="X733" s="119">
        <f t="shared" si="84"/>
        <v>0</v>
      </c>
      <c r="Y733" s="119">
        <f t="shared" si="85"/>
        <v>0</v>
      </c>
      <c r="AA733" s="120" t="str">
        <f t="shared" si="80"/>
        <v>202604</v>
      </c>
    </row>
    <row r="734" spans="1:27" ht="21" customHeight="1">
      <c r="A734" s="308" t="str">
        <f>IF(C734="","",SUBTOTAL(103,$C$13:C734)-1)</f>
        <v/>
      </c>
      <c r="B734" s="104"/>
      <c r="C734" s="105"/>
      <c r="D734" s="105"/>
      <c r="E734" s="106"/>
      <c r="F734" s="107" t="str">
        <f>IF(E734="","",IFERROR(DATEDIF(E734,'請求書（幼稚園保育料・代理）'!$A$1,"Y"),""))</f>
        <v/>
      </c>
      <c r="G734" s="108"/>
      <c r="H734" s="105"/>
      <c r="I734" s="333"/>
      <c r="J734" s="110" t="s">
        <v>32</v>
      </c>
      <c r="K734" s="334"/>
      <c r="L734" s="112"/>
      <c r="M734" s="258" t="s">
        <v>32</v>
      </c>
      <c r="N734" s="113"/>
      <c r="O734" s="114"/>
      <c r="P734" s="306"/>
      <c r="Q734" s="105"/>
      <c r="R734" s="114"/>
      <c r="S734" s="115"/>
      <c r="T734" s="116">
        <f t="shared" si="81"/>
        <v>0</v>
      </c>
      <c r="U734" s="117">
        <f t="shared" si="82"/>
        <v>0</v>
      </c>
      <c r="V734" s="117">
        <f t="shared" si="79"/>
        <v>0</v>
      </c>
      <c r="W734" s="118">
        <f t="shared" si="83"/>
        <v>0</v>
      </c>
      <c r="X734" s="119">
        <f t="shared" si="84"/>
        <v>0</v>
      </c>
      <c r="Y734" s="119">
        <f t="shared" si="85"/>
        <v>0</v>
      </c>
      <c r="AA734" s="120" t="str">
        <f t="shared" si="80"/>
        <v>202604</v>
      </c>
    </row>
    <row r="735" spans="1:27" ht="21" customHeight="1">
      <c r="A735" s="308" t="str">
        <f>IF(C735="","",SUBTOTAL(103,$C$13:C735)-1)</f>
        <v/>
      </c>
      <c r="B735" s="104"/>
      <c r="C735" s="105"/>
      <c r="D735" s="105"/>
      <c r="E735" s="106"/>
      <c r="F735" s="107" t="str">
        <f>IF(E735="","",IFERROR(DATEDIF(E735,'請求書（幼稚園保育料・代理）'!$A$1,"Y"),""))</f>
        <v/>
      </c>
      <c r="G735" s="108"/>
      <c r="H735" s="105"/>
      <c r="I735" s="333"/>
      <c r="J735" s="110" t="s">
        <v>32</v>
      </c>
      <c r="K735" s="334"/>
      <c r="L735" s="112"/>
      <c r="M735" s="258" t="s">
        <v>32</v>
      </c>
      <c r="N735" s="113"/>
      <c r="O735" s="114"/>
      <c r="P735" s="306"/>
      <c r="Q735" s="105"/>
      <c r="R735" s="114"/>
      <c r="S735" s="115"/>
      <c r="T735" s="116">
        <f t="shared" si="81"/>
        <v>0</v>
      </c>
      <c r="U735" s="117">
        <f t="shared" si="82"/>
        <v>0</v>
      </c>
      <c r="V735" s="117">
        <f t="shared" si="79"/>
        <v>0</v>
      </c>
      <c r="W735" s="118">
        <f t="shared" si="83"/>
        <v>0</v>
      </c>
      <c r="X735" s="119">
        <f t="shared" si="84"/>
        <v>0</v>
      </c>
      <c r="Y735" s="119">
        <f t="shared" si="85"/>
        <v>0</v>
      </c>
      <c r="AA735" s="120" t="str">
        <f t="shared" si="80"/>
        <v>202604</v>
      </c>
    </row>
    <row r="736" spans="1:27" ht="21" customHeight="1">
      <c r="A736" s="308" t="str">
        <f>IF(C736="","",SUBTOTAL(103,$C$13:C736)-1)</f>
        <v/>
      </c>
      <c r="B736" s="104"/>
      <c r="C736" s="105"/>
      <c r="D736" s="105"/>
      <c r="E736" s="106"/>
      <c r="F736" s="107" t="str">
        <f>IF(E736="","",IFERROR(DATEDIF(E736,'請求書（幼稚園保育料・代理）'!$A$1,"Y"),""))</f>
        <v/>
      </c>
      <c r="G736" s="108"/>
      <c r="H736" s="105"/>
      <c r="I736" s="333"/>
      <c r="J736" s="110" t="s">
        <v>32</v>
      </c>
      <c r="K736" s="334"/>
      <c r="L736" s="112"/>
      <c r="M736" s="258" t="s">
        <v>32</v>
      </c>
      <c r="N736" s="113"/>
      <c r="O736" s="114"/>
      <c r="P736" s="306"/>
      <c r="Q736" s="105"/>
      <c r="R736" s="114"/>
      <c r="S736" s="115"/>
      <c r="T736" s="116">
        <f t="shared" si="81"/>
        <v>0</v>
      </c>
      <c r="U736" s="117">
        <f t="shared" si="82"/>
        <v>0</v>
      </c>
      <c r="V736" s="117">
        <f t="shared" si="79"/>
        <v>0</v>
      </c>
      <c r="W736" s="118">
        <f t="shared" si="83"/>
        <v>0</v>
      </c>
      <c r="X736" s="119">
        <f t="shared" si="84"/>
        <v>0</v>
      </c>
      <c r="Y736" s="119">
        <f t="shared" si="85"/>
        <v>0</v>
      </c>
      <c r="AA736" s="120" t="str">
        <f t="shared" si="80"/>
        <v>202604</v>
      </c>
    </row>
    <row r="737" spans="1:27" ht="21" customHeight="1">
      <c r="A737" s="308" t="str">
        <f>IF(C737="","",SUBTOTAL(103,$C$13:C737)-1)</f>
        <v/>
      </c>
      <c r="B737" s="104"/>
      <c r="C737" s="105"/>
      <c r="D737" s="105"/>
      <c r="E737" s="106"/>
      <c r="F737" s="107" t="str">
        <f>IF(E737="","",IFERROR(DATEDIF(E737,'請求書（幼稚園保育料・代理）'!$A$1,"Y"),""))</f>
        <v/>
      </c>
      <c r="G737" s="108"/>
      <c r="H737" s="105"/>
      <c r="I737" s="333"/>
      <c r="J737" s="110" t="s">
        <v>32</v>
      </c>
      <c r="K737" s="334"/>
      <c r="L737" s="112"/>
      <c r="M737" s="258" t="s">
        <v>32</v>
      </c>
      <c r="N737" s="113"/>
      <c r="O737" s="114"/>
      <c r="P737" s="306"/>
      <c r="Q737" s="105"/>
      <c r="R737" s="114"/>
      <c r="S737" s="115"/>
      <c r="T737" s="116">
        <f t="shared" si="81"/>
        <v>0</v>
      </c>
      <c r="U737" s="117">
        <f t="shared" si="82"/>
        <v>0</v>
      </c>
      <c r="V737" s="117">
        <f t="shared" si="79"/>
        <v>0</v>
      </c>
      <c r="W737" s="118">
        <f t="shared" si="83"/>
        <v>0</v>
      </c>
      <c r="X737" s="119">
        <f t="shared" si="84"/>
        <v>0</v>
      </c>
      <c r="Y737" s="119">
        <f t="shared" si="85"/>
        <v>0</v>
      </c>
      <c r="AA737" s="120" t="str">
        <f t="shared" si="80"/>
        <v>202604</v>
      </c>
    </row>
    <row r="738" spans="1:27" ht="21" customHeight="1">
      <c r="A738" s="308" t="str">
        <f>IF(C738="","",SUBTOTAL(103,$C$13:C738)-1)</f>
        <v/>
      </c>
      <c r="B738" s="104"/>
      <c r="C738" s="105"/>
      <c r="D738" s="105"/>
      <c r="E738" s="106"/>
      <c r="F738" s="107" t="str">
        <f>IF(E738="","",IFERROR(DATEDIF(E738,'請求書（幼稚園保育料・代理）'!$A$1,"Y"),""))</f>
        <v/>
      </c>
      <c r="G738" s="108"/>
      <c r="H738" s="105"/>
      <c r="I738" s="333"/>
      <c r="J738" s="110" t="s">
        <v>32</v>
      </c>
      <c r="K738" s="334"/>
      <c r="L738" s="112"/>
      <c r="M738" s="258" t="s">
        <v>32</v>
      </c>
      <c r="N738" s="113"/>
      <c r="O738" s="114"/>
      <c r="P738" s="306"/>
      <c r="Q738" s="105"/>
      <c r="R738" s="114"/>
      <c r="S738" s="115"/>
      <c r="T738" s="116">
        <f t="shared" si="81"/>
        <v>0</v>
      </c>
      <c r="U738" s="117">
        <f t="shared" si="82"/>
        <v>0</v>
      </c>
      <c r="V738" s="117">
        <f t="shared" si="79"/>
        <v>0</v>
      </c>
      <c r="W738" s="118">
        <f t="shared" si="83"/>
        <v>0</v>
      </c>
      <c r="X738" s="119">
        <f t="shared" si="84"/>
        <v>0</v>
      </c>
      <c r="Y738" s="119">
        <f t="shared" si="85"/>
        <v>0</v>
      </c>
      <c r="AA738" s="120" t="str">
        <f t="shared" si="80"/>
        <v>202604</v>
      </c>
    </row>
    <row r="739" spans="1:27" ht="21" customHeight="1">
      <c r="A739" s="308" t="str">
        <f>IF(C739="","",SUBTOTAL(103,$C$13:C739)-1)</f>
        <v/>
      </c>
      <c r="B739" s="104"/>
      <c r="C739" s="105"/>
      <c r="D739" s="105"/>
      <c r="E739" s="106"/>
      <c r="F739" s="107" t="str">
        <f>IF(E739="","",IFERROR(DATEDIF(E739,'請求書（幼稚園保育料・代理）'!$A$1,"Y"),""))</f>
        <v/>
      </c>
      <c r="G739" s="108"/>
      <c r="H739" s="105"/>
      <c r="I739" s="333"/>
      <c r="J739" s="110" t="s">
        <v>32</v>
      </c>
      <c r="K739" s="334"/>
      <c r="L739" s="112"/>
      <c r="M739" s="258" t="s">
        <v>32</v>
      </c>
      <c r="N739" s="113"/>
      <c r="O739" s="114"/>
      <c r="P739" s="306"/>
      <c r="Q739" s="105"/>
      <c r="R739" s="114"/>
      <c r="S739" s="115"/>
      <c r="T739" s="116">
        <f t="shared" si="81"/>
        <v>0</v>
      </c>
      <c r="U739" s="117">
        <f t="shared" si="82"/>
        <v>0</v>
      </c>
      <c r="V739" s="117">
        <f t="shared" si="79"/>
        <v>0</v>
      </c>
      <c r="W739" s="118">
        <f t="shared" si="83"/>
        <v>0</v>
      </c>
      <c r="X739" s="119">
        <f t="shared" si="84"/>
        <v>0</v>
      </c>
      <c r="Y739" s="119">
        <f t="shared" si="85"/>
        <v>0</v>
      </c>
      <c r="AA739" s="120" t="str">
        <f t="shared" si="80"/>
        <v>202604</v>
      </c>
    </row>
    <row r="740" spans="1:27" ht="21" customHeight="1">
      <c r="A740" s="308" t="str">
        <f>IF(C740="","",SUBTOTAL(103,$C$13:C740)-1)</f>
        <v/>
      </c>
      <c r="B740" s="104"/>
      <c r="C740" s="105"/>
      <c r="D740" s="105"/>
      <c r="E740" s="106"/>
      <c r="F740" s="107" t="str">
        <f>IF(E740="","",IFERROR(DATEDIF(E740,'請求書（幼稚園保育料・代理）'!$A$1,"Y"),""))</f>
        <v/>
      </c>
      <c r="G740" s="108"/>
      <c r="H740" s="105"/>
      <c r="I740" s="333"/>
      <c r="J740" s="110" t="s">
        <v>32</v>
      </c>
      <c r="K740" s="334"/>
      <c r="L740" s="112"/>
      <c r="M740" s="258" t="s">
        <v>32</v>
      </c>
      <c r="N740" s="113"/>
      <c r="O740" s="114"/>
      <c r="P740" s="306"/>
      <c r="Q740" s="105"/>
      <c r="R740" s="114"/>
      <c r="S740" s="115"/>
      <c r="T740" s="116">
        <f t="shared" si="81"/>
        <v>0</v>
      </c>
      <c r="U740" s="117">
        <f t="shared" si="82"/>
        <v>0</v>
      </c>
      <c r="V740" s="117">
        <f t="shared" si="79"/>
        <v>0</v>
      </c>
      <c r="W740" s="118">
        <f t="shared" si="83"/>
        <v>0</v>
      </c>
      <c r="X740" s="119">
        <f t="shared" si="84"/>
        <v>0</v>
      </c>
      <c r="Y740" s="119">
        <f t="shared" si="85"/>
        <v>0</v>
      </c>
      <c r="AA740" s="120" t="str">
        <f t="shared" si="80"/>
        <v>202604</v>
      </c>
    </row>
    <row r="741" spans="1:27" ht="21" customHeight="1">
      <c r="A741" s="308" t="str">
        <f>IF(C741="","",SUBTOTAL(103,$C$13:C741)-1)</f>
        <v/>
      </c>
      <c r="B741" s="104"/>
      <c r="C741" s="105"/>
      <c r="D741" s="105"/>
      <c r="E741" s="106"/>
      <c r="F741" s="107" t="str">
        <f>IF(E741="","",IFERROR(DATEDIF(E741,'請求書（幼稚園保育料・代理）'!$A$1,"Y"),""))</f>
        <v/>
      </c>
      <c r="G741" s="108"/>
      <c r="H741" s="105"/>
      <c r="I741" s="333"/>
      <c r="J741" s="110" t="s">
        <v>32</v>
      </c>
      <c r="K741" s="334"/>
      <c r="L741" s="112"/>
      <c r="M741" s="258" t="s">
        <v>32</v>
      </c>
      <c r="N741" s="113"/>
      <c r="O741" s="114"/>
      <c r="P741" s="306"/>
      <c r="Q741" s="105"/>
      <c r="R741" s="114"/>
      <c r="S741" s="115"/>
      <c r="T741" s="116">
        <f t="shared" si="81"/>
        <v>0</v>
      </c>
      <c r="U741" s="117">
        <f t="shared" si="82"/>
        <v>0</v>
      </c>
      <c r="V741" s="117">
        <f t="shared" si="79"/>
        <v>0</v>
      </c>
      <c r="W741" s="118">
        <f t="shared" si="83"/>
        <v>0</v>
      </c>
      <c r="X741" s="119">
        <f t="shared" si="84"/>
        <v>0</v>
      </c>
      <c r="Y741" s="119">
        <f t="shared" si="85"/>
        <v>0</v>
      </c>
      <c r="AA741" s="120" t="str">
        <f t="shared" si="80"/>
        <v>202604</v>
      </c>
    </row>
    <row r="742" spans="1:27" ht="21" customHeight="1">
      <c r="A742" s="308" t="str">
        <f>IF(C742="","",SUBTOTAL(103,$C$13:C742)-1)</f>
        <v/>
      </c>
      <c r="B742" s="104"/>
      <c r="C742" s="105"/>
      <c r="D742" s="105"/>
      <c r="E742" s="106"/>
      <c r="F742" s="107" t="str">
        <f>IF(E742="","",IFERROR(DATEDIF(E742,'請求書（幼稚園保育料・代理）'!$A$1,"Y"),""))</f>
        <v/>
      </c>
      <c r="G742" s="108"/>
      <c r="H742" s="105"/>
      <c r="I742" s="333"/>
      <c r="J742" s="110" t="s">
        <v>32</v>
      </c>
      <c r="K742" s="334"/>
      <c r="L742" s="112"/>
      <c r="M742" s="258" t="s">
        <v>32</v>
      </c>
      <c r="N742" s="113"/>
      <c r="O742" s="114"/>
      <c r="P742" s="306"/>
      <c r="Q742" s="105"/>
      <c r="R742" s="114"/>
      <c r="S742" s="115"/>
      <c r="T742" s="116">
        <f t="shared" si="81"/>
        <v>0</v>
      </c>
      <c r="U742" s="117">
        <f t="shared" si="82"/>
        <v>0</v>
      </c>
      <c r="V742" s="117">
        <f t="shared" si="79"/>
        <v>0</v>
      </c>
      <c r="W742" s="118">
        <f t="shared" si="83"/>
        <v>0</v>
      </c>
      <c r="X742" s="119">
        <f t="shared" si="84"/>
        <v>0</v>
      </c>
      <c r="Y742" s="119">
        <f t="shared" si="85"/>
        <v>0</v>
      </c>
      <c r="AA742" s="120" t="str">
        <f t="shared" si="80"/>
        <v>202604</v>
      </c>
    </row>
    <row r="743" spans="1:27" ht="21" customHeight="1">
      <c r="A743" s="308" t="str">
        <f>IF(C743="","",SUBTOTAL(103,$C$13:C743)-1)</f>
        <v/>
      </c>
      <c r="B743" s="104"/>
      <c r="C743" s="105"/>
      <c r="D743" s="105"/>
      <c r="E743" s="106"/>
      <c r="F743" s="107" t="str">
        <f>IF(E743="","",IFERROR(DATEDIF(E743,'請求書（幼稚園保育料・代理）'!$A$1,"Y"),""))</f>
        <v/>
      </c>
      <c r="G743" s="108"/>
      <c r="H743" s="105"/>
      <c r="I743" s="333"/>
      <c r="J743" s="110" t="s">
        <v>32</v>
      </c>
      <c r="K743" s="334"/>
      <c r="L743" s="112"/>
      <c r="M743" s="258" t="s">
        <v>32</v>
      </c>
      <c r="N743" s="113"/>
      <c r="O743" s="114"/>
      <c r="P743" s="306"/>
      <c r="Q743" s="105"/>
      <c r="R743" s="114"/>
      <c r="S743" s="115"/>
      <c r="T743" s="116">
        <f t="shared" si="81"/>
        <v>0</v>
      </c>
      <c r="U743" s="117">
        <f t="shared" si="82"/>
        <v>0</v>
      </c>
      <c r="V743" s="117">
        <f t="shared" si="79"/>
        <v>0</v>
      </c>
      <c r="W743" s="118">
        <f t="shared" si="83"/>
        <v>0</v>
      </c>
      <c r="X743" s="119">
        <f t="shared" si="84"/>
        <v>0</v>
      </c>
      <c r="Y743" s="119">
        <f t="shared" si="85"/>
        <v>0</v>
      </c>
      <c r="AA743" s="120" t="str">
        <f t="shared" si="80"/>
        <v>202604</v>
      </c>
    </row>
    <row r="744" spans="1:27" ht="21" customHeight="1">
      <c r="A744" s="308" t="str">
        <f>IF(C744="","",SUBTOTAL(103,$C$13:C744)-1)</f>
        <v/>
      </c>
      <c r="B744" s="104"/>
      <c r="C744" s="105"/>
      <c r="D744" s="105"/>
      <c r="E744" s="106"/>
      <c r="F744" s="107" t="str">
        <f>IF(E744="","",IFERROR(DATEDIF(E744,'請求書（幼稚園保育料・代理）'!$A$1,"Y"),""))</f>
        <v/>
      </c>
      <c r="G744" s="108"/>
      <c r="H744" s="105"/>
      <c r="I744" s="333"/>
      <c r="J744" s="110" t="s">
        <v>32</v>
      </c>
      <c r="K744" s="334"/>
      <c r="L744" s="112"/>
      <c r="M744" s="258" t="s">
        <v>32</v>
      </c>
      <c r="N744" s="113"/>
      <c r="O744" s="114"/>
      <c r="P744" s="306"/>
      <c r="Q744" s="105"/>
      <c r="R744" s="114"/>
      <c r="S744" s="115"/>
      <c r="T744" s="116">
        <f t="shared" si="81"/>
        <v>0</v>
      </c>
      <c r="U744" s="117">
        <f t="shared" si="82"/>
        <v>0</v>
      </c>
      <c r="V744" s="117">
        <f t="shared" si="79"/>
        <v>0</v>
      </c>
      <c r="W744" s="118">
        <f t="shared" si="83"/>
        <v>0</v>
      </c>
      <c r="X744" s="119">
        <f t="shared" si="84"/>
        <v>0</v>
      </c>
      <c r="Y744" s="119">
        <f t="shared" si="85"/>
        <v>0</v>
      </c>
      <c r="AA744" s="120" t="str">
        <f t="shared" si="80"/>
        <v>202604</v>
      </c>
    </row>
    <row r="745" spans="1:27" ht="21" customHeight="1">
      <c r="A745" s="308" t="str">
        <f>IF(C745="","",SUBTOTAL(103,$C$13:C745)-1)</f>
        <v/>
      </c>
      <c r="B745" s="104"/>
      <c r="C745" s="105"/>
      <c r="D745" s="105"/>
      <c r="E745" s="106"/>
      <c r="F745" s="107" t="str">
        <f>IF(E745="","",IFERROR(DATEDIF(E745,'請求書（幼稚園保育料・代理）'!$A$1,"Y"),""))</f>
        <v/>
      </c>
      <c r="G745" s="108"/>
      <c r="H745" s="105"/>
      <c r="I745" s="333"/>
      <c r="J745" s="110" t="s">
        <v>32</v>
      </c>
      <c r="K745" s="334"/>
      <c r="L745" s="112"/>
      <c r="M745" s="258" t="s">
        <v>32</v>
      </c>
      <c r="N745" s="113"/>
      <c r="O745" s="114"/>
      <c r="P745" s="306"/>
      <c r="Q745" s="105"/>
      <c r="R745" s="114"/>
      <c r="S745" s="115"/>
      <c r="T745" s="116">
        <f t="shared" si="81"/>
        <v>0</v>
      </c>
      <c r="U745" s="117">
        <f t="shared" si="82"/>
        <v>0</v>
      </c>
      <c r="V745" s="117">
        <f t="shared" si="79"/>
        <v>0</v>
      </c>
      <c r="W745" s="118">
        <f t="shared" si="83"/>
        <v>0</v>
      </c>
      <c r="X745" s="119">
        <f t="shared" si="84"/>
        <v>0</v>
      </c>
      <c r="Y745" s="119">
        <f t="shared" si="85"/>
        <v>0</v>
      </c>
      <c r="AA745" s="120" t="str">
        <f t="shared" si="80"/>
        <v>202604</v>
      </c>
    </row>
    <row r="746" spans="1:27" ht="21" customHeight="1">
      <c r="A746" s="308" t="str">
        <f>IF(C746="","",SUBTOTAL(103,$C$13:C746)-1)</f>
        <v/>
      </c>
      <c r="B746" s="104"/>
      <c r="C746" s="105"/>
      <c r="D746" s="105"/>
      <c r="E746" s="106"/>
      <c r="F746" s="107" t="str">
        <f>IF(E746="","",IFERROR(DATEDIF(E746,'請求書（幼稚園保育料・代理）'!$A$1,"Y"),""))</f>
        <v/>
      </c>
      <c r="G746" s="108"/>
      <c r="H746" s="105"/>
      <c r="I746" s="333"/>
      <c r="J746" s="110" t="s">
        <v>32</v>
      </c>
      <c r="K746" s="334"/>
      <c r="L746" s="112"/>
      <c r="M746" s="258" t="s">
        <v>32</v>
      </c>
      <c r="N746" s="113"/>
      <c r="O746" s="114"/>
      <c r="P746" s="306"/>
      <c r="Q746" s="105"/>
      <c r="R746" s="114"/>
      <c r="S746" s="115"/>
      <c r="T746" s="116">
        <f t="shared" si="81"/>
        <v>0</v>
      </c>
      <c r="U746" s="117">
        <f t="shared" si="82"/>
        <v>0</v>
      </c>
      <c r="V746" s="117">
        <f t="shared" si="79"/>
        <v>0</v>
      </c>
      <c r="W746" s="118">
        <f t="shared" si="83"/>
        <v>0</v>
      </c>
      <c r="X746" s="119">
        <f t="shared" si="84"/>
        <v>0</v>
      </c>
      <c r="Y746" s="119">
        <f t="shared" si="85"/>
        <v>0</v>
      </c>
      <c r="AA746" s="120" t="str">
        <f t="shared" si="80"/>
        <v>202604</v>
      </c>
    </row>
    <row r="747" spans="1:27" ht="21" customHeight="1">
      <c r="A747" s="308" t="str">
        <f>IF(C747="","",SUBTOTAL(103,$C$13:C747)-1)</f>
        <v/>
      </c>
      <c r="B747" s="104"/>
      <c r="C747" s="105"/>
      <c r="D747" s="105"/>
      <c r="E747" s="106"/>
      <c r="F747" s="107" t="str">
        <f>IF(E747="","",IFERROR(DATEDIF(E747,'請求書（幼稚園保育料・代理）'!$A$1,"Y"),""))</f>
        <v/>
      </c>
      <c r="G747" s="108"/>
      <c r="H747" s="105"/>
      <c r="I747" s="333"/>
      <c r="J747" s="110" t="s">
        <v>32</v>
      </c>
      <c r="K747" s="334"/>
      <c r="L747" s="112"/>
      <c r="M747" s="258" t="s">
        <v>32</v>
      </c>
      <c r="N747" s="113"/>
      <c r="O747" s="114"/>
      <c r="P747" s="306"/>
      <c r="Q747" s="105"/>
      <c r="R747" s="114"/>
      <c r="S747" s="115"/>
      <c r="T747" s="116">
        <f t="shared" si="81"/>
        <v>0</v>
      </c>
      <c r="U747" s="117">
        <f t="shared" si="82"/>
        <v>0</v>
      </c>
      <c r="V747" s="117">
        <f t="shared" si="79"/>
        <v>0</v>
      </c>
      <c r="W747" s="118">
        <f t="shared" si="83"/>
        <v>0</v>
      </c>
      <c r="X747" s="119">
        <f t="shared" si="84"/>
        <v>0</v>
      </c>
      <c r="Y747" s="119">
        <f t="shared" si="85"/>
        <v>0</v>
      </c>
      <c r="AA747" s="120" t="str">
        <f t="shared" si="80"/>
        <v>202604</v>
      </c>
    </row>
    <row r="748" spans="1:27" ht="21" customHeight="1">
      <c r="A748" s="308" t="str">
        <f>IF(C748="","",SUBTOTAL(103,$C$13:C748)-1)</f>
        <v/>
      </c>
      <c r="B748" s="104"/>
      <c r="C748" s="105"/>
      <c r="D748" s="105"/>
      <c r="E748" s="106"/>
      <c r="F748" s="107" t="str">
        <f>IF(E748="","",IFERROR(DATEDIF(E748,'請求書（幼稚園保育料・代理）'!$A$1,"Y"),""))</f>
        <v/>
      </c>
      <c r="G748" s="108"/>
      <c r="H748" s="105"/>
      <c r="I748" s="333"/>
      <c r="J748" s="110" t="s">
        <v>32</v>
      </c>
      <c r="K748" s="334"/>
      <c r="L748" s="112"/>
      <c r="M748" s="258" t="s">
        <v>32</v>
      </c>
      <c r="N748" s="113"/>
      <c r="O748" s="114"/>
      <c r="P748" s="306"/>
      <c r="Q748" s="105"/>
      <c r="R748" s="114"/>
      <c r="S748" s="115"/>
      <c r="T748" s="116">
        <f t="shared" si="81"/>
        <v>0</v>
      </c>
      <c r="U748" s="117">
        <f t="shared" si="82"/>
        <v>0</v>
      </c>
      <c r="V748" s="117">
        <f t="shared" si="79"/>
        <v>0</v>
      </c>
      <c r="W748" s="118">
        <f t="shared" si="83"/>
        <v>0</v>
      </c>
      <c r="X748" s="119">
        <f t="shared" si="84"/>
        <v>0</v>
      </c>
      <c r="Y748" s="119">
        <f t="shared" si="85"/>
        <v>0</v>
      </c>
      <c r="AA748" s="120" t="str">
        <f t="shared" si="80"/>
        <v>202604</v>
      </c>
    </row>
    <row r="749" spans="1:27" ht="21" customHeight="1">
      <c r="A749" s="308" t="str">
        <f>IF(C749="","",SUBTOTAL(103,$C$13:C749)-1)</f>
        <v/>
      </c>
      <c r="B749" s="104"/>
      <c r="C749" s="105"/>
      <c r="D749" s="105"/>
      <c r="E749" s="106"/>
      <c r="F749" s="107" t="str">
        <f>IF(E749="","",IFERROR(DATEDIF(E749,'請求書（幼稚園保育料・代理）'!$A$1,"Y"),""))</f>
        <v/>
      </c>
      <c r="G749" s="108"/>
      <c r="H749" s="105"/>
      <c r="I749" s="333"/>
      <c r="J749" s="110" t="s">
        <v>32</v>
      </c>
      <c r="K749" s="334"/>
      <c r="L749" s="112"/>
      <c r="M749" s="258" t="s">
        <v>32</v>
      </c>
      <c r="N749" s="113"/>
      <c r="O749" s="114"/>
      <c r="P749" s="306"/>
      <c r="Q749" s="105"/>
      <c r="R749" s="114"/>
      <c r="S749" s="115"/>
      <c r="T749" s="116">
        <f t="shared" si="81"/>
        <v>0</v>
      </c>
      <c r="U749" s="117">
        <f t="shared" si="82"/>
        <v>0</v>
      </c>
      <c r="V749" s="117">
        <f t="shared" si="79"/>
        <v>0</v>
      </c>
      <c r="W749" s="118">
        <f t="shared" si="83"/>
        <v>0</v>
      </c>
      <c r="X749" s="119">
        <f t="shared" si="84"/>
        <v>0</v>
      </c>
      <c r="Y749" s="119">
        <f t="shared" si="85"/>
        <v>0</v>
      </c>
      <c r="AA749" s="120" t="str">
        <f t="shared" si="80"/>
        <v>202604</v>
      </c>
    </row>
    <row r="750" spans="1:27" ht="21" customHeight="1">
      <c r="A750" s="308" t="str">
        <f>IF(C750="","",SUBTOTAL(103,$C$13:C750)-1)</f>
        <v/>
      </c>
      <c r="B750" s="104"/>
      <c r="C750" s="105"/>
      <c r="D750" s="105"/>
      <c r="E750" s="106"/>
      <c r="F750" s="107" t="str">
        <f>IF(E750="","",IFERROR(DATEDIF(E750,'請求書（幼稚園保育料・代理）'!$A$1,"Y"),""))</f>
        <v/>
      </c>
      <c r="G750" s="108"/>
      <c r="H750" s="105"/>
      <c r="I750" s="333"/>
      <c r="J750" s="110" t="s">
        <v>32</v>
      </c>
      <c r="K750" s="334"/>
      <c r="L750" s="112"/>
      <c r="M750" s="258" t="s">
        <v>32</v>
      </c>
      <c r="N750" s="113"/>
      <c r="O750" s="114"/>
      <c r="P750" s="306"/>
      <c r="Q750" s="105"/>
      <c r="R750" s="114"/>
      <c r="S750" s="115"/>
      <c r="T750" s="116">
        <f t="shared" si="81"/>
        <v>0</v>
      </c>
      <c r="U750" s="117">
        <f t="shared" si="82"/>
        <v>0</v>
      </c>
      <c r="V750" s="117">
        <f t="shared" si="79"/>
        <v>0</v>
      </c>
      <c r="W750" s="118">
        <f t="shared" si="83"/>
        <v>0</v>
      </c>
      <c r="X750" s="119">
        <f t="shared" si="84"/>
        <v>0</v>
      </c>
      <c r="Y750" s="119">
        <f t="shared" si="85"/>
        <v>0</v>
      </c>
      <c r="AA750" s="120" t="str">
        <f t="shared" si="80"/>
        <v>202604</v>
      </c>
    </row>
    <row r="751" spans="1:27" ht="21" customHeight="1">
      <c r="A751" s="308" t="str">
        <f>IF(C751="","",SUBTOTAL(103,$C$13:C751)-1)</f>
        <v/>
      </c>
      <c r="B751" s="104"/>
      <c r="C751" s="105"/>
      <c r="D751" s="105"/>
      <c r="E751" s="106"/>
      <c r="F751" s="107" t="str">
        <f>IF(E751="","",IFERROR(DATEDIF(E751,'請求書（幼稚園保育料・代理）'!$A$1,"Y"),""))</f>
        <v/>
      </c>
      <c r="G751" s="108"/>
      <c r="H751" s="105"/>
      <c r="I751" s="333"/>
      <c r="J751" s="110" t="s">
        <v>32</v>
      </c>
      <c r="K751" s="334"/>
      <c r="L751" s="112"/>
      <c r="M751" s="258" t="s">
        <v>32</v>
      </c>
      <c r="N751" s="113"/>
      <c r="O751" s="114"/>
      <c r="P751" s="306"/>
      <c r="Q751" s="105"/>
      <c r="R751" s="114"/>
      <c r="S751" s="115"/>
      <c r="T751" s="116">
        <f t="shared" si="81"/>
        <v>0</v>
      </c>
      <c r="U751" s="117">
        <f t="shared" si="82"/>
        <v>0</v>
      </c>
      <c r="V751" s="117">
        <f t="shared" si="79"/>
        <v>0</v>
      </c>
      <c r="W751" s="118">
        <f t="shared" si="83"/>
        <v>0</v>
      </c>
      <c r="X751" s="119">
        <f t="shared" si="84"/>
        <v>0</v>
      </c>
      <c r="Y751" s="119">
        <f t="shared" si="85"/>
        <v>0</v>
      </c>
      <c r="AA751" s="120" t="str">
        <f t="shared" si="80"/>
        <v>202604</v>
      </c>
    </row>
    <row r="752" spans="1:27" ht="21" customHeight="1">
      <c r="A752" s="308" t="str">
        <f>IF(C752="","",SUBTOTAL(103,$C$13:C752)-1)</f>
        <v/>
      </c>
      <c r="B752" s="104"/>
      <c r="C752" s="105"/>
      <c r="D752" s="105"/>
      <c r="E752" s="106"/>
      <c r="F752" s="107" t="str">
        <f>IF(E752="","",IFERROR(DATEDIF(E752,'請求書（幼稚園保育料・代理）'!$A$1,"Y"),""))</f>
        <v/>
      </c>
      <c r="G752" s="108"/>
      <c r="H752" s="105"/>
      <c r="I752" s="333"/>
      <c r="J752" s="110" t="s">
        <v>32</v>
      </c>
      <c r="K752" s="334"/>
      <c r="L752" s="112"/>
      <c r="M752" s="258" t="s">
        <v>32</v>
      </c>
      <c r="N752" s="113"/>
      <c r="O752" s="114"/>
      <c r="P752" s="306"/>
      <c r="Q752" s="105"/>
      <c r="R752" s="114"/>
      <c r="S752" s="115"/>
      <c r="T752" s="116">
        <f t="shared" si="81"/>
        <v>0</v>
      </c>
      <c r="U752" s="117">
        <f t="shared" si="82"/>
        <v>0</v>
      </c>
      <c r="V752" s="117">
        <f t="shared" si="79"/>
        <v>0</v>
      </c>
      <c r="W752" s="118">
        <f t="shared" si="83"/>
        <v>0</v>
      </c>
      <c r="X752" s="119">
        <f t="shared" si="84"/>
        <v>0</v>
      </c>
      <c r="Y752" s="119">
        <f t="shared" si="85"/>
        <v>0</v>
      </c>
      <c r="AA752" s="120" t="str">
        <f t="shared" si="80"/>
        <v>202604</v>
      </c>
    </row>
    <row r="753" spans="1:27" ht="21" customHeight="1">
      <c r="A753" s="308" t="str">
        <f>IF(C753="","",SUBTOTAL(103,$C$13:C753)-1)</f>
        <v/>
      </c>
      <c r="B753" s="104"/>
      <c r="C753" s="105"/>
      <c r="D753" s="105"/>
      <c r="E753" s="106"/>
      <c r="F753" s="107" t="str">
        <f>IF(E753="","",IFERROR(DATEDIF(E753,'請求書（幼稚園保育料・代理）'!$A$1,"Y"),""))</f>
        <v/>
      </c>
      <c r="G753" s="108"/>
      <c r="H753" s="105"/>
      <c r="I753" s="333"/>
      <c r="J753" s="110" t="s">
        <v>32</v>
      </c>
      <c r="K753" s="334"/>
      <c r="L753" s="112"/>
      <c r="M753" s="258" t="s">
        <v>32</v>
      </c>
      <c r="N753" s="113"/>
      <c r="O753" s="114"/>
      <c r="P753" s="306"/>
      <c r="Q753" s="105"/>
      <c r="R753" s="114"/>
      <c r="S753" s="115"/>
      <c r="T753" s="116">
        <f t="shared" si="81"/>
        <v>0</v>
      </c>
      <c r="U753" s="117">
        <f t="shared" si="82"/>
        <v>0</v>
      </c>
      <c r="V753" s="117">
        <f t="shared" si="79"/>
        <v>0</v>
      </c>
      <c r="W753" s="118">
        <f t="shared" si="83"/>
        <v>0</v>
      </c>
      <c r="X753" s="119">
        <f t="shared" si="84"/>
        <v>0</v>
      </c>
      <c r="Y753" s="119">
        <f t="shared" si="85"/>
        <v>0</v>
      </c>
      <c r="AA753" s="120" t="str">
        <f t="shared" si="80"/>
        <v>202604</v>
      </c>
    </row>
    <row r="754" spans="1:27" ht="21" customHeight="1">
      <c r="A754" s="308" t="str">
        <f>IF(C754="","",SUBTOTAL(103,$C$13:C754)-1)</f>
        <v/>
      </c>
      <c r="B754" s="104"/>
      <c r="C754" s="105"/>
      <c r="D754" s="105"/>
      <c r="E754" s="106"/>
      <c r="F754" s="107" t="str">
        <f>IF(E754="","",IFERROR(DATEDIF(E754,'請求書（幼稚園保育料・代理）'!$A$1,"Y"),""))</f>
        <v/>
      </c>
      <c r="G754" s="108"/>
      <c r="H754" s="105"/>
      <c r="I754" s="333"/>
      <c r="J754" s="110" t="s">
        <v>32</v>
      </c>
      <c r="K754" s="334"/>
      <c r="L754" s="112"/>
      <c r="M754" s="258" t="s">
        <v>32</v>
      </c>
      <c r="N754" s="113"/>
      <c r="O754" s="114"/>
      <c r="P754" s="306"/>
      <c r="Q754" s="105"/>
      <c r="R754" s="114"/>
      <c r="S754" s="115"/>
      <c r="T754" s="116">
        <f t="shared" si="81"/>
        <v>0</v>
      </c>
      <c r="U754" s="117">
        <f t="shared" si="82"/>
        <v>0</v>
      </c>
      <c r="V754" s="117">
        <f t="shared" si="79"/>
        <v>0</v>
      </c>
      <c r="W754" s="118">
        <f t="shared" si="83"/>
        <v>0</v>
      </c>
      <c r="X754" s="119">
        <f t="shared" si="84"/>
        <v>0</v>
      </c>
      <c r="Y754" s="119">
        <f t="shared" si="85"/>
        <v>0</v>
      </c>
      <c r="AA754" s="120" t="str">
        <f t="shared" si="80"/>
        <v>202604</v>
      </c>
    </row>
    <row r="755" spans="1:27" ht="21" customHeight="1">
      <c r="A755" s="308" t="str">
        <f>IF(C755="","",SUBTOTAL(103,$C$13:C755)-1)</f>
        <v/>
      </c>
      <c r="B755" s="104"/>
      <c r="C755" s="105"/>
      <c r="D755" s="105"/>
      <c r="E755" s="106"/>
      <c r="F755" s="107" t="str">
        <f>IF(E755="","",IFERROR(DATEDIF(E755,'請求書（幼稚園保育料・代理）'!$A$1,"Y"),""))</f>
        <v/>
      </c>
      <c r="G755" s="108"/>
      <c r="H755" s="105"/>
      <c r="I755" s="333"/>
      <c r="J755" s="110" t="s">
        <v>32</v>
      </c>
      <c r="K755" s="334"/>
      <c r="L755" s="112"/>
      <c r="M755" s="258" t="s">
        <v>32</v>
      </c>
      <c r="N755" s="113"/>
      <c r="O755" s="114"/>
      <c r="P755" s="306"/>
      <c r="Q755" s="105"/>
      <c r="R755" s="114"/>
      <c r="S755" s="115"/>
      <c r="T755" s="116">
        <f t="shared" si="81"/>
        <v>0</v>
      </c>
      <c r="U755" s="117">
        <f t="shared" si="82"/>
        <v>0</v>
      </c>
      <c r="V755" s="117">
        <f t="shared" si="79"/>
        <v>0</v>
      </c>
      <c r="W755" s="118">
        <f t="shared" si="83"/>
        <v>0</v>
      </c>
      <c r="X755" s="119">
        <f t="shared" si="84"/>
        <v>0</v>
      </c>
      <c r="Y755" s="119">
        <f t="shared" si="85"/>
        <v>0</v>
      </c>
      <c r="AA755" s="120" t="str">
        <f t="shared" si="80"/>
        <v>202604</v>
      </c>
    </row>
    <row r="756" spans="1:27" ht="21" customHeight="1">
      <c r="A756" s="308" t="str">
        <f>IF(C756="","",SUBTOTAL(103,$C$13:C756)-1)</f>
        <v/>
      </c>
      <c r="B756" s="104"/>
      <c r="C756" s="105"/>
      <c r="D756" s="105"/>
      <c r="E756" s="106"/>
      <c r="F756" s="107" t="str">
        <f>IF(E756="","",IFERROR(DATEDIF(E756,'請求書（幼稚園保育料・代理）'!$A$1,"Y"),""))</f>
        <v/>
      </c>
      <c r="G756" s="108"/>
      <c r="H756" s="105"/>
      <c r="I756" s="333"/>
      <c r="J756" s="110" t="s">
        <v>32</v>
      </c>
      <c r="K756" s="334"/>
      <c r="L756" s="112"/>
      <c r="M756" s="258" t="s">
        <v>32</v>
      </c>
      <c r="N756" s="113"/>
      <c r="O756" s="114"/>
      <c r="P756" s="306"/>
      <c r="Q756" s="105"/>
      <c r="R756" s="114"/>
      <c r="S756" s="115"/>
      <c r="T756" s="116">
        <f t="shared" si="81"/>
        <v>0</v>
      </c>
      <c r="U756" s="117">
        <f t="shared" si="82"/>
        <v>0</v>
      </c>
      <c r="V756" s="117">
        <f t="shared" si="79"/>
        <v>0</v>
      </c>
      <c r="W756" s="118">
        <f t="shared" si="83"/>
        <v>0</v>
      </c>
      <c r="X756" s="119">
        <f t="shared" si="84"/>
        <v>0</v>
      </c>
      <c r="Y756" s="119">
        <f t="shared" si="85"/>
        <v>0</v>
      </c>
      <c r="AA756" s="120" t="str">
        <f t="shared" si="80"/>
        <v>202604</v>
      </c>
    </row>
    <row r="757" spans="1:27" ht="21" customHeight="1">
      <c r="A757" s="308" t="str">
        <f>IF(C757="","",SUBTOTAL(103,$C$13:C757)-1)</f>
        <v/>
      </c>
      <c r="B757" s="104"/>
      <c r="C757" s="105"/>
      <c r="D757" s="105"/>
      <c r="E757" s="106"/>
      <c r="F757" s="107" t="str">
        <f>IF(E757="","",IFERROR(DATEDIF(E757,'請求書（幼稚園保育料・代理）'!$A$1,"Y"),""))</f>
        <v/>
      </c>
      <c r="G757" s="108"/>
      <c r="H757" s="105"/>
      <c r="I757" s="333"/>
      <c r="J757" s="110" t="s">
        <v>32</v>
      </c>
      <c r="K757" s="334"/>
      <c r="L757" s="112"/>
      <c r="M757" s="258" t="s">
        <v>32</v>
      </c>
      <c r="N757" s="113"/>
      <c r="O757" s="114"/>
      <c r="P757" s="306"/>
      <c r="Q757" s="105"/>
      <c r="R757" s="114"/>
      <c r="S757" s="115"/>
      <c r="T757" s="116">
        <f t="shared" si="81"/>
        <v>0</v>
      </c>
      <c r="U757" s="117">
        <f t="shared" si="82"/>
        <v>0</v>
      </c>
      <c r="V757" s="117">
        <f t="shared" si="79"/>
        <v>0</v>
      </c>
      <c r="W757" s="118">
        <f t="shared" si="83"/>
        <v>0</v>
      </c>
      <c r="X757" s="119">
        <f t="shared" si="84"/>
        <v>0</v>
      </c>
      <c r="Y757" s="119">
        <f t="shared" si="85"/>
        <v>0</v>
      </c>
      <c r="AA757" s="120" t="str">
        <f t="shared" si="80"/>
        <v>202604</v>
      </c>
    </row>
    <row r="758" spans="1:27" ht="21" customHeight="1">
      <c r="A758" s="308" t="str">
        <f>IF(C758="","",SUBTOTAL(103,$C$13:C758)-1)</f>
        <v/>
      </c>
      <c r="B758" s="104"/>
      <c r="C758" s="105"/>
      <c r="D758" s="105"/>
      <c r="E758" s="106"/>
      <c r="F758" s="107" t="str">
        <f>IF(E758="","",IFERROR(DATEDIF(E758,'請求書（幼稚園保育料・代理）'!$A$1,"Y"),""))</f>
        <v/>
      </c>
      <c r="G758" s="108"/>
      <c r="H758" s="105"/>
      <c r="I758" s="333"/>
      <c r="J758" s="110" t="s">
        <v>32</v>
      </c>
      <c r="K758" s="334"/>
      <c r="L758" s="112"/>
      <c r="M758" s="258" t="s">
        <v>32</v>
      </c>
      <c r="N758" s="113"/>
      <c r="O758" s="114"/>
      <c r="P758" s="306"/>
      <c r="Q758" s="105"/>
      <c r="R758" s="114"/>
      <c r="S758" s="115"/>
      <c r="T758" s="116">
        <f t="shared" si="81"/>
        <v>0</v>
      </c>
      <c r="U758" s="117">
        <f t="shared" si="82"/>
        <v>0</v>
      </c>
      <c r="V758" s="117">
        <f t="shared" si="79"/>
        <v>0</v>
      </c>
      <c r="W758" s="118">
        <f t="shared" si="83"/>
        <v>0</v>
      </c>
      <c r="X758" s="119">
        <f t="shared" si="84"/>
        <v>0</v>
      </c>
      <c r="Y758" s="119">
        <f t="shared" si="85"/>
        <v>0</v>
      </c>
      <c r="AA758" s="120" t="str">
        <f t="shared" si="80"/>
        <v>202604</v>
      </c>
    </row>
    <row r="759" spans="1:27" ht="21" customHeight="1">
      <c r="A759" s="308" t="str">
        <f>IF(C759="","",SUBTOTAL(103,$C$13:C759)-1)</f>
        <v/>
      </c>
      <c r="B759" s="104"/>
      <c r="C759" s="105"/>
      <c r="D759" s="105"/>
      <c r="E759" s="106"/>
      <c r="F759" s="107" t="str">
        <f>IF(E759="","",IFERROR(DATEDIF(E759,'請求書（幼稚園保育料・代理）'!$A$1,"Y"),""))</f>
        <v/>
      </c>
      <c r="G759" s="108"/>
      <c r="H759" s="105"/>
      <c r="I759" s="333"/>
      <c r="J759" s="110" t="s">
        <v>32</v>
      </c>
      <c r="K759" s="334"/>
      <c r="L759" s="112"/>
      <c r="M759" s="258" t="s">
        <v>32</v>
      </c>
      <c r="N759" s="113"/>
      <c r="O759" s="114"/>
      <c r="P759" s="306"/>
      <c r="Q759" s="105"/>
      <c r="R759" s="114"/>
      <c r="S759" s="115"/>
      <c r="T759" s="116">
        <f t="shared" si="81"/>
        <v>0</v>
      </c>
      <c r="U759" s="117">
        <f t="shared" si="82"/>
        <v>0</v>
      </c>
      <c r="V759" s="117">
        <f t="shared" si="79"/>
        <v>0</v>
      </c>
      <c r="W759" s="118">
        <f t="shared" si="83"/>
        <v>0</v>
      </c>
      <c r="X759" s="119">
        <f t="shared" si="84"/>
        <v>0</v>
      </c>
      <c r="Y759" s="119">
        <f t="shared" si="85"/>
        <v>0</v>
      </c>
      <c r="AA759" s="120" t="str">
        <f t="shared" si="80"/>
        <v>202604</v>
      </c>
    </row>
    <row r="760" spans="1:27" ht="21" customHeight="1">
      <c r="A760" s="308" t="str">
        <f>IF(C760="","",SUBTOTAL(103,$C$13:C760)-1)</f>
        <v/>
      </c>
      <c r="B760" s="104"/>
      <c r="C760" s="105"/>
      <c r="D760" s="105"/>
      <c r="E760" s="106"/>
      <c r="F760" s="107" t="str">
        <f>IF(E760="","",IFERROR(DATEDIF(E760,'請求書（幼稚園保育料・代理）'!$A$1,"Y"),""))</f>
        <v/>
      </c>
      <c r="G760" s="108"/>
      <c r="H760" s="105"/>
      <c r="I760" s="333"/>
      <c r="J760" s="110" t="s">
        <v>32</v>
      </c>
      <c r="K760" s="334"/>
      <c r="L760" s="112"/>
      <c r="M760" s="258" t="s">
        <v>32</v>
      </c>
      <c r="N760" s="113"/>
      <c r="O760" s="114"/>
      <c r="P760" s="306"/>
      <c r="Q760" s="105"/>
      <c r="R760" s="114"/>
      <c r="S760" s="115"/>
      <c r="T760" s="116">
        <f t="shared" si="81"/>
        <v>0</v>
      </c>
      <c r="U760" s="117">
        <f t="shared" si="82"/>
        <v>0</v>
      </c>
      <c r="V760" s="117">
        <f t="shared" si="79"/>
        <v>0</v>
      </c>
      <c r="W760" s="118">
        <f t="shared" si="83"/>
        <v>0</v>
      </c>
      <c r="X760" s="119">
        <f t="shared" si="84"/>
        <v>0</v>
      </c>
      <c r="Y760" s="119">
        <f t="shared" si="85"/>
        <v>0</v>
      </c>
      <c r="AA760" s="120" t="str">
        <f t="shared" si="80"/>
        <v>202604</v>
      </c>
    </row>
    <row r="761" spans="1:27" ht="21" customHeight="1">
      <c r="A761" s="308" t="str">
        <f>IF(C761="","",SUBTOTAL(103,$C$13:C761)-1)</f>
        <v/>
      </c>
      <c r="B761" s="104"/>
      <c r="C761" s="105"/>
      <c r="D761" s="105"/>
      <c r="E761" s="106"/>
      <c r="F761" s="107" t="str">
        <f>IF(E761="","",IFERROR(DATEDIF(E761,'請求書（幼稚園保育料・代理）'!$A$1,"Y"),""))</f>
        <v/>
      </c>
      <c r="G761" s="108"/>
      <c r="H761" s="105"/>
      <c r="I761" s="333"/>
      <c r="J761" s="110" t="s">
        <v>32</v>
      </c>
      <c r="K761" s="334"/>
      <c r="L761" s="112"/>
      <c r="M761" s="258" t="s">
        <v>32</v>
      </c>
      <c r="N761" s="113"/>
      <c r="O761" s="114"/>
      <c r="P761" s="306"/>
      <c r="Q761" s="105"/>
      <c r="R761" s="114"/>
      <c r="S761" s="115"/>
      <c r="T761" s="116">
        <f t="shared" si="81"/>
        <v>0</v>
      </c>
      <c r="U761" s="117">
        <f t="shared" si="82"/>
        <v>0</v>
      </c>
      <c r="V761" s="117">
        <f t="shared" si="79"/>
        <v>0</v>
      </c>
      <c r="W761" s="118">
        <f t="shared" si="83"/>
        <v>0</v>
      </c>
      <c r="X761" s="119">
        <f t="shared" si="84"/>
        <v>0</v>
      </c>
      <c r="Y761" s="119">
        <f t="shared" si="85"/>
        <v>0</v>
      </c>
      <c r="AA761" s="120" t="str">
        <f t="shared" si="80"/>
        <v>202604</v>
      </c>
    </row>
    <row r="762" spans="1:27" ht="21" customHeight="1">
      <c r="A762" s="308" t="str">
        <f>IF(C762="","",SUBTOTAL(103,$C$13:C762)-1)</f>
        <v/>
      </c>
      <c r="B762" s="104"/>
      <c r="C762" s="105"/>
      <c r="D762" s="105"/>
      <c r="E762" s="106"/>
      <c r="F762" s="107" t="str">
        <f>IF(E762="","",IFERROR(DATEDIF(E762,'請求書（幼稚園保育料・代理）'!$A$1,"Y"),""))</f>
        <v/>
      </c>
      <c r="G762" s="108"/>
      <c r="H762" s="105"/>
      <c r="I762" s="333"/>
      <c r="J762" s="110" t="s">
        <v>32</v>
      </c>
      <c r="K762" s="334"/>
      <c r="L762" s="112"/>
      <c r="M762" s="258" t="s">
        <v>32</v>
      </c>
      <c r="N762" s="113"/>
      <c r="O762" s="114"/>
      <c r="P762" s="306"/>
      <c r="Q762" s="105"/>
      <c r="R762" s="114"/>
      <c r="S762" s="115"/>
      <c r="T762" s="116">
        <f t="shared" si="81"/>
        <v>0</v>
      </c>
      <c r="U762" s="117">
        <f t="shared" si="82"/>
        <v>0</v>
      </c>
      <c r="V762" s="117">
        <f t="shared" si="79"/>
        <v>0</v>
      </c>
      <c r="W762" s="118">
        <f t="shared" si="83"/>
        <v>0</v>
      </c>
      <c r="X762" s="119">
        <f t="shared" si="84"/>
        <v>0</v>
      </c>
      <c r="Y762" s="119">
        <f t="shared" si="85"/>
        <v>0</v>
      </c>
      <c r="AA762" s="120" t="str">
        <f t="shared" si="80"/>
        <v>202604</v>
      </c>
    </row>
    <row r="763" spans="1:27" ht="21" customHeight="1">
      <c r="A763" s="308" t="str">
        <f>IF(C763="","",SUBTOTAL(103,$C$13:C763)-1)</f>
        <v/>
      </c>
      <c r="B763" s="104"/>
      <c r="C763" s="105"/>
      <c r="D763" s="105"/>
      <c r="E763" s="106"/>
      <c r="F763" s="107" t="str">
        <f>IF(E763="","",IFERROR(DATEDIF(E763,'請求書（幼稚園保育料・代理）'!$A$1,"Y"),""))</f>
        <v/>
      </c>
      <c r="G763" s="108"/>
      <c r="H763" s="105"/>
      <c r="I763" s="333"/>
      <c r="J763" s="110" t="s">
        <v>32</v>
      </c>
      <c r="K763" s="334"/>
      <c r="L763" s="112"/>
      <c r="M763" s="258" t="s">
        <v>32</v>
      </c>
      <c r="N763" s="113"/>
      <c r="O763" s="114"/>
      <c r="P763" s="306"/>
      <c r="Q763" s="105"/>
      <c r="R763" s="114"/>
      <c r="S763" s="115"/>
      <c r="T763" s="116">
        <f t="shared" si="81"/>
        <v>0</v>
      </c>
      <c r="U763" s="117">
        <f t="shared" si="82"/>
        <v>0</v>
      </c>
      <c r="V763" s="117">
        <f t="shared" si="79"/>
        <v>0</v>
      </c>
      <c r="W763" s="118">
        <f t="shared" si="83"/>
        <v>0</v>
      </c>
      <c r="X763" s="119">
        <f t="shared" si="84"/>
        <v>0</v>
      </c>
      <c r="Y763" s="119">
        <f t="shared" si="85"/>
        <v>0</v>
      </c>
      <c r="AA763" s="120" t="str">
        <f t="shared" si="80"/>
        <v>202604</v>
      </c>
    </row>
    <row r="764" spans="1:27" ht="21" customHeight="1">
      <c r="A764" s="308" t="str">
        <f>IF(C764="","",SUBTOTAL(103,$C$13:C764)-1)</f>
        <v/>
      </c>
      <c r="B764" s="104"/>
      <c r="C764" s="105"/>
      <c r="D764" s="105"/>
      <c r="E764" s="106"/>
      <c r="F764" s="107" t="str">
        <f>IF(E764="","",IFERROR(DATEDIF(E764,'請求書（幼稚園保育料・代理）'!$A$1,"Y"),""))</f>
        <v/>
      </c>
      <c r="G764" s="108"/>
      <c r="H764" s="105"/>
      <c r="I764" s="333"/>
      <c r="J764" s="110" t="s">
        <v>32</v>
      </c>
      <c r="K764" s="334"/>
      <c r="L764" s="112"/>
      <c r="M764" s="258" t="s">
        <v>32</v>
      </c>
      <c r="N764" s="113"/>
      <c r="O764" s="114"/>
      <c r="P764" s="306"/>
      <c r="Q764" s="105"/>
      <c r="R764" s="114"/>
      <c r="S764" s="115"/>
      <c r="T764" s="116">
        <f t="shared" si="81"/>
        <v>0</v>
      </c>
      <c r="U764" s="117">
        <f t="shared" si="82"/>
        <v>0</v>
      </c>
      <c r="V764" s="117">
        <f t="shared" si="79"/>
        <v>0</v>
      </c>
      <c r="W764" s="118">
        <f t="shared" si="83"/>
        <v>0</v>
      </c>
      <c r="X764" s="119">
        <f t="shared" si="84"/>
        <v>0</v>
      </c>
      <c r="Y764" s="119">
        <f t="shared" si="85"/>
        <v>0</v>
      </c>
      <c r="AA764" s="120" t="str">
        <f t="shared" si="80"/>
        <v>202604</v>
      </c>
    </row>
    <row r="765" spans="1:27" ht="21" customHeight="1">
      <c r="A765" s="308" t="str">
        <f>IF(C765="","",SUBTOTAL(103,$C$13:C765)-1)</f>
        <v/>
      </c>
      <c r="B765" s="104"/>
      <c r="C765" s="105"/>
      <c r="D765" s="105"/>
      <c r="E765" s="106"/>
      <c r="F765" s="107" t="str">
        <f>IF(E765="","",IFERROR(DATEDIF(E765,'請求書（幼稚園保育料・代理）'!$A$1,"Y"),""))</f>
        <v/>
      </c>
      <c r="G765" s="108"/>
      <c r="H765" s="105"/>
      <c r="I765" s="333"/>
      <c r="J765" s="110" t="s">
        <v>32</v>
      </c>
      <c r="K765" s="334"/>
      <c r="L765" s="112"/>
      <c r="M765" s="258" t="s">
        <v>32</v>
      </c>
      <c r="N765" s="113"/>
      <c r="O765" s="114"/>
      <c r="P765" s="306"/>
      <c r="Q765" s="105"/>
      <c r="R765" s="114"/>
      <c r="S765" s="115"/>
      <c r="T765" s="116">
        <f t="shared" si="81"/>
        <v>0</v>
      </c>
      <c r="U765" s="117">
        <f t="shared" si="82"/>
        <v>0</v>
      </c>
      <c r="V765" s="117">
        <f t="shared" si="79"/>
        <v>0</v>
      </c>
      <c r="W765" s="118">
        <f t="shared" si="83"/>
        <v>0</v>
      </c>
      <c r="X765" s="119">
        <f t="shared" si="84"/>
        <v>0</v>
      </c>
      <c r="Y765" s="119">
        <f t="shared" si="85"/>
        <v>0</v>
      </c>
      <c r="AA765" s="120" t="str">
        <f t="shared" si="80"/>
        <v>202604</v>
      </c>
    </row>
    <row r="766" spans="1:27" ht="21" customHeight="1">
      <c r="A766" s="308" t="str">
        <f>IF(C766="","",SUBTOTAL(103,$C$13:C766)-1)</f>
        <v/>
      </c>
      <c r="B766" s="104"/>
      <c r="C766" s="105"/>
      <c r="D766" s="105"/>
      <c r="E766" s="106"/>
      <c r="F766" s="107" t="str">
        <f>IF(E766="","",IFERROR(DATEDIF(E766,'請求書（幼稚園保育料・代理）'!$A$1,"Y"),""))</f>
        <v/>
      </c>
      <c r="G766" s="108"/>
      <c r="H766" s="105"/>
      <c r="I766" s="333"/>
      <c r="J766" s="110" t="s">
        <v>32</v>
      </c>
      <c r="K766" s="334"/>
      <c r="L766" s="112"/>
      <c r="M766" s="258" t="s">
        <v>32</v>
      </c>
      <c r="N766" s="113"/>
      <c r="O766" s="114"/>
      <c r="P766" s="306"/>
      <c r="Q766" s="105"/>
      <c r="R766" s="114"/>
      <c r="S766" s="115"/>
      <c r="T766" s="116">
        <f t="shared" si="81"/>
        <v>0</v>
      </c>
      <c r="U766" s="117">
        <f t="shared" si="82"/>
        <v>0</v>
      </c>
      <c r="V766" s="117">
        <f t="shared" si="79"/>
        <v>0</v>
      </c>
      <c r="W766" s="118">
        <f t="shared" si="83"/>
        <v>0</v>
      </c>
      <c r="X766" s="119">
        <f t="shared" si="84"/>
        <v>0</v>
      </c>
      <c r="Y766" s="119">
        <f t="shared" si="85"/>
        <v>0</v>
      </c>
      <c r="AA766" s="120" t="str">
        <f t="shared" si="80"/>
        <v>202604</v>
      </c>
    </row>
    <row r="767" spans="1:27" ht="21" customHeight="1">
      <c r="A767" s="308" t="str">
        <f>IF(C767="","",SUBTOTAL(103,$C$13:C767)-1)</f>
        <v/>
      </c>
      <c r="B767" s="104"/>
      <c r="C767" s="105"/>
      <c r="D767" s="105"/>
      <c r="E767" s="106"/>
      <c r="F767" s="107" t="str">
        <f>IF(E767="","",IFERROR(DATEDIF(E767,'請求書（幼稚園保育料・代理）'!$A$1,"Y"),""))</f>
        <v/>
      </c>
      <c r="G767" s="108"/>
      <c r="H767" s="105"/>
      <c r="I767" s="333"/>
      <c r="J767" s="110" t="s">
        <v>32</v>
      </c>
      <c r="K767" s="334"/>
      <c r="L767" s="112"/>
      <c r="M767" s="258" t="s">
        <v>32</v>
      </c>
      <c r="N767" s="113"/>
      <c r="O767" s="114"/>
      <c r="P767" s="306"/>
      <c r="Q767" s="105"/>
      <c r="R767" s="114"/>
      <c r="S767" s="115"/>
      <c r="T767" s="116">
        <f t="shared" si="81"/>
        <v>0</v>
      </c>
      <c r="U767" s="117">
        <f t="shared" si="82"/>
        <v>0</v>
      </c>
      <c r="V767" s="117">
        <f t="shared" si="79"/>
        <v>0</v>
      </c>
      <c r="W767" s="118">
        <f t="shared" si="83"/>
        <v>0</v>
      </c>
      <c r="X767" s="119">
        <f t="shared" si="84"/>
        <v>0</v>
      </c>
      <c r="Y767" s="119">
        <f t="shared" si="85"/>
        <v>0</v>
      </c>
      <c r="AA767" s="120" t="str">
        <f t="shared" si="80"/>
        <v>202604</v>
      </c>
    </row>
    <row r="768" spans="1:27" ht="21" customHeight="1">
      <c r="A768" s="308" t="str">
        <f>IF(C768="","",SUBTOTAL(103,$C$13:C768)-1)</f>
        <v/>
      </c>
      <c r="B768" s="104"/>
      <c r="C768" s="105"/>
      <c r="D768" s="105"/>
      <c r="E768" s="106"/>
      <c r="F768" s="107" t="str">
        <f>IF(E768="","",IFERROR(DATEDIF(E768,'請求書（幼稚園保育料・代理）'!$A$1,"Y"),""))</f>
        <v/>
      </c>
      <c r="G768" s="108"/>
      <c r="H768" s="105"/>
      <c r="I768" s="333"/>
      <c r="J768" s="110" t="s">
        <v>32</v>
      </c>
      <c r="K768" s="334"/>
      <c r="L768" s="112"/>
      <c r="M768" s="258" t="s">
        <v>32</v>
      </c>
      <c r="N768" s="113"/>
      <c r="O768" s="114"/>
      <c r="P768" s="306"/>
      <c r="Q768" s="105"/>
      <c r="R768" s="114"/>
      <c r="S768" s="115"/>
      <c r="T768" s="116">
        <f t="shared" si="81"/>
        <v>0</v>
      </c>
      <c r="U768" s="117">
        <f t="shared" si="82"/>
        <v>0</v>
      </c>
      <c r="V768" s="117">
        <f t="shared" si="79"/>
        <v>0</v>
      </c>
      <c r="W768" s="118">
        <f t="shared" si="83"/>
        <v>0</v>
      </c>
      <c r="X768" s="119">
        <f t="shared" si="84"/>
        <v>0</v>
      </c>
      <c r="Y768" s="119">
        <f t="shared" si="85"/>
        <v>0</v>
      </c>
      <c r="AA768" s="120" t="str">
        <f t="shared" si="80"/>
        <v>202604</v>
      </c>
    </row>
    <row r="769" spans="1:27" ht="21" customHeight="1">
      <c r="A769" s="308" t="str">
        <f>IF(C769="","",SUBTOTAL(103,$C$13:C769)-1)</f>
        <v/>
      </c>
      <c r="B769" s="104"/>
      <c r="C769" s="105"/>
      <c r="D769" s="105"/>
      <c r="E769" s="106"/>
      <c r="F769" s="107" t="str">
        <f>IF(E769="","",IFERROR(DATEDIF(E769,'請求書（幼稚園保育料・代理）'!$A$1,"Y"),""))</f>
        <v/>
      </c>
      <c r="G769" s="108"/>
      <c r="H769" s="105"/>
      <c r="I769" s="333"/>
      <c r="J769" s="110" t="s">
        <v>32</v>
      </c>
      <c r="K769" s="334"/>
      <c r="L769" s="112"/>
      <c r="M769" s="258" t="s">
        <v>32</v>
      </c>
      <c r="N769" s="113"/>
      <c r="O769" s="114"/>
      <c r="P769" s="306"/>
      <c r="Q769" s="105"/>
      <c r="R769" s="114"/>
      <c r="S769" s="115"/>
      <c r="T769" s="116">
        <f t="shared" si="81"/>
        <v>0</v>
      </c>
      <c r="U769" s="117">
        <f t="shared" si="82"/>
        <v>0</v>
      </c>
      <c r="V769" s="117">
        <f t="shared" si="79"/>
        <v>0</v>
      </c>
      <c r="W769" s="118">
        <f t="shared" si="83"/>
        <v>0</v>
      </c>
      <c r="X769" s="119">
        <f t="shared" si="84"/>
        <v>0</v>
      </c>
      <c r="Y769" s="119">
        <f t="shared" si="85"/>
        <v>0</v>
      </c>
      <c r="AA769" s="120" t="str">
        <f t="shared" si="80"/>
        <v>202604</v>
      </c>
    </row>
    <row r="770" spans="1:27" ht="21" customHeight="1">
      <c r="A770" s="308" t="str">
        <f>IF(C770="","",SUBTOTAL(103,$C$13:C770)-1)</f>
        <v/>
      </c>
      <c r="B770" s="104"/>
      <c r="C770" s="105"/>
      <c r="D770" s="105"/>
      <c r="E770" s="106"/>
      <c r="F770" s="107" t="str">
        <f>IF(E770="","",IFERROR(DATEDIF(E770,'請求書（幼稚園保育料・代理）'!$A$1,"Y"),""))</f>
        <v/>
      </c>
      <c r="G770" s="108"/>
      <c r="H770" s="105"/>
      <c r="I770" s="333"/>
      <c r="J770" s="110" t="s">
        <v>32</v>
      </c>
      <c r="K770" s="334"/>
      <c r="L770" s="112"/>
      <c r="M770" s="258" t="s">
        <v>32</v>
      </c>
      <c r="N770" s="113"/>
      <c r="O770" s="114"/>
      <c r="P770" s="306"/>
      <c r="Q770" s="105"/>
      <c r="R770" s="114"/>
      <c r="S770" s="115"/>
      <c r="T770" s="116">
        <f t="shared" si="81"/>
        <v>0</v>
      </c>
      <c r="U770" s="117">
        <f t="shared" si="82"/>
        <v>0</v>
      </c>
      <c r="V770" s="117">
        <f t="shared" si="79"/>
        <v>0</v>
      </c>
      <c r="W770" s="118">
        <f t="shared" si="83"/>
        <v>0</v>
      </c>
      <c r="X770" s="119">
        <f t="shared" si="84"/>
        <v>0</v>
      </c>
      <c r="Y770" s="119">
        <f t="shared" si="85"/>
        <v>0</v>
      </c>
      <c r="AA770" s="120" t="str">
        <f t="shared" si="80"/>
        <v>202604</v>
      </c>
    </row>
    <row r="771" spans="1:27" ht="21" customHeight="1">
      <c r="A771" s="308" t="str">
        <f>IF(C771="","",SUBTOTAL(103,$C$13:C771)-1)</f>
        <v/>
      </c>
      <c r="B771" s="104"/>
      <c r="C771" s="105"/>
      <c r="D771" s="105"/>
      <c r="E771" s="106"/>
      <c r="F771" s="107" t="str">
        <f>IF(E771="","",IFERROR(DATEDIF(E771,'請求書（幼稚園保育料・代理）'!$A$1,"Y"),""))</f>
        <v/>
      </c>
      <c r="G771" s="108"/>
      <c r="H771" s="105"/>
      <c r="I771" s="333"/>
      <c r="J771" s="110" t="s">
        <v>32</v>
      </c>
      <c r="K771" s="334"/>
      <c r="L771" s="112"/>
      <c r="M771" s="258" t="s">
        <v>32</v>
      </c>
      <c r="N771" s="113"/>
      <c r="O771" s="114"/>
      <c r="P771" s="306"/>
      <c r="Q771" s="105"/>
      <c r="R771" s="114"/>
      <c r="S771" s="115"/>
      <c r="T771" s="116">
        <f t="shared" si="81"/>
        <v>0</v>
      </c>
      <c r="U771" s="117">
        <f t="shared" si="82"/>
        <v>0</v>
      </c>
      <c r="V771" s="117">
        <f t="shared" si="79"/>
        <v>0</v>
      </c>
      <c r="W771" s="118">
        <f t="shared" si="83"/>
        <v>0</v>
      </c>
      <c r="X771" s="119">
        <f t="shared" si="84"/>
        <v>0</v>
      </c>
      <c r="Y771" s="119">
        <f t="shared" si="85"/>
        <v>0</v>
      </c>
      <c r="AA771" s="120" t="str">
        <f t="shared" si="80"/>
        <v>202604</v>
      </c>
    </row>
    <row r="772" spans="1:27" ht="21" customHeight="1">
      <c r="A772" s="308" t="str">
        <f>IF(C772="","",SUBTOTAL(103,$C$13:C772)-1)</f>
        <v/>
      </c>
      <c r="B772" s="104"/>
      <c r="C772" s="105"/>
      <c r="D772" s="105"/>
      <c r="E772" s="106"/>
      <c r="F772" s="107" t="str">
        <f>IF(E772="","",IFERROR(DATEDIF(E772,'請求書（幼稚園保育料・代理）'!$A$1,"Y"),""))</f>
        <v/>
      </c>
      <c r="G772" s="108"/>
      <c r="H772" s="105"/>
      <c r="I772" s="333"/>
      <c r="J772" s="110" t="s">
        <v>32</v>
      </c>
      <c r="K772" s="334"/>
      <c r="L772" s="112"/>
      <c r="M772" s="258" t="s">
        <v>32</v>
      </c>
      <c r="N772" s="113"/>
      <c r="O772" s="114"/>
      <c r="P772" s="306"/>
      <c r="Q772" s="105"/>
      <c r="R772" s="114"/>
      <c r="S772" s="115"/>
      <c r="T772" s="116">
        <f t="shared" si="81"/>
        <v>0</v>
      </c>
      <c r="U772" s="117">
        <f t="shared" si="82"/>
        <v>0</v>
      </c>
      <c r="V772" s="117">
        <f t="shared" si="79"/>
        <v>0</v>
      </c>
      <c r="W772" s="118">
        <f t="shared" si="83"/>
        <v>0</v>
      </c>
      <c r="X772" s="119">
        <f t="shared" si="84"/>
        <v>0</v>
      </c>
      <c r="Y772" s="119">
        <f t="shared" si="85"/>
        <v>0</v>
      </c>
      <c r="AA772" s="120" t="str">
        <f t="shared" si="80"/>
        <v>202604</v>
      </c>
    </row>
    <row r="773" spans="1:27" ht="21" customHeight="1">
      <c r="A773" s="308" t="str">
        <f>IF(C773="","",SUBTOTAL(103,$C$13:C773)-1)</f>
        <v/>
      </c>
      <c r="B773" s="104"/>
      <c r="C773" s="105"/>
      <c r="D773" s="105"/>
      <c r="E773" s="106"/>
      <c r="F773" s="107" t="str">
        <f>IF(E773="","",IFERROR(DATEDIF(E773,'請求書（幼稚園保育料・代理）'!$A$1,"Y"),""))</f>
        <v/>
      </c>
      <c r="G773" s="108"/>
      <c r="H773" s="105"/>
      <c r="I773" s="333"/>
      <c r="J773" s="110" t="s">
        <v>32</v>
      </c>
      <c r="K773" s="334"/>
      <c r="L773" s="112"/>
      <c r="M773" s="258" t="s">
        <v>32</v>
      </c>
      <c r="N773" s="113"/>
      <c r="O773" s="114"/>
      <c r="P773" s="306"/>
      <c r="Q773" s="105"/>
      <c r="R773" s="114"/>
      <c r="S773" s="115"/>
      <c r="T773" s="116">
        <f t="shared" si="81"/>
        <v>0</v>
      </c>
      <c r="U773" s="117">
        <f t="shared" si="82"/>
        <v>0</v>
      </c>
      <c r="V773" s="117">
        <f t="shared" si="79"/>
        <v>0</v>
      </c>
      <c r="W773" s="118">
        <f t="shared" si="83"/>
        <v>0</v>
      </c>
      <c r="X773" s="119">
        <f t="shared" si="84"/>
        <v>0</v>
      </c>
      <c r="Y773" s="119">
        <f t="shared" si="85"/>
        <v>0</v>
      </c>
      <c r="AA773" s="120" t="str">
        <f t="shared" si="80"/>
        <v>202604</v>
      </c>
    </row>
    <row r="774" spans="1:27" ht="21" customHeight="1">
      <c r="A774" s="308" t="str">
        <f>IF(C774="","",SUBTOTAL(103,$C$13:C774)-1)</f>
        <v/>
      </c>
      <c r="B774" s="104"/>
      <c r="C774" s="105"/>
      <c r="D774" s="105"/>
      <c r="E774" s="106"/>
      <c r="F774" s="107" t="str">
        <f>IF(E774="","",IFERROR(DATEDIF(E774,'請求書（幼稚園保育料・代理）'!$A$1,"Y"),""))</f>
        <v/>
      </c>
      <c r="G774" s="108"/>
      <c r="H774" s="105"/>
      <c r="I774" s="333"/>
      <c r="J774" s="110" t="s">
        <v>32</v>
      </c>
      <c r="K774" s="334"/>
      <c r="L774" s="112"/>
      <c r="M774" s="258" t="s">
        <v>32</v>
      </c>
      <c r="N774" s="113"/>
      <c r="O774" s="114"/>
      <c r="P774" s="306"/>
      <c r="Q774" s="105"/>
      <c r="R774" s="114"/>
      <c r="S774" s="115"/>
      <c r="T774" s="116">
        <f t="shared" si="81"/>
        <v>0</v>
      </c>
      <c r="U774" s="117">
        <f t="shared" si="82"/>
        <v>0</v>
      </c>
      <c r="V774" s="117">
        <f t="shared" si="79"/>
        <v>0</v>
      </c>
      <c r="W774" s="118">
        <f t="shared" si="83"/>
        <v>0</v>
      </c>
      <c r="X774" s="119">
        <f t="shared" si="84"/>
        <v>0</v>
      </c>
      <c r="Y774" s="119">
        <f t="shared" si="85"/>
        <v>0</v>
      </c>
      <c r="AA774" s="120" t="str">
        <f t="shared" si="80"/>
        <v>202604</v>
      </c>
    </row>
    <row r="775" spans="1:27" ht="21" customHeight="1">
      <c r="A775" s="308" t="str">
        <f>IF(C775="","",SUBTOTAL(103,$C$13:C775)-1)</f>
        <v/>
      </c>
      <c r="B775" s="104"/>
      <c r="C775" s="105"/>
      <c r="D775" s="105"/>
      <c r="E775" s="106"/>
      <c r="F775" s="107" t="str">
        <f>IF(E775="","",IFERROR(DATEDIF(E775,'請求書（幼稚園保育料・代理）'!$A$1,"Y"),""))</f>
        <v/>
      </c>
      <c r="G775" s="108"/>
      <c r="H775" s="105"/>
      <c r="I775" s="333"/>
      <c r="J775" s="110" t="s">
        <v>32</v>
      </c>
      <c r="K775" s="334"/>
      <c r="L775" s="112"/>
      <c r="M775" s="258" t="s">
        <v>32</v>
      </c>
      <c r="N775" s="113"/>
      <c r="O775" s="114"/>
      <c r="P775" s="306"/>
      <c r="Q775" s="105"/>
      <c r="R775" s="114"/>
      <c r="S775" s="115"/>
      <c r="T775" s="116">
        <f t="shared" si="81"/>
        <v>0</v>
      </c>
      <c r="U775" s="117">
        <f t="shared" si="82"/>
        <v>0</v>
      </c>
      <c r="V775" s="117">
        <f t="shared" si="79"/>
        <v>0</v>
      </c>
      <c r="W775" s="118">
        <f t="shared" si="83"/>
        <v>0</v>
      </c>
      <c r="X775" s="119">
        <f t="shared" si="84"/>
        <v>0</v>
      </c>
      <c r="Y775" s="119">
        <f t="shared" si="85"/>
        <v>0</v>
      </c>
      <c r="AA775" s="120" t="str">
        <f t="shared" si="80"/>
        <v>202604</v>
      </c>
    </row>
    <row r="776" spans="1:27" ht="21" customHeight="1">
      <c r="A776" s="308" t="str">
        <f>IF(C776="","",SUBTOTAL(103,$C$13:C776)-1)</f>
        <v/>
      </c>
      <c r="B776" s="104"/>
      <c r="C776" s="105"/>
      <c r="D776" s="105"/>
      <c r="E776" s="106"/>
      <c r="F776" s="107" t="str">
        <f>IF(E776="","",IFERROR(DATEDIF(E776,'請求書（幼稚園保育料・代理）'!$A$1,"Y"),""))</f>
        <v/>
      </c>
      <c r="G776" s="108"/>
      <c r="H776" s="105"/>
      <c r="I776" s="333"/>
      <c r="J776" s="110" t="s">
        <v>32</v>
      </c>
      <c r="K776" s="334"/>
      <c r="L776" s="112"/>
      <c r="M776" s="258" t="s">
        <v>32</v>
      </c>
      <c r="N776" s="113"/>
      <c r="O776" s="114"/>
      <c r="P776" s="306"/>
      <c r="Q776" s="105"/>
      <c r="R776" s="114"/>
      <c r="S776" s="115"/>
      <c r="T776" s="116">
        <f t="shared" si="81"/>
        <v>0</v>
      </c>
      <c r="U776" s="117">
        <f t="shared" si="82"/>
        <v>0</v>
      </c>
      <c r="V776" s="117">
        <f t="shared" si="79"/>
        <v>0</v>
      </c>
      <c r="W776" s="118">
        <f t="shared" si="83"/>
        <v>0</v>
      </c>
      <c r="X776" s="119">
        <f t="shared" si="84"/>
        <v>0</v>
      </c>
      <c r="Y776" s="119">
        <f t="shared" si="85"/>
        <v>0</v>
      </c>
      <c r="AA776" s="120" t="str">
        <f t="shared" si="80"/>
        <v>202604</v>
      </c>
    </row>
    <row r="777" spans="1:27" ht="21" customHeight="1">
      <c r="A777" s="308" t="str">
        <f>IF(C777="","",SUBTOTAL(103,$C$13:C777)-1)</f>
        <v/>
      </c>
      <c r="B777" s="104"/>
      <c r="C777" s="105"/>
      <c r="D777" s="105"/>
      <c r="E777" s="106"/>
      <c r="F777" s="107" t="str">
        <f>IF(E777="","",IFERROR(DATEDIF(E777,'請求書（幼稚園保育料・代理）'!$A$1,"Y"),""))</f>
        <v/>
      </c>
      <c r="G777" s="108"/>
      <c r="H777" s="105"/>
      <c r="I777" s="333"/>
      <c r="J777" s="110" t="s">
        <v>32</v>
      </c>
      <c r="K777" s="334"/>
      <c r="L777" s="112"/>
      <c r="M777" s="258" t="s">
        <v>32</v>
      </c>
      <c r="N777" s="113"/>
      <c r="O777" s="114"/>
      <c r="P777" s="306"/>
      <c r="Q777" s="105"/>
      <c r="R777" s="114"/>
      <c r="S777" s="115"/>
      <c r="T777" s="116">
        <f t="shared" si="81"/>
        <v>0</v>
      </c>
      <c r="U777" s="117">
        <f t="shared" si="82"/>
        <v>0</v>
      </c>
      <c r="V777" s="117">
        <f t="shared" si="79"/>
        <v>0</v>
      </c>
      <c r="W777" s="118">
        <f t="shared" si="83"/>
        <v>0</v>
      </c>
      <c r="X777" s="119">
        <f t="shared" si="84"/>
        <v>0</v>
      </c>
      <c r="Y777" s="119">
        <f t="shared" si="85"/>
        <v>0</v>
      </c>
      <c r="AA777" s="120" t="str">
        <f t="shared" si="80"/>
        <v>202604</v>
      </c>
    </row>
    <row r="778" spans="1:27" ht="21" customHeight="1">
      <c r="A778" s="308" t="str">
        <f>IF(C778="","",SUBTOTAL(103,$C$13:C778)-1)</f>
        <v/>
      </c>
      <c r="B778" s="104"/>
      <c r="C778" s="105"/>
      <c r="D778" s="105"/>
      <c r="E778" s="106"/>
      <c r="F778" s="107" t="str">
        <f>IF(E778="","",IFERROR(DATEDIF(E778,'請求書（幼稚園保育料・代理）'!$A$1,"Y"),""))</f>
        <v/>
      </c>
      <c r="G778" s="108"/>
      <c r="H778" s="105"/>
      <c r="I778" s="333"/>
      <c r="J778" s="110" t="s">
        <v>32</v>
      </c>
      <c r="K778" s="334"/>
      <c r="L778" s="112"/>
      <c r="M778" s="258" t="s">
        <v>32</v>
      </c>
      <c r="N778" s="113"/>
      <c r="O778" s="114"/>
      <c r="P778" s="306"/>
      <c r="Q778" s="105"/>
      <c r="R778" s="114"/>
      <c r="S778" s="115"/>
      <c r="T778" s="116">
        <f t="shared" si="81"/>
        <v>0</v>
      </c>
      <c r="U778" s="117">
        <f t="shared" si="82"/>
        <v>0</v>
      </c>
      <c r="V778" s="117">
        <f t="shared" si="79"/>
        <v>0</v>
      </c>
      <c r="W778" s="118">
        <f t="shared" si="83"/>
        <v>0</v>
      </c>
      <c r="X778" s="119">
        <f t="shared" si="84"/>
        <v>0</v>
      </c>
      <c r="Y778" s="119">
        <f t="shared" si="85"/>
        <v>0</v>
      </c>
      <c r="AA778" s="120" t="str">
        <f t="shared" si="80"/>
        <v>202604</v>
      </c>
    </row>
    <row r="779" spans="1:27" ht="21" customHeight="1">
      <c r="A779" s="308" t="str">
        <f>IF(C779="","",SUBTOTAL(103,$C$13:C779)-1)</f>
        <v/>
      </c>
      <c r="B779" s="104"/>
      <c r="C779" s="105"/>
      <c r="D779" s="105"/>
      <c r="E779" s="106"/>
      <c r="F779" s="107" t="str">
        <f>IF(E779="","",IFERROR(DATEDIF(E779,'請求書（幼稚園保育料・代理）'!$A$1,"Y"),""))</f>
        <v/>
      </c>
      <c r="G779" s="108"/>
      <c r="H779" s="105"/>
      <c r="I779" s="333"/>
      <c r="J779" s="110" t="s">
        <v>32</v>
      </c>
      <c r="K779" s="334"/>
      <c r="L779" s="112"/>
      <c r="M779" s="258" t="s">
        <v>32</v>
      </c>
      <c r="N779" s="113"/>
      <c r="O779" s="114"/>
      <c r="P779" s="306"/>
      <c r="Q779" s="105"/>
      <c r="R779" s="114"/>
      <c r="S779" s="115"/>
      <c r="T779" s="116">
        <f t="shared" si="81"/>
        <v>0</v>
      </c>
      <c r="U779" s="117">
        <f t="shared" si="82"/>
        <v>0</v>
      </c>
      <c r="V779" s="117">
        <f t="shared" si="79"/>
        <v>0</v>
      </c>
      <c r="W779" s="118">
        <f t="shared" si="83"/>
        <v>0</v>
      </c>
      <c r="X779" s="119">
        <f t="shared" si="84"/>
        <v>0</v>
      </c>
      <c r="Y779" s="119">
        <f t="shared" si="85"/>
        <v>0</v>
      </c>
      <c r="AA779" s="120" t="str">
        <f t="shared" si="80"/>
        <v>202604</v>
      </c>
    </row>
    <row r="780" spans="1:27" ht="21" customHeight="1">
      <c r="A780" s="308" t="str">
        <f>IF(C780="","",SUBTOTAL(103,$C$13:C780)-1)</f>
        <v/>
      </c>
      <c r="B780" s="104"/>
      <c r="C780" s="105"/>
      <c r="D780" s="105"/>
      <c r="E780" s="106"/>
      <c r="F780" s="107" t="str">
        <f>IF(E780="","",IFERROR(DATEDIF(E780,'請求書（幼稚園保育料・代理）'!$A$1,"Y"),""))</f>
        <v/>
      </c>
      <c r="G780" s="108"/>
      <c r="H780" s="105"/>
      <c r="I780" s="333"/>
      <c r="J780" s="110" t="s">
        <v>32</v>
      </c>
      <c r="K780" s="334"/>
      <c r="L780" s="112"/>
      <c r="M780" s="258" t="s">
        <v>32</v>
      </c>
      <c r="N780" s="113"/>
      <c r="O780" s="114"/>
      <c r="P780" s="306"/>
      <c r="Q780" s="105"/>
      <c r="R780" s="114"/>
      <c r="S780" s="115"/>
      <c r="T780" s="116">
        <f t="shared" si="81"/>
        <v>0</v>
      </c>
      <c r="U780" s="117">
        <f t="shared" si="82"/>
        <v>0</v>
      </c>
      <c r="V780" s="117">
        <f t="shared" si="79"/>
        <v>0</v>
      </c>
      <c r="W780" s="118">
        <f t="shared" si="83"/>
        <v>0</v>
      </c>
      <c r="X780" s="119">
        <f t="shared" si="84"/>
        <v>0</v>
      </c>
      <c r="Y780" s="119">
        <f t="shared" si="85"/>
        <v>0</v>
      </c>
      <c r="AA780" s="120" t="str">
        <f t="shared" si="80"/>
        <v>202604</v>
      </c>
    </row>
    <row r="781" spans="1:27" ht="21" customHeight="1">
      <c r="A781" s="308" t="str">
        <f>IF(C781="","",SUBTOTAL(103,$C$13:C781)-1)</f>
        <v/>
      </c>
      <c r="B781" s="104"/>
      <c r="C781" s="105"/>
      <c r="D781" s="105"/>
      <c r="E781" s="106"/>
      <c r="F781" s="107" t="str">
        <f>IF(E781="","",IFERROR(DATEDIF(E781,'請求書（幼稚園保育料・代理）'!$A$1,"Y"),""))</f>
        <v/>
      </c>
      <c r="G781" s="108"/>
      <c r="H781" s="105"/>
      <c r="I781" s="333"/>
      <c r="J781" s="110" t="s">
        <v>32</v>
      </c>
      <c r="K781" s="334"/>
      <c r="L781" s="112"/>
      <c r="M781" s="258" t="s">
        <v>32</v>
      </c>
      <c r="N781" s="113"/>
      <c r="O781" s="114"/>
      <c r="P781" s="306"/>
      <c r="Q781" s="105"/>
      <c r="R781" s="114"/>
      <c r="S781" s="115"/>
      <c r="T781" s="116">
        <f t="shared" si="81"/>
        <v>0</v>
      </c>
      <c r="U781" s="117">
        <f t="shared" si="82"/>
        <v>0</v>
      </c>
      <c r="V781" s="117">
        <f t="shared" si="79"/>
        <v>0</v>
      </c>
      <c r="W781" s="118">
        <f t="shared" si="83"/>
        <v>0</v>
      </c>
      <c r="X781" s="119">
        <f t="shared" si="84"/>
        <v>0</v>
      </c>
      <c r="Y781" s="119">
        <f t="shared" si="85"/>
        <v>0</v>
      </c>
      <c r="AA781" s="120" t="str">
        <f t="shared" si="80"/>
        <v>202604</v>
      </c>
    </row>
    <row r="782" spans="1:27" ht="21" customHeight="1">
      <c r="A782" s="308" t="str">
        <f>IF(C782="","",SUBTOTAL(103,$C$13:C782)-1)</f>
        <v/>
      </c>
      <c r="B782" s="104"/>
      <c r="C782" s="105"/>
      <c r="D782" s="105"/>
      <c r="E782" s="106"/>
      <c r="F782" s="107" t="str">
        <f>IF(E782="","",IFERROR(DATEDIF(E782,'請求書（幼稚園保育料・代理）'!$A$1,"Y"),""))</f>
        <v/>
      </c>
      <c r="G782" s="108"/>
      <c r="H782" s="105"/>
      <c r="I782" s="333"/>
      <c r="J782" s="110" t="s">
        <v>32</v>
      </c>
      <c r="K782" s="334"/>
      <c r="L782" s="112"/>
      <c r="M782" s="258" t="s">
        <v>32</v>
      </c>
      <c r="N782" s="113"/>
      <c r="O782" s="114"/>
      <c r="P782" s="306"/>
      <c r="Q782" s="105"/>
      <c r="R782" s="114"/>
      <c r="S782" s="115"/>
      <c r="T782" s="116">
        <f t="shared" si="81"/>
        <v>0</v>
      </c>
      <c r="U782" s="117">
        <f t="shared" si="82"/>
        <v>0</v>
      </c>
      <c r="V782" s="117">
        <f t="shared" ref="V782:V823" si="86">IF(C782&lt;&gt;0,$V$13,0)</f>
        <v>0</v>
      </c>
      <c r="W782" s="118">
        <f t="shared" si="83"/>
        <v>0</v>
      </c>
      <c r="X782" s="119">
        <f t="shared" si="84"/>
        <v>0</v>
      </c>
      <c r="Y782" s="119">
        <f t="shared" si="85"/>
        <v>0</v>
      </c>
      <c r="AA782" s="120" t="str">
        <f t="shared" ref="AA782:AA823" si="87">2018+$I$4&amp;0&amp;$K$4</f>
        <v>202604</v>
      </c>
    </row>
    <row r="783" spans="1:27" ht="21" customHeight="1">
      <c r="A783" s="308" t="str">
        <f>IF(C783="","",SUBTOTAL(103,$C$13:C783)-1)</f>
        <v/>
      </c>
      <c r="B783" s="104"/>
      <c r="C783" s="105"/>
      <c r="D783" s="105"/>
      <c r="E783" s="106"/>
      <c r="F783" s="107" t="str">
        <f>IF(E783="","",IFERROR(DATEDIF(E783,'請求書（幼稚園保育料・代理）'!$A$1,"Y"),""))</f>
        <v/>
      </c>
      <c r="G783" s="108"/>
      <c r="H783" s="105"/>
      <c r="I783" s="333"/>
      <c r="J783" s="110" t="s">
        <v>32</v>
      </c>
      <c r="K783" s="334"/>
      <c r="L783" s="112"/>
      <c r="M783" s="258" t="s">
        <v>32</v>
      </c>
      <c r="N783" s="113"/>
      <c r="O783" s="114"/>
      <c r="P783" s="306"/>
      <c r="Q783" s="105"/>
      <c r="R783" s="114"/>
      <c r="S783" s="115"/>
      <c r="T783" s="116">
        <f t="shared" ref="T783:T823" si="88">IF(Q783="有",ROUNDDOWN(R783/S783,0),0)</f>
        <v>0</v>
      </c>
      <c r="U783" s="117">
        <f t="shared" ref="U783:U823" si="89">O783+T783</f>
        <v>0</v>
      </c>
      <c r="V783" s="117">
        <f t="shared" si="86"/>
        <v>0</v>
      </c>
      <c r="W783" s="118">
        <f t="shared" ref="W783:W823" si="90">MIN(U783,V783)</f>
        <v>0</v>
      </c>
      <c r="X783" s="119">
        <f t="shared" ref="X783:X823" si="91">IF(O783-W783&lt;0,0,O783-W783)</f>
        <v>0</v>
      </c>
      <c r="Y783" s="119">
        <f t="shared" ref="Y783:Y823" si="92">IF(W783-O783&gt;0,W783-O783,0)</f>
        <v>0</v>
      </c>
      <c r="AA783" s="120" t="str">
        <f t="shared" si="87"/>
        <v>202604</v>
      </c>
    </row>
    <row r="784" spans="1:27" ht="21" customHeight="1">
      <c r="A784" s="308" t="str">
        <f>IF(C784="","",SUBTOTAL(103,$C$13:C784)-1)</f>
        <v/>
      </c>
      <c r="B784" s="104"/>
      <c r="C784" s="105"/>
      <c r="D784" s="105"/>
      <c r="E784" s="106"/>
      <c r="F784" s="107" t="str">
        <f>IF(E784="","",IFERROR(DATEDIF(E784,'請求書（幼稚園保育料・代理）'!$A$1,"Y"),""))</f>
        <v/>
      </c>
      <c r="G784" s="108"/>
      <c r="H784" s="105"/>
      <c r="I784" s="333"/>
      <c r="J784" s="110" t="s">
        <v>32</v>
      </c>
      <c r="K784" s="334"/>
      <c r="L784" s="112"/>
      <c r="M784" s="258" t="s">
        <v>32</v>
      </c>
      <c r="N784" s="113"/>
      <c r="O784" s="114"/>
      <c r="P784" s="306"/>
      <c r="Q784" s="105"/>
      <c r="R784" s="114"/>
      <c r="S784" s="115"/>
      <c r="T784" s="116">
        <f t="shared" si="88"/>
        <v>0</v>
      </c>
      <c r="U784" s="117">
        <f t="shared" si="89"/>
        <v>0</v>
      </c>
      <c r="V784" s="117">
        <f t="shared" si="86"/>
        <v>0</v>
      </c>
      <c r="W784" s="118">
        <f t="shared" si="90"/>
        <v>0</v>
      </c>
      <c r="X784" s="119">
        <f t="shared" si="91"/>
        <v>0</v>
      </c>
      <c r="Y784" s="119">
        <f t="shared" si="92"/>
        <v>0</v>
      </c>
      <c r="AA784" s="120" t="str">
        <f t="shared" si="87"/>
        <v>202604</v>
      </c>
    </row>
    <row r="785" spans="1:27" ht="21" customHeight="1">
      <c r="A785" s="308" t="str">
        <f>IF(C785="","",SUBTOTAL(103,$C$13:C785)-1)</f>
        <v/>
      </c>
      <c r="B785" s="104"/>
      <c r="C785" s="105"/>
      <c r="D785" s="105"/>
      <c r="E785" s="106"/>
      <c r="F785" s="107" t="str">
        <f>IF(E785="","",IFERROR(DATEDIF(E785,'請求書（幼稚園保育料・代理）'!$A$1,"Y"),""))</f>
        <v/>
      </c>
      <c r="G785" s="108"/>
      <c r="H785" s="105"/>
      <c r="I785" s="333"/>
      <c r="J785" s="110" t="s">
        <v>32</v>
      </c>
      <c r="K785" s="334"/>
      <c r="L785" s="112"/>
      <c r="M785" s="258" t="s">
        <v>32</v>
      </c>
      <c r="N785" s="113"/>
      <c r="O785" s="114"/>
      <c r="P785" s="306"/>
      <c r="Q785" s="105"/>
      <c r="R785" s="114"/>
      <c r="S785" s="115"/>
      <c r="T785" s="116">
        <f t="shared" si="88"/>
        <v>0</v>
      </c>
      <c r="U785" s="117">
        <f t="shared" si="89"/>
        <v>0</v>
      </c>
      <c r="V785" s="117">
        <f t="shared" si="86"/>
        <v>0</v>
      </c>
      <c r="W785" s="118">
        <f t="shared" si="90"/>
        <v>0</v>
      </c>
      <c r="X785" s="119">
        <f t="shared" si="91"/>
        <v>0</v>
      </c>
      <c r="Y785" s="119">
        <f t="shared" si="92"/>
        <v>0</v>
      </c>
      <c r="AA785" s="120" t="str">
        <f t="shared" si="87"/>
        <v>202604</v>
      </c>
    </row>
    <row r="786" spans="1:27" ht="21" customHeight="1">
      <c r="A786" s="308" t="str">
        <f>IF(C786="","",SUBTOTAL(103,$C$13:C786)-1)</f>
        <v/>
      </c>
      <c r="B786" s="104"/>
      <c r="C786" s="105"/>
      <c r="D786" s="105"/>
      <c r="E786" s="106"/>
      <c r="F786" s="107" t="str">
        <f>IF(E786="","",IFERROR(DATEDIF(E786,'請求書（幼稚園保育料・代理）'!$A$1,"Y"),""))</f>
        <v/>
      </c>
      <c r="G786" s="108"/>
      <c r="H786" s="105"/>
      <c r="I786" s="333"/>
      <c r="J786" s="110" t="s">
        <v>32</v>
      </c>
      <c r="K786" s="334"/>
      <c r="L786" s="112"/>
      <c r="M786" s="258" t="s">
        <v>32</v>
      </c>
      <c r="N786" s="113"/>
      <c r="O786" s="114"/>
      <c r="P786" s="306"/>
      <c r="Q786" s="105"/>
      <c r="R786" s="114"/>
      <c r="S786" s="115"/>
      <c r="T786" s="116">
        <f t="shared" si="88"/>
        <v>0</v>
      </c>
      <c r="U786" s="117">
        <f t="shared" si="89"/>
        <v>0</v>
      </c>
      <c r="V786" s="117">
        <f t="shared" si="86"/>
        <v>0</v>
      </c>
      <c r="W786" s="118">
        <f t="shared" si="90"/>
        <v>0</v>
      </c>
      <c r="X786" s="119">
        <f t="shared" si="91"/>
        <v>0</v>
      </c>
      <c r="Y786" s="119">
        <f t="shared" si="92"/>
        <v>0</v>
      </c>
      <c r="AA786" s="120" t="str">
        <f t="shared" si="87"/>
        <v>202604</v>
      </c>
    </row>
    <row r="787" spans="1:27" ht="21" customHeight="1">
      <c r="A787" s="308" t="str">
        <f>IF(C787="","",SUBTOTAL(103,$C$13:C787)-1)</f>
        <v/>
      </c>
      <c r="B787" s="104"/>
      <c r="C787" s="105"/>
      <c r="D787" s="105"/>
      <c r="E787" s="106"/>
      <c r="F787" s="107" t="str">
        <f>IF(E787="","",IFERROR(DATEDIF(E787,'請求書（幼稚園保育料・代理）'!$A$1,"Y"),""))</f>
        <v/>
      </c>
      <c r="G787" s="108"/>
      <c r="H787" s="105"/>
      <c r="I787" s="333"/>
      <c r="J787" s="110" t="s">
        <v>32</v>
      </c>
      <c r="K787" s="334"/>
      <c r="L787" s="112"/>
      <c r="M787" s="258" t="s">
        <v>32</v>
      </c>
      <c r="N787" s="113"/>
      <c r="O787" s="114"/>
      <c r="P787" s="306"/>
      <c r="Q787" s="105"/>
      <c r="R787" s="114"/>
      <c r="S787" s="115"/>
      <c r="T787" s="116">
        <f t="shared" si="88"/>
        <v>0</v>
      </c>
      <c r="U787" s="117">
        <f t="shared" si="89"/>
        <v>0</v>
      </c>
      <c r="V787" s="117">
        <f t="shared" si="86"/>
        <v>0</v>
      </c>
      <c r="W787" s="118">
        <f t="shared" si="90"/>
        <v>0</v>
      </c>
      <c r="X787" s="119">
        <f t="shared" si="91"/>
        <v>0</v>
      </c>
      <c r="Y787" s="119">
        <f t="shared" si="92"/>
        <v>0</v>
      </c>
      <c r="AA787" s="120" t="str">
        <f t="shared" si="87"/>
        <v>202604</v>
      </c>
    </row>
    <row r="788" spans="1:27" ht="21" customHeight="1">
      <c r="A788" s="308" t="str">
        <f>IF(C788="","",SUBTOTAL(103,$C$13:C788)-1)</f>
        <v/>
      </c>
      <c r="B788" s="104"/>
      <c r="C788" s="105"/>
      <c r="D788" s="105"/>
      <c r="E788" s="106"/>
      <c r="F788" s="107" t="str">
        <f>IF(E788="","",IFERROR(DATEDIF(E788,'請求書（幼稚園保育料・代理）'!$A$1,"Y"),""))</f>
        <v/>
      </c>
      <c r="G788" s="108"/>
      <c r="H788" s="105"/>
      <c r="I788" s="333"/>
      <c r="J788" s="110" t="s">
        <v>32</v>
      </c>
      <c r="K788" s="334"/>
      <c r="L788" s="112"/>
      <c r="M788" s="258" t="s">
        <v>32</v>
      </c>
      <c r="N788" s="113"/>
      <c r="O788" s="114"/>
      <c r="P788" s="306"/>
      <c r="Q788" s="105"/>
      <c r="R788" s="114"/>
      <c r="S788" s="115"/>
      <c r="T788" s="116">
        <f t="shared" si="88"/>
        <v>0</v>
      </c>
      <c r="U788" s="117">
        <f t="shared" si="89"/>
        <v>0</v>
      </c>
      <c r="V788" s="117">
        <f t="shared" si="86"/>
        <v>0</v>
      </c>
      <c r="W788" s="118">
        <f t="shared" si="90"/>
        <v>0</v>
      </c>
      <c r="X788" s="119">
        <f t="shared" si="91"/>
        <v>0</v>
      </c>
      <c r="Y788" s="119">
        <f t="shared" si="92"/>
        <v>0</v>
      </c>
      <c r="AA788" s="120" t="str">
        <f t="shared" si="87"/>
        <v>202604</v>
      </c>
    </row>
    <row r="789" spans="1:27" ht="21" customHeight="1">
      <c r="A789" s="308" t="str">
        <f>IF(C789="","",SUBTOTAL(103,$C$13:C789)-1)</f>
        <v/>
      </c>
      <c r="B789" s="104"/>
      <c r="C789" s="105"/>
      <c r="D789" s="105"/>
      <c r="E789" s="106"/>
      <c r="F789" s="107" t="str">
        <f>IF(E789="","",IFERROR(DATEDIF(E789,'請求書（幼稚園保育料・代理）'!$A$1,"Y"),""))</f>
        <v/>
      </c>
      <c r="G789" s="108"/>
      <c r="H789" s="105"/>
      <c r="I789" s="333"/>
      <c r="J789" s="110" t="s">
        <v>32</v>
      </c>
      <c r="K789" s="334"/>
      <c r="L789" s="112"/>
      <c r="M789" s="258" t="s">
        <v>32</v>
      </c>
      <c r="N789" s="113"/>
      <c r="O789" s="114"/>
      <c r="P789" s="306"/>
      <c r="Q789" s="105"/>
      <c r="R789" s="114"/>
      <c r="S789" s="115"/>
      <c r="T789" s="116">
        <f t="shared" si="88"/>
        <v>0</v>
      </c>
      <c r="U789" s="117">
        <f t="shared" si="89"/>
        <v>0</v>
      </c>
      <c r="V789" s="117">
        <f t="shared" si="86"/>
        <v>0</v>
      </c>
      <c r="W789" s="118">
        <f t="shared" si="90"/>
        <v>0</v>
      </c>
      <c r="X789" s="119">
        <f t="shared" si="91"/>
        <v>0</v>
      </c>
      <c r="Y789" s="119">
        <f t="shared" si="92"/>
        <v>0</v>
      </c>
      <c r="AA789" s="120" t="str">
        <f t="shared" si="87"/>
        <v>202604</v>
      </c>
    </row>
    <row r="790" spans="1:27" ht="21" customHeight="1">
      <c r="A790" s="308" t="str">
        <f>IF(C790="","",SUBTOTAL(103,$C$13:C790)-1)</f>
        <v/>
      </c>
      <c r="B790" s="104"/>
      <c r="C790" s="105"/>
      <c r="D790" s="105"/>
      <c r="E790" s="106"/>
      <c r="F790" s="107" t="str">
        <f>IF(E790="","",IFERROR(DATEDIF(E790,'請求書（幼稚園保育料・代理）'!$A$1,"Y"),""))</f>
        <v/>
      </c>
      <c r="G790" s="108"/>
      <c r="H790" s="105"/>
      <c r="I790" s="333"/>
      <c r="J790" s="110" t="s">
        <v>32</v>
      </c>
      <c r="K790" s="334"/>
      <c r="L790" s="112"/>
      <c r="M790" s="258" t="s">
        <v>32</v>
      </c>
      <c r="N790" s="113"/>
      <c r="O790" s="114"/>
      <c r="P790" s="306"/>
      <c r="Q790" s="105"/>
      <c r="R790" s="114"/>
      <c r="S790" s="115"/>
      <c r="T790" s="116">
        <f t="shared" si="88"/>
        <v>0</v>
      </c>
      <c r="U790" s="117">
        <f t="shared" si="89"/>
        <v>0</v>
      </c>
      <c r="V790" s="117">
        <f t="shared" si="86"/>
        <v>0</v>
      </c>
      <c r="W790" s="118">
        <f t="shared" si="90"/>
        <v>0</v>
      </c>
      <c r="X790" s="119">
        <f t="shared" si="91"/>
        <v>0</v>
      </c>
      <c r="Y790" s="119">
        <f t="shared" si="92"/>
        <v>0</v>
      </c>
      <c r="AA790" s="120" t="str">
        <f t="shared" si="87"/>
        <v>202604</v>
      </c>
    </row>
    <row r="791" spans="1:27" ht="21" customHeight="1">
      <c r="A791" s="308" t="str">
        <f>IF(C791="","",SUBTOTAL(103,$C$13:C791)-1)</f>
        <v/>
      </c>
      <c r="B791" s="104"/>
      <c r="C791" s="105"/>
      <c r="D791" s="105"/>
      <c r="E791" s="106"/>
      <c r="F791" s="107" t="str">
        <f>IF(E791="","",IFERROR(DATEDIF(E791,'請求書（幼稚園保育料・代理）'!$A$1,"Y"),""))</f>
        <v/>
      </c>
      <c r="G791" s="108"/>
      <c r="H791" s="105"/>
      <c r="I791" s="333"/>
      <c r="J791" s="110" t="s">
        <v>32</v>
      </c>
      <c r="K791" s="334"/>
      <c r="L791" s="112"/>
      <c r="M791" s="258" t="s">
        <v>32</v>
      </c>
      <c r="N791" s="113"/>
      <c r="O791" s="114"/>
      <c r="P791" s="306"/>
      <c r="Q791" s="105"/>
      <c r="R791" s="114"/>
      <c r="S791" s="115"/>
      <c r="T791" s="116">
        <f t="shared" si="88"/>
        <v>0</v>
      </c>
      <c r="U791" s="117">
        <f t="shared" si="89"/>
        <v>0</v>
      </c>
      <c r="V791" s="117">
        <f t="shared" si="86"/>
        <v>0</v>
      </c>
      <c r="W791" s="118">
        <f t="shared" si="90"/>
        <v>0</v>
      </c>
      <c r="X791" s="119">
        <f t="shared" si="91"/>
        <v>0</v>
      </c>
      <c r="Y791" s="119">
        <f t="shared" si="92"/>
        <v>0</v>
      </c>
      <c r="AA791" s="120" t="str">
        <f t="shared" si="87"/>
        <v>202604</v>
      </c>
    </row>
    <row r="792" spans="1:27" ht="21" customHeight="1">
      <c r="A792" s="308" t="str">
        <f>IF(C792="","",SUBTOTAL(103,$C$13:C792)-1)</f>
        <v/>
      </c>
      <c r="B792" s="104"/>
      <c r="C792" s="105"/>
      <c r="D792" s="105"/>
      <c r="E792" s="106"/>
      <c r="F792" s="107" t="str">
        <f>IF(E792="","",IFERROR(DATEDIF(E792,'請求書（幼稚園保育料・代理）'!$A$1,"Y"),""))</f>
        <v/>
      </c>
      <c r="G792" s="108"/>
      <c r="H792" s="105"/>
      <c r="I792" s="333"/>
      <c r="J792" s="110" t="s">
        <v>32</v>
      </c>
      <c r="K792" s="334"/>
      <c r="L792" s="112"/>
      <c r="M792" s="258" t="s">
        <v>32</v>
      </c>
      <c r="N792" s="113"/>
      <c r="O792" s="114"/>
      <c r="P792" s="306"/>
      <c r="Q792" s="105"/>
      <c r="R792" s="114"/>
      <c r="S792" s="115"/>
      <c r="T792" s="116">
        <f t="shared" si="88"/>
        <v>0</v>
      </c>
      <c r="U792" s="117">
        <f t="shared" si="89"/>
        <v>0</v>
      </c>
      <c r="V792" s="117">
        <f t="shared" si="86"/>
        <v>0</v>
      </c>
      <c r="W792" s="118">
        <f t="shared" si="90"/>
        <v>0</v>
      </c>
      <c r="X792" s="119">
        <f t="shared" si="91"/>
        <v>0</v>
      </c>
      <c r="Y792" s="119">
        <f t="shared" si="92"/>
        <v>0</v>
      </c>
      <c r="AA792" s="120" t="str">
        <f t="shared" si="87"/>
        <v>202604</v>
      </c>
    </row>
    <row r="793" spans="1:27" ht="21" customHeight="1">
      <c r="A793" s="308" t="str">
        <f>IF(C793="","",SUBTOTAL(103,$C$13:C793)-1)</f>
        <v/>
      </c>
      <c r="B793" s="104"/>
      <c r="C793" s="105"/>
      <c r="D793" s="105"/>
      <c r="E793" s="106"/>
      <c r="F793" s="107" t="str">
        <f>IF(E793="","",IFERROR(DATEDIF(E793,'請求書（幼稚園保育料・代理）'!$A$1,"Y"),""))</f>
        <v/>
      </c>
      <c r="G793" s="108"/>
      <c r="H793" s="105"/>
      <c r="I793" s="333"/>
      <c r="J793" s="110" t="s">
        <v>32</v>
      </c>
      <c r="K793" s="334"/>
      <c r="L793" s="112"/>
      <c r="M793" s="258" t="s">
        <v>32</v>
      </c>
      <c r="N793" s="113"/>
      <c r="O793" s="114"/>
      <c r="P793" s="306"/>
      <c r="Q793" s="105"/>
      <c r="R793" s="114"/>
      <c r="S793" s="115"/>
      <c r="T793" s="116">
        <f t="shared" si="88"/>
        <v>0</v>
      </c>
      <c r="U793" s="117">
        <f t="shared" si="89"/>
        <v>0</v>
      </c>
      <c r="V793" s="117">
        <f t="shared" si="86"/>
        <v>0</v>
      </c>
      <c r="W793" s="118">
        <f t="shared" si="90"/>
        <v>0</v>
      </c>
      <c r="X793" s="119">
        <f t="shared" si="91"/>
        <v>0</v>
      </c>
      <c r="Y793" s="119">
        <f t="shared" si="92"/>
        <v>0</v>
      </c>
      <c r="AA793" s="120" t="str">
        <f t="shared" si="87"/>
        <v>202604</v>
      </c>
    </row>
    <row r="794" spans="1:27" ht="21" customHeight="1">
      <c r="A794" s="308" t="str">
        <f>IF(C794="","",SUBTOTAL(103,$C$13:C794)-1)</f>
        <v/>
      </c>
      <c r="B794" s="104"/>
      <c r="C794" s="105"/>
      <c r="D794" s="105"/>
      <c r="E794" s="106"/>
      <c r="F794" s="107" t="str">
        <f>IF(E794="","",IFERROR(DATEDIF(E794,'請求書（幼稚園保育料・代理）'!$A$1,"Y"),""))</f>
        <v/>
      </c>
      <c r="G794" s="108"/>
      <c r="H794" s="105"/>
      <c r="I794" s="333"/>
      <c r="J794" s="110" t="s">
        <v>32</v>
      </c>
      <c r="K794" s="334"/>
      <c r="L794" s="112"/>
      <c r="M794" s="258" t="s">
        <v>32</v>
      </c>
      <c r="N794" s="113"/>
      <c r="O794" s="114"/>
      <c r="P794" s="306"/>
      <c r="Q794" s="105"/>
      <c r="R794" s="114"/>
      <c r="S794" s="115"/>
      <c r="T794" s="116">
        <f t="shared" si="88"/>
        <v>0</v>
      </c>
      <c r="U794" s="117">
        <f t="shared" si="89"/>
        <v>0</v>
      </c>
      <c r="V794" s="117">
        <f t="shared" si="86"/>
        <v>0</v>
      </c>
      <c r="W794" s="118">
        <f t="shared" si="90"/>
        <v>0</v>
      </c>
      <c r="X794" s="119">
        <f t="shared" si="91"/>
        <v>0</v>
      </c>
      <c r="Y794" s="119">
        <f t="shared" si="92"/>
        <v>0</v>
      </c>
      <c r="AA794" s="120" t="str">
        <f t="shared" si="87"/>
        <v>202604</v>
      </c>
    </row>
    <row r="795" spans="1:27" ht="21" customHeight="1">
      <c r="A795" s="308" t="str">
        <f>IF(C795="","",SUBTOTAL(103,$C$13:C795)-1)</f>
        <v/>
      </c>
      <c r="B795" s="104"/>
      <c r="C795" s="105"/>
      <c r="D795" s="105"/>
      <c r="E795" s="106"/>
      <c r="F795" s="107" t="str">
        <f>IF(E795="","",IFERROR(DATEDIF(E795,'請求書（幼稚園保育料・代理）'!$A$1,"Y"),""))</f>
        <v/>
      </c>
      <c r="G795" s="108"/>
      <c r="H795" s="105"/>
      <c r="I795" s="333"/>
      <c r="J795" s="110" t="s">
        <v>32</v>
      </c>
      <c r="K795" s="334"/>
      <c r="L795" s="112"/>
      <c r="M795" s="258" t="s">
        <v>32</v>
      </c>
      <c r="N795" s="113"/>
      <c r="O795" s="114"/>
      <c r="P795" s="306"/>
      <c r="Q795" s="105"/>
      <c r="R795" s="114"/>
      <c r="S795" s="115"/>
      <c r="T795" s="116">
        <f t="shared" si="88"/>
        <v>0</v>
      </c>
      <c r="U795" s="117">
        <f t="shared" si="89"/>
        <v>0</v>
      </c>
      <c r="V795" s="117">
        <f t="shared" si="86"/>
        <v>0</v>
      </c>
      <c r="W795" s="118">
        <f t="shared" si="90"/>
        <v>0</v>
      </c>
      <c r="X795" s="119">
        <f t="shared" si="91"/>
        <v>0</v>
      </c>
      <c r="Y795" s="119">
        <f t="shared" si="92"/>
        <v>0</v>
      </c>
      <c r="AA795" s="120" t="str">
        <f t="shared" si="87"/>
        <v>202604</v>
      </c>
    </row>
    <row r="796" spans="1:27" ht="21" customHeight="1">
      <c r="A796" s="308" t="str">
        <f>IF(C796="","",SUBTOTAL(103,$C$13:C796)-1)</f>
        <v/>
      </c>
      <c r="B796" s="104"/>
      <c r="C796" s="105"/>
      <c r="D796" s="105"/>
      <c r="E796" s="106"/>
      <c r="F796" s="107" t="str">
        <f>IF(E796="","",IFERROR(DATEDIF(E796,'請求書（幼稚園保育料・代理）'!$A$1,"Y"),""))</f>
        <v/>
      </c>
      <c r="G796" s="108"/>
      <c r="H796" s="105"/>
      <c r="I796" s="333"/>
      <c r="J796" s="110" t="s">
        <v>32</v>
      </c>
      <c r="K796" s="334"/>
      <c r="L796" s="112"/>
      <c r="M796" s="258" t="s">
        <v>32</v>
      </c>
      <c r="N796" s="113"/>
      <c r="O796" s="114"/>
      <c r="P796" s="306"/>
      <c r="Q796" s="105"/>
      <c r="R796" s="114"/>
      <c r="S796" s="115"/>
      <c r="T796" s="116">
        <f t="shared" si="88"/>
        <v>0</v>
      </c>
      <c r="U796" s="117">
        <f t="shared" si="89"/>
        <v>0</v>
      </c>
      <c r="V796" s="117">
        <f t="shared" si="86"/>
        <v>0</v>
      </c>
      <c r="W796" s="118">
        <f t="shared" si="90"/>
        <v>0</v>
      </c>
      <c r="X796" s="119">
        <f t="shared" si="91"/>
        <v>0</v>
      </c>
      <c r="Y796" s="119">
        <f t="shared" si="92"/>
        <v>0</v>
      </c>
      <c r="AA796" s="120" t="str">
        <f t="shared" si="87"/>
        <v>202604</v>
      </c>
    </row>
    <row r="797" spans="1:27" ht="21" customHeight="1">
      <c r="A797" s="308" t="str">
        <f>IF(C797="","",SUBTOTAL(103,$C$13:C797)-1)</f>
        <v/>
      </c>
      <c r="B797" s="104"/>
      <c r="C797" s="105"/>
      <c r="D797" s="105"/>
      <c r="E797" s="106"/>
      <c r="F797" s="107" t="str">
        <f>IF(E797="","",IFERROR(DATEDIF(E797,'請求書（幼稚園保育料・代理）'!$A$1,"Y"),""))</f>
        <v/>
      </c>
      <c r="G797" s="108"/>
      <c r="H797" s="105"/>
      <c r="I797" s="333"/>
      <c r="J797" s="110" t="s">
        <v>32</v>
      </c>
      <c r="K797" s="334"/>
      <c r="L797" s="112"/>
      <c r="M797" s="258" t="s">
        <v>32</v>
      </c>
      <c r="N797" s="113"/>
      <c r="O797" s="114"/>
      <c r="P797" s="306"/>
      <c r="Q797" s="105"/>
      <c r="R797" s="114"/>
      <c r="S797" s="115"/>
      <c r="T797" s="116">
        <f t="shared" si="88"/>
        <v>0</v>
      </c>
      <c r="U797" s="117">
        <f t="shared" si="89"/>
        <v>0</v>
      </c>
      <c r="V797" s="117">
        <f t="shared" si="86"/>
        <v>0</v>
      </c>
      <c r="W797" s="118">
        <f t="shared" si="90"/>
        <v>0</v>
      </c>
      <c r="X797" s="119">
        <f t="shared" si="91"/>
        <v>0</v>
      </c>
      <c r="Y797" s="119">
        <f t="shared" si="92"/>
        <v>0</v>
      </c>
      <c r="AA797" s="120" t="str">
        <f t="shared" si="87"/>
        <v>202604</v>
      </c>
    </row>
    <row r="798" spans="1:27" ht="21" customHeight="1">
      <c r="A798" s="308" t="str">
        <f>IF(C798="","",SUBTOTAL(103,$C$13:C798)-1)</f>
        <v/>
      </c>
      <c r="B798" s="104"/>
      <c r="C798" s="105"/>
      <c r="D798" s="105"/>
      <c r="E798" s="106"/>
      <c r="F798" s="107" t="str">
        <f>IF(E798="","",IFERROR(DATEDIF(E798,'請求書（幼稚園保育料・代理）'!$A$1,"Y"),""))</f>
        <v/>
      </c>
      <c r="G798" s="108"/>
      <c r="H798" s="105"/>
      <c r="I798" s="333"/>
      <c r="J798" s="110" t="s">
        <v>32</v>
      </c>
      <c r="K798" s="334"/>
      <c r="L798" s="112"/>
      <c r="M798" s="258" t="s">
        <v>32</v>
      </c>
      <c r="N798" s="113"/>
      <c r="O798" s="114"/>
      <c r="P798" s="306"/>
      <c r="Q798" s="105"/>
      <c r="R798" s="114"/>
      <c r="S798" s="115"/>
      <c r="T798" s="116">
        <f t="shared" si="88"/>
        <v>0</v>
      </c>
      <c r="U798" s="117">
        <f t="shared" si="89"/>
        <v>0</v>
      </c>
      <c r="V798" s="117">
        <f t="shared" si="86"/>
        <v>0</v>
      </c>
      <c r="W798" s="118">
        <f t="shared" si="90"/>
        <v>0</v>
      </c>
      <c r="X798" s="119">
        <f t="shared" si="91"/>
        <v>0</v>
      </c>
      <c r="Y798" s="119">
        <f t="shared" si="92"/>
        <v>0</v>
      </c>
      <c r="AA798" s="120" t="str">
        <f t="shared" si="87"/>
        <v>202604</v>
      </c>
    </row>
    <row r="799" spans="1:27" ht="21" customHeight="1">
      <c r="A799" s="308" t="str">
        <f>IF(C799="","",SUBTOTAL(103,$C$13:C799)-1)</f>
        <v/>
      </c>
      <c r="B799" s="104"/>
      <c r="C799" s="105"/>
      <c r="D799" s="105"/>
      <c r="E799" s="106"/>
      <c r="F799" s="107" t="str">
        <f>IF(E799="","",IFERROR(DATEDIF(E799,'請求書（幼稚園保育料・代理）'!$A$1,"Y"),""))</f>
        <v/>
      </c>
      <c r="G799" s="108"/>
      <c r="H799" s="105"/>
      <c r="I799" s="333"/>
      <c r="J799" s="110" t="s">
        <v>32</v>
      </c>
      <c r="K799" s="334"/>
      <c r="L799" s="112"/>
      <c r="M799" s="258" t="s">
        <v>32</v>
      </c>
      <c r="N799" s="113"/>
      <c r="O799" s="114"/>
      <c r="P799" s="306"/>
      <c r="Q799" s="105"/>
      <c r="R799" s="114"/>
      <c r="S799" s="115"/>
      <c r="T799" s="116">
        <f t="shared" si="88"/>
        <v>0</v>
      </c>
      <c r="U799" s="117">
        <f t="shared" si="89"/>
        <v>0</v>
      </c>
      <c r="V799" s="117">
        <f t="shared" si="86"/>
        <v>0</v>
      </c>
      <c r="W799" s="118">
        <f t="shared" si="90"/>
        <v>0</v>
      </c>
      <c r="X799" s="119">
        <f t="shared" si="91"/>
        <v>0</v>
      </c>
      <c r="Y799" s="119">
        <f t="shared" si="92"/>
        <v>0</v>
      </c>
      <c r="AA799" s="120" t="str">
        <f t="shared" si="87"/>
        <v>202604</v>
      </c>
    </row>
    <row r="800" spans="1:27" ht="21" customHeight="1">
      <c r="A800" s="308" t="str">
        <f>IF(C800="","",SUBTOTAL(103,$C$13:C800)-1)</f>
        <v/>
      </c>
      <c r="B800" s="104"/>
      <c r="C800" s="105"/>
      <c r="D800" s="105"/>
      <c r="E800" s="106"/>
      <c r="F800" s="107" t="str">
        <f>IF(E800="","",IFERROR(DATEDIF(E800,'請求書（幼稚園保育料・代理）'!$A$1,"Y"),""))</f>
        <v/>
      </c>
      <c r="G800" s="108"/>
      <c r="H800" s="105"/>
      <c r="I800" s="333"/>
      <c r="J800" s="110" t="s">
        <v>32</v>
      </c>
      <c r="K800" s="334"/>
      <c r="L800" s="112"/>
      <c r="M800" s="258" t="s">
        <v>32</v>
      </c>
      <c r="N800" s="113"/>
      <c r="O800" s="114"/>
      <c r="P800" s="306"/>
      <c r="Q800" s="105"/>
      <c r="R800" s="114"/>
      <c r="S800" s="115"/>
      <c r="T800" s="116">
        <f t="shared" si="88"/>
        <v>0</v>
      </c>
      <c r="U800" s="117">
        <f t="shared" si="89"/>
        <v>0</v>
      </c>
      <c r="V800" s="117">
        <f t="shared" si="86"/>
        <v>0</v>
      </c>
      <c r="W800" s="118">
        <f t="shared" si="90"/>
        <v>0</v>
      </c>
      <c r="X800" s="119">
        <f t="shared" si="91"/>
        <v>0</v>
      </c>
      <c r="Y800" s="119">
        <f t="shared" si="92"/>
        <v>0</v>
      </c>
      <c r="AA800" s="120" t="str">
        <f t="shared" si="87"/>
        <v>202604</v>
      </c>
    </row>
    <row r="801" spans="1:27" ht="21" customHeight="1">
      <c r="A801" s="308" t="str">
        <f>IF(C801="","",SUBTOTAL(103,$C$13:C801)-1)</f>
        <v/>
      </c>
      <c r="B801" s="104"/>
      <c r="C801" s="105"/>
      <c r="D801" s="105"/>
      <c r="E801" s="106"/>
      <c r="F801" s="107" t="str">
        <f>IF(E801="","",IFERROR(DATEDIF(E801,'請求書（幼稚園保育料・代理）'!$A$1,"Y"),""))</f>
        <v/>
      </c>
      <c r="G801" s="108"/>
      <c r="H801" s="105"/>
      <c r="I801" s="333"/>
      <c r="J801" s="110" t="s">
        <v>32</v>
      </c>
      <c r="K801" s="334"/>
      <c r="L801" s="112"/>
      <c r="M801" s="258" t="s">
        <v>32</v>
      </c>
      <c r="N801" s="113"/>
      <c r="O801" s="114"/>
      <c r="P801" s="306"/>
      <c r="Q801" s="105"/>
      <c r="R801" s="114"/>
      <c r="S801" s="115"/>
      <c r="T801" s="116">
        <f t="shared" si="88"/>
        <v>0</v>
      </c>
      <c r="U801" s="117">
        <f t="shared" si="89"/>
        <v>0</v>
      </c>
      <c r="V801" s="117">
        <f t="shared" si="86"/>
        <v>0</v>
      </c>
      <c r="W801" s="118">
        <f t="shared" si="90"/>
        <v>0</v>
      </c>
      <c r="X801" s="119">
        <f t="shared" si="91"/>
        <v>0</v>
      </c>
      <c r="Y801" s="119">
        <f t="shared" si="92"/>
        <v>0</v>
      </c>
      <c r="AA801" s="120" t="str">
        <f t="shared" si="87"/>
        <v>202604</v>
      </c>
    </row>
    <row r="802" spans="1:27" ht="21" customHeight="1">
      <c r="A802" s="308" t="str">
        <f>IF(C802="","",SUBTOTAL(103,$C$13:C802)-1)</f>
        <v/>
      </c>
      <c r="B802" s="104"/>
      <c r="C802" s="105"/>
      <c r="D802" s="105"/>
      <c r="E802" s="106"/>
      <c r="F802" s="107" t="str">
        <f>IF(E802="","",IFERROR(DATEDIF(E802,'請求書（幼稚園保育料・代理）'!$A$1,"Y"),""))</f>
        <v/>
      </c>
      <c r="G802" s="108"/>
      <c r="H802" s="105"/>
      <c r="I802" s="333"/>
      <c r="J802" s="110" t="s">
        <v>32</v>
      </c>
      <c r="K802" s="334"/>
      <c r="L802" s="112"/>
      <c r="M802" s="258" t="s">
        <v>32</v>
      </c>
      <c r="N802" s="113"/>
      <c r="O802" s="114"/>
      <c r="P802" s="306"/>
      <c r="Q802" s="105"/>
      <c r="R802" s="114"/>
      <c r="S802" s="115"/>
      <c r="T802" s="116">
        <f t="shared" si="88"/>
        <v>0</v>
      </c>
      <c r="U802" s="117">
        <f t="shared" si="89"/>
        <v>0</v>
      </c>
      <c r="V802" s="117">
        <f t="shared" si="86"/>
        <v>0</v>
      </c>
      <c r="W802" s="118">
        <f t="shared" si="90"/>
        <v>0</v>
      </c>
      <c r="X802" s="119">
        <f t="shared" si="91"/>
        <v>0</v>
      </c>
      <c r="Y802" s="119">
        <f t="shared" si="92"/>
        <v>0</v>
      </c>
      <c r="AA802" s="120" t="str">
        <f t="shared" si="87"/>
        <v>202604</v>
      </c>
    </row>
    <row r="803" spans="1:27" ht="21" customHeight="1">
      <c r="A803" s="308" t="str">
        <f>IF(C803="","",SUBTOTAL(103,$C$13:C803)-1)</f>
        <v/>
      </c>
      <c r="B803" s="104"/>
      <c r="C803" s="105"/>
      <c r="D803" s="105"/>
      <c r="E803" s="106"/>
      <c r="F803" s="107" t="str">
        <f>IF(E803="","",IFERROR(DATEDIF(E803,'請求書（幼稚園保育料・代理）'!$A$1,"Y"),""))</f>
        <v/>
      </c>
      <c r="G803" s="108"/>
      <c r="H803" s="105"/>
      <c r="I803" s="333"/>
      <c r="J803" s="110" t="s">
        <v>32</v>
      </c>
      <c r="K803" s="334"/>
      <c r="L803" s="112"/>
      <c r="M803" s="258" t="s">
        <v>32</v>
      </c>
      <c r="N803" s="113"/>
      <c r="O803" s="114"/>
      <c r="P803" s="306"/>
      <c r="Q803" s="105"/>
      <c r="R803" s="114"/>
      <c r="S803" s="115"/>
      <c r="T803" s="116">
        <f t="shared" si="88"/>
        <v>0</v>
      </c>
      <c r="U803" s="117">
        <f t="shared" si="89"/>
        <v>0</v>
      </c>
      <c r="V803" s="117">
        <f t="shared" si="86"/>
        <v>0</v>
      </c>
      <c r="W803" s="118">
        <f t="shared" si="90"/>
        <v>0</v>
      </c>
      <c r="X803" s="119">
        <f t="shared" si="91"/>
        <v>0</v>
      </c>
      <c r="Y803" s="119">
        <f t="shared" si="92"/>
        <v>0</v>
      </c>
      <c r="AA803" s="120" t="str">
        <f t="shared" si="87"/>
        <v>202604</v>
      </c>
    </row>
    <row r="804" spans="1:27" ht="21" customHeight="1">
      <c r="A804" s="308" t="str">
        <f>IF(C804="","",SUBTOTAL(103,$C$13:C804)-1)</f>
        <v/>
      </c>
      <c r="B804" s="104"/>
      <c r="C804" s="105"/>
      <c r="D804" s="105"/>
      <c r="E804" s="106"/>
      <c r="F804" s="107" t="str">
        <f>IF(E804="","",IFERROR(DATEDIF(E804,'請求書（幼稚園保育料・代理）'!$A$1,"Y"),""))</f>
        <v/>
      </c>
      <c r="G804" s="108"/>
      <c r="H804" s="105"/>
      <c r="I804" s="333"/>
      <c r="J804" s="110" t="s">
        <v>32</v>
      </c>
      <c r="K804" s="334"/>
      <c r="L804" s="112"/>
      <c r="M804" s="258" t="s">
        <v>32</v>
      </c>
      <c r="N804" s="113"/>
      <c r="O804" s="114"/>
      <c r="P804" s="306"/>
      <c r="Q804" s="105"/>
      <c r="R804" s="114"/>
      <c r="S804" s="115"/>
      <c r="T804" s="116">
        <f t="shared" si="88"/>
        <v>0</v>
      </c>
      <c r="U804" s="117">
        <f t="shared" si="89"/>
        <v>0</v>
      </c>
      <c r="V804" s="117">
        <f t="shared" si="86"/>
        <v>0</v>
      </c>
      <c r="W804" s="118">
        <f t="shared" si="90"/>
        <v>0</v>
      </c>
      <c r="X804" s="119">
        <f t="shared" si="91"/>
        <v>0</v>
      </c>
      <c r="Y804" s="119">
        <f t="shared" si="92"/>
        <v>0</v>
      </c>
      <c r="AA804" s="120" t="str">
        <f t="shared" si="87"/>
        <v>202604</v>
      </c>
    </row>
    <row r="805" spans="1:27" ht="21" customHeight="1">
      <c r="A805" s="308" t="str">
        <f>IF(C805="","",SUBTOTAL(103,$C$13:C805)-1)</f>
        <v/>
      </c>
      <c r="B805" s="104"/>
      <c r="C805" s="105"/>
      <c r="D805" s="105"/>
      <c r="E805" s="106"/>
      <c r="F805" s="107" t="str">
        <f>IF(E805="","",IFERROR(DATEDIF(E805,'請求書（幼稚園保育料・代理）'!$A$1,"Y"),""))</f>
        <v/>
      </c>
      <c r="G805" s="108"/>
      <c r="H805" s="105"/>
      <c r="I805" s="333"/>
      <c r="J805" s="110" t="s">
        <v>32</v>
      </c>
      <c r="K805" s="334"/>
      <c r="L805" s="112"/>
      <c r="M805" s="258" t="s">
        <v>32</v>
      </c>
      <c r="N805" s="113"/>
      <c r="O805" s="114"/>
      <c r="P805" s="306"/>
      <c r="Q805" s="105"/>
      <c r="R805" s="114"/>
      <c r="S805" s="115"/>
      <c r="T805" s="116">
        <f t="shared" si="88"/>
        <v>0</v>
      </c>
      <c r="U805" s="117">
        <f t="shared" si="89"/>
        <v>0</v>
      </c>
      <c r="V805" s="117">
        <f t="shared" si="86"/>
        <v>0</v>
      </c>
      <c r="W805" s="118">
        <f t="shared" si="90"/>
        <v>0</v>
      </c>
      <c r="X805" s="119">
        <f t="shared" si="91"/>
        <v>0</v>
      </c>
      <c r="Y805" s="119">
        <f t="shared" si="92"/>
        <v>0</v>
      </c>
      <c r="AA805" s="120" t="str">
        <f t="shared" si="87"/>
        <v>202604</v>
      </c>
    </row>
    <row r="806" spans="1:27" ht="21" customHeight="1">
      <c r="A806" s="308" t="str">
        <f>IF(C806="","",SUBTOTAL(103,$C$13:C806)-1)</f>
        <v/>
      </c>
      <c r="B806" s="104"/>
      <c r="C806" s="105"/>
      <c r="D806" s="105"/>
      <c r="E806" s="106"/>
      <c r="F806" s="107" t="str">
        <f>IF(E806="","",IFERROR(DATEDIF(E806,'請求書（幼稚園保育料・代理）'!$A$1,"Y"),""))</f>
        <v/>
      </c>
      <c r="G806" s="108"/>
      <c r="H806" s="105"/>
      <c r="I806" s="333"/>
      <c r="J806" s="110" t="s">
        <v>32</v>
      </c>
      <c r="K806" s="334"/>
      <c r="L806" s="112"/>
      <c r="M806" s="258" t="s">
        <v>32</v>
      </c>
      <c r="N806" s="113"/>
      <c r="O806" s="114"/>
      <c r="P806" s="306"/>
      <c r="Q806" s="105"/>
      <c r="R806" s="114"/>
      <c r="S806" s="115"/>
      <c r="T806" s="116">
        <f t="shared" si="88"/>
        <v>0</v>
      </c>
      <c r="U806" s="117">
        <f t="shared" si="89"/>
        <v>0</v>
      </c>
      <c r="V806" s="117">
        <f t="shared" si="86"/>
        <v>0</v>
      </c>
      <c r="W806" s="118">
        <f t="shared" si="90"/>
        <v>0</v>
      </c>
      <c r="X806" s="119">
        <f t="shared" si="91"/>
        <v>0</v>
      </c>
      <c r="Y806" s="119">
        <f t="shared" si="92"/>
        <v>0</v>
      </c>
      <c r="AA806" s="120" t="str">
        <f t="shared" si="87"/>
        <v>202604</v>
      </c>
    </row>
    <row r="807" spans="1:27" ht="21" customHeight="1">
      <c r="A807" s="308" t="str">
        <f>IF(C807="","",SUBTOTAL(103,$C$13:C807)-1)</f>
        <v/>
      </c>
      <c r="B807" s="104"/>
      <c r="C807" s="105"/>
      <c r="D807" s="105"/>
      <c r="E807" s="106"/>
      <c r="F807" s="107" t="str">
        <f>IF(E807="","",IFERROR(DATEDIF(E807,'請求書（幼稚園保育料・代理）'!$A$1,"Y"),""))</f>
        <v/>
      </c>
      <c r="G807" s="108"/>
      <c r="H807" s="105"/>
      <c r="I807" s="333"/>
      <c r="J807" s="110" t="s">
        <v>32</v>
      </c>
      <c r="K807" s="334"/>
      <c r="L807" s="112"/>
      <c r="M807" s="258" t="s">
        <v>32</v>
      </c>
      <c r="N807" s="113"/>
      <c r="O807" s="114"/>
      <c r="P807" s="306"/>
      <c r="Q807" s="105"/>
      <c r="R807" s="114"/>
      <c r="S807" s="115"/>
      <c r="T807" s="116">
        <f t="shared" si="88"/>
        <v>0</v>
      </c>
      <c r="U807" s="117">
        <f t="shared" si="89"/>
        <v>0</v>
      </c>
      <c r="V807" s="117">
        <f t="shared" si="86"/>
        <v>0</v>
      </c>
      <c r="W807" s="118">
        <f t="shared" si="90"/>
        <v>0</v>
      </c>
      <c r="X807" s="119">
        <f t="shared" si="91"/>
        <v>0</v>
      </c>
      <c r="Y807" s="119">
        <f t="shared" si="92"/>
        <v>0</v>
      </c>
      <c r="AA807" s="120" t="str">
        <f t="shared" si="87"/>
        <v>202604</v>
      </c>
    </row>
    <row r="808" spans="1:27" ht="21" customHeight="1">
      <c r="A808" s="308" t="str">
        <f>IF(C808="","",SUBTOTAL(103,$C$13:C808)-1)</f>
        <v/>
      </c>
      <c r="B808" s="104"/>
      <c r="C808" s="105"/>
      <c r="D808" s="105"/>
      <c r="E808" s="106"/>
      <c r="F808" s="107" t="str">
        <f>IF(E808="","",IFERROR(DATEDIF(E808,'請求書（幼稚園保育料・代理）'!$A$1,"Y"),""))</f>
        <v/>
      </c>
      <c r="G808" s="108"/>
      <c r="H808" s="105"/>
      <c r="I808" s="333"/>
      <c r="J808" s="110" t="s">
        <v>32</v>
      </c>
      <c r="K808" s="334"/>
      <c r="L808" s="112"/>
      <c r="M808" s="258" t="s">
        <v>32</v>
      </c>
      <c r="N808" s="113"/>
      <c r="O808" s="114"/>
      <c r="P808" s="306"/>
      <c r="Q808" s="105"/>
      <c r="R808" s="114"/>
      <c r="S808" s="115"/>
      <c r="T808" s="116">
        <f t="shared" si="88"/>
        <v>0</v>
      </c>
      <c r="U808" s="117">
        <f t="shared" si="89"/>
        <v>0</v>
      </c>
      <c r="V808" s="117">
        <f t="shared" si="86"/>
        <v>0</v>
      </c>
      <c r="W808" s="118">
        <f t="shared" si="90"/>
        <v>0</v>
      </c>
      <c r="X808" s="119">
        <f t="shared" si="91"/>
        <v>0</v>
      </c>
      <c r="Y808" s="119">
        <f t="shared" si="92"/>
        <v>0</v>
      </c>
      <c r="AA808" s="120" t="str">
        <f t="shared" si="87"/>
        <v>202604</v>
      </c>
    </row>
    <row r="809" spans="1:27" ht="21" customHeight="1">
      <c r="A809" s="308" t="str">
        <f>IF(C809="","",SUBTOTAL(103,$C$13:C809)-1)</f>
        <v/>
      </c>
      <c r="B809" s="104"/>
      <c r="C809" s="105"/>
      <c r="D809" s="105"/>
      <c r="E809" s="106"/>
      <c r="F809" s="107" t="str">
        <f>IF(E809="","",IFERROR(DATEDIF(E809,'請求書（幼稚園保育料・代理）'!$A$1,"Y"),""))</f>
        <v/>
      </c>
      <c r="G809" s="108"/>
      <c r="H809" s="105"/>
      <c r="I809" s="333"/>
      <c r="J809" s="110" t="s">
        <v>32</v>
      </c>
      <c r="K809" s="334"/>
      <c r="L809" s="112"/>
      <c r="M809" s="258" t="s">
        <v>32</v>
      </c>
      <c r="N809" s="113"/>
      <c r="O809" s="114"/>
      <c r="P809" s="306"/>
      <c r="Q809" s="105"/>
      <c r="R809" s="114"/>
      <c r="S809" s="115"/>
      <c r="T809" s="116">
        <f t="shared" si="88"/>
        <v>0</v>
      </c>
      <c r="U809" s="117">
        <f t="shared" si="89"/>
        <v>0</v>
      </c>
      <c r="V809" s="117">
        <f t="shared" si="86"/>
        <v>0</v>
      </c>
      <c r="W809" s="118">
        <f t="shared" si="90"/>
        <v>0</v>
      </c>
      <c r="X809" s="119">
        <f t="shared" si="91"/>
        <v>0</v>
      </c>
      <c r="Y809" s="119">
        <f t="shared" si="92"/>
        <v>0</v>
      </c>
      <c r="AA809" s="120" t="str">
        <f t="shared" si="87"/>
        <v>202604</v>
      </c>
    </row>
    <row r="810" spans="1:27" ht="21" customHeight="1">
      <c r="A810" s="308" t="str">
        <f>IF(C810="","",SUBTOTAL(103,$C$13:C810)-1)</f>
        <v/>
      </c>
      <c r="B810" s="104"/>
      <c r="C810" s="105"/>
      <c r="D810" s="105"/>
      <c r="E810" s="106"/>
      <c r="F810" s="107" t="str">
        <f>IF(E810="","",IFERROR(DATEDIF(E810,'請求書（幼稚園保育料・代理）'!$A$1,"Y"),""))</f>
        <v/>
      </c>
      <c r="G810" s="108"/>
      <c r="H810" s="105"/>
      <c r="I810" s="333"/>
      <c r="J810" s="110" t="s">
        <v>32</v>
      </c>
      <c r="K810" s="334"/>
      <c r="L810" s="112"/>
      <c r="M810" s="258" t="s">
        <v>32</v>
      </c>
      <c r="N810" s="113"/>
      <c r="O810" s="114"/>
      <c r="P810" s="306"/>
      <c r="Q810" s="105"/>
      <c r="R810" s="114"/>
      <c r="S810" s="115"/>
      <c r="T810" s="116">
        <f t="shared" si="88"/>
        <v>0</v>
      </c>
      <c r="U810" s="117">
        <f t="shared" si="89"/>
        <v>0</v>
      </c>
      <c r="V810" s="117">
        <f t="shared" si="86"/>
        <v>0</v>
      </c>
      <c r="W810" s="118">
        <f t="shared" si="90"/>
        <v>0</v>
      </c>
      <c r="X810" s="119">
        <f t="shared" si="91"/>
        <v>0</v>
      </c>
      <c r="Y810" s="119">
        <f t="shared" si="92"/>
        <v>0</v>
      </c>
      <c r="AA810" s="120" t="str">
        <f t="shared" si="87"/>
        <v>202604</v>
      </c>
    </row>
    <row r="811" spans="1:27" ht="21" customHeight="1">
      <c r="A811" s="308" t="str">
        <f>IF(C811="","",SUBTOTAL(103,$C$13:C811)-1)</f>
        <v/>
      </c>
      <c r="B811" s="104"/>
      <c r="C811" s="105"/>
      <c r="D811" s="105"/>
      <c r="E811" s="106"/>
      <c r="F811" s="107" t="str">
        <f>IF(E811="","",IFERROR(DATEDIF(E811,'請求書（幼稚園保育料・代理）'!$A$1,"Y"),""))</f>
        <v/>
      </c>
      <c r="G811" s="108"/>
      <c r="H811" s="105"/>
      <c r="I811" s="333"/>
      <c r="J811" s="110" t="s">
        <v>32</v>
      </c>
      <c r="K811" s="334"/>
      <c r="L811" s="112"/>
      <c r="M811" s="258" t="s">
        <v>32</v>
      </c>
      <c r="N811" s="113"/>
      <c r="O811" s="114"/>
      <c r="P811" s="306"/>
      <c r="Q811" s="105"/>
      <c r="R811" s="114"/>
      <c r="S811" s="115"/>
      <c r="T811" s="116">
        <f t="shared" si="88"/>
        <v>0</v>
      </c>
      <c r="U811" s="117">
        <f t="shared" si="89"/>
        <v>0</v>
      </c>
      <c r="V811" s="117">
        <f t="shared" si="86"/>
        <v>0</v>
      </c>
      <c r="W811" s="118">
        <f t="shared" si="90"/>
        <v>0</v>
      </c>
      <c r="X811" s="119">
        <f t="shared" si="91"/>
        <v>0</v>
      </c>
      <c r="Y811" s="119">
        <f t="shared" si="92"/>
        <v>0</v>
      </c>
      <c r="AA811" s="120" t="str">
        <f t="shared" si="87"/>
        <v>202604</v>
      </c>
    </row>
    <row r="812" spans="1:27" ht="21" customHeight="1">
      <c r="A812" s="308" t="str">
        <f>IF(C812="","",SUBTOTAL(103,$C$13:C812)-1)</f>
        <v/>
      </c>
      <c r="B812" s="104"/>
      <c r="C812" s="105"/>
      <c r="D812" s="105"/>
      <c r="E812" s="106"/>
      <c r="F812" s="107" t="str">
        <f>IF(E812="","",IFERROR(DATEDIF(E812,'請求書（幼稚園保育料・代理）'!$A$1,"Y"),""))</f>
        <v/>
      </c>
      <c r="G812" s="108"/>
      <c r="H812" s="105"/>
      <c r="I812" s="333"/>
      <c r="J812" s="110" t="s">
        <v>32</v>
      </c>
      <c r="K812" s="334"/>
      <c r="L812" s="112"/>
      <c r="M812" s="258" t="s">
        <v>32</v>
      </c>
      <c r="N812" s="113"/>
      <c r="O812" s="114"/>
      <c r="P812" s="306"/>
      <c r="Q812" s="105"/>
      <c r="R812" s="114"/>
      <c r="S812" s="115"/>
      <c r="T812" s="116">
        <f t="shared" si="88"/>
        <v>0</v>
      </c>
      <c r="U812" s="117">
        <f t="shared" si="89"/>
        <v>0</v>
      </c>
      <c r="V812" s="117">
        <f t="shared" si="86"/>
        <v>0</v>
      </c>
      <c r="W812" s="118">
        <f t="shared" si="90"/>
        <v>0</v>
      </c>
      <c r="X812" s="119">
        <f t="shared" si="91"/>
        <v>0</v>
      </c>
      <c r="Y812" s="119">
        <f t="shared" si="92"/>
        <v>0</v>
      </c>
      <c r="AA812" s="120" t="str">
        <f t="shared" si="87"/>
        <v>202604</v>
      </c>
    </row>
    <row r="813" spans="1:27" ht="21" customHeight="1">
      <c r="A813" s="308" t="str">
        <f>IF(C813="","",SUBTOTAL(103,$C$13:C813)-1)</f>
        <v/>
      </c>
      <c r="B813" s="104"/>
      <c r="C813" s="105"/>
      <c r="D813" s="105"/>
      <c r="E813" s="106"/>
      <c r="F813" s="107" t="str">
        <f>IF(E813="","",IFERROR(DATEDIF(E813,'請求書（幼稚園保育料・代理）'!$A$1,"Y"),""))</f>
        <v/>
      </c>
      <c r="G813" s="108"/>
      <c r="H813" s="105"/>
      <c r="I813" s="333"/>
      <c r="J813" s="110" t="s">
        <v>32</v>
      </c>
      <c r="K813" s="334"/>
      <c r="L813" s="112"/>
      <c r="M813" s="258" t="s">
        <v>32</v>
      </c>
      <c r="N813" s="113"/>
      <c r="O813" s="114"/>
      <c r="P813" s="306"/>
      <c r="Q813" s="105"/>
      <c r="R813" s="114"/>
      <c r="S813" s="115"/>
      <c r="T813" s="116">
        <f t="shared" si="88"/>
        <v>0</v>
      </c>
      <c r="U813" s="117">
        <f t="shared" si="89"/>
        <v>0</v>
      </c>
      <c r="V813" s="117">
        <f t="shared" si="86"/>
        <v>0</v>
      </c>
      <c r="W813" s="118">
        <f t="shared" si="90"/>
        <v>0</v>
      </c>
      <c r="X813" s="119">
        <f t="shared" si="91"/>
        <v>0</v>
      </c>
      <c r="Y813" s="119">
        <f t="shared" si="92"/>
        <v>0</v>
      </c>
      <c r="AA813" s="120" t="str">
        <f t="shared" si="87"/>
        <v>202604</v>
      </c>
    </row>
    <row r="814" spans="1:27" ht="21" customHeight="1">
      <c r="A814" s="308" t="str">
        <f>IF(C814="","",SUBTOTAL(103,$C$13:C814)-1)</f>
        <v/>
      </c>
      <c r="B814" s="104"/>
      <c r="C814" s="105"/>
      <c r="D814" s="105"/>
      <c r="E814" s="106"/>
      <c r="F814" s="107" t="str">
        <f>IF(E814="","",IFERROR(DATEDIF(E814,'請求書（幼稚園保育料・代理）'!$A$1,"Y"),""))</f>
        <v/>
      </c>
      <c r="G814" s="108"/>
      <c r="H814" s="105"/>
      <c r="I814" s="333"/>
      <c r="J814" s="110" t="s">
        <v>32</v>
      </c>
      <c r="K814" s="334"/>
      <c r="L814" s="112"/>
      <c r="M814" s="258" t="s">
        <v>32</v>
      </c>
      <c r="N814" s="113"/>
      <c r="O814" s="114"/>
      <c r="P814" s="306"/>
      <c r="Q814" s="105"/>
      <c r="R814" s="114"/>
      <c r="S814" s="115"/>
      <c r="T814" s="116">
        <f t="shared" si="88"/>
        <v>0</v>
      </c>
      <c r="U814" s="117">
        <f t="shared" si="89"/>
        <v>0</v>
      </c>
      <c r="V814" s="117">
        <f t="shared" si="86"/>
        <v>0</v>
      </c>
      <c r="W814" s="118">
        <f t="shared" si="90"/>
        <v>0</v>
      </c>
      <c r="X814" s="119">
        <f t="shared" si="91"/>
        <v>0</v>
      </c>
      <c r="Y814" s="119">
        <f t="shared" si="92"/>
        <v>0</v>
      </c>
      <c r="AA814" s="120" t="str">
        <f t="shared" si="87"/>
        <v>202604</v>
      </c>
    </row>
    <row r="815" spans="1:27" ht="21" customHeight="1">
      <c r="A815" s="308" t="str">
        <f>IF(C815="","",SUBTOTAL(103,$C$13:C815)-1)</f>
        <v/>
      </c>
      <c r="B815" s="104"/>
      <c r="C815" s="105"/>
      <c r="D815" s="105"/>
      <c r="E815" s="106"/>
      <c r="F815" s="107" t="str">
        <f>IF(E815="","",IFERROR(DATEDIF(E815,'請求書（幼稚園保育料・代理）'!$A$1,"Y"),""))</f>
        <v/>
      </c>
      <c r="G815" s="108"/>
      <c r="H815" s="105"/>
      <c r="I815" s="333"/>
      <c r="J815" s="110" t="s">
        <v>32</v>
      </c>
      <c r="K815" s="334"/>
      <c r="L815" s="112"/>
      <c r="M815" s="258" t="s">
        <v>32</v>
      </c>
      <c r="N815" s="113"/>
      <c r="O815" s="114"/>
      <c r="P815" s="306"/>
      <c r="Q815" s="105"/>
      <c r="R815" s="114"/>
      <c r="S815" s="115"/>
      <c r="T815" s="116">
        <f t="shared" si="88"/>
        <v>0</v>
      </c>
      <c r="U815" s="117">
        <f t="shared" si="89"/>
        <v>0</v>
      </c>
      <c r="V815" s="117">
        <f t="shared" si="86"/>
        <v>0</v>
      </c>
      <c r="W815" s="118">
        <f t="shared" si="90"/>
        <v>0</v>
      </c>
      <c r="X815" s="119">
        <f t="shared" si="91"/>
        <v>0</v>
      </c>
      <c r="Y815" s="119">
        <f t="shared" si="92"/>
        <v>0</v>
      </c>
      <c r="AA815" s="120" t="str">
        <f t="shared" si="87"/>
        <v>202604</v>
      </c>
    </row>
    <row r="816" spans="1:27" ht="21" customHeight="1">
      <c r="A816" s="308" t="str">
        <f>IF(C816="","",SUBTOTAL(103,$C$13:C816)-1)</f>
        <v/>
      </c>
      <c r="B816" s="104"/>
      <c r="C816" s="105"/>
      <c r="D816" s="105"/>
      <c r="E816" s="106"/>
      <c r="F816" s="107" t="str">
        <f>IF(E816="","",IFERROR(DATEDIF(E816,'請求書（幼稚園保育料・代理）'!$A$1,"Y"),""))</f>
        <v/>
      </c>
      <c r="G816" s="108"/>
      <c r="H816" s="105"/>
      <c r="I816" s="333"/>
      <c r="J816" s="110" t="s">
        <v>32</v>
      </c>
      <c r="K816" s="334"/>
      <c r="L816" s="112"/>
      <c r="M816" s="258" t="s">
        <v>32</v>
      </c>
      <c r="N816" s="113"/>
      <c r="O816" s="114"/>
      <c r="P816" s="306"/>
      <c r="Q816" s="105"/>
      <c r="R816" s="114"/>
      <c r="S816" s="115"/>
      <c r="T816" s="116">
        <f t="shared" si="88"/>
        <v>0</v>
      </c>
      <c r="U816" s="117">
        <f t="shared" si="89"/>
        <v>0</v>
      </c>
      <c r="V816" s="117">
        <f t="shared" si="86"/>
        <v>0</v>
      </c>
      <c r="W816" s="118">
        <f t="shared" si="90"/>
        <v>0</v>
      </c>
      <c r="X816" s="119">
        <f t="shared" si="91"/>
        <v>0</v>
      </c>
      <c r="Y816" s="119">
        <f t="shared" si="92"/>
        <v>0</v>
      </c>
      <c r="AA816" s="120" t="str">
        <f t="shared" si="87"/>
        <v>202604</v>
      </c>
    </row>
    <row r="817" spans="1:27" ht="21" customHeight="1">
      <c r="A817" s="308" t="str">
        <f>IF(C817="","",SUBTOTAL(103,$C$13:C817)-1)</f>
        <v/>
      </c>
      <c r="B817" s="104"/>
      <c r="C817" s="105"/>
      <c r="D817" s="105"/>
      <c r="E817" s="106"/>
      <c r="F817" s="107" t="str">
        <f>IF(E817="","",IFERROR(DATEDIF(E817,'請求書（幼稚園保育料・代理）'!$A$1,"Y"),""))</f>
        <v/>
      </c>
      <c r="G817" s="108"/>
      <c r="H817" s="105"/>
      <c r="I817" s="333"/>
      <c r="J817" s="110" t="s">
        <v>32</v>
      </c>
      <c r="K817" s="334"/>
      <c r="L817" s="112"/>
      <c r="M817" s="258" t="s">
        <v>32</v>
      </c>
      <c r="N817" s="113"/>
      <c r="O817" s="114"/>
      <c r="P817" s="306"/>
      <c r="Q817" s="105"/>
      <c r="R817" s="114"/>
      <c r="S817" s="115"/>
      <c r="T817" s="116">
        <f t="shared" si="88"/>
        <v>0</v>
      </c>
      <c r="U817" s="117">
        <f t="shared" si="89"/>
        <v>0</v>
      </c>
      <c r="V817" s="117">
        <f t="shared" si="86"/>
        <v>0</v>
      </c>
      <c r="W817" s="118">
        <f t="shared" si="90"/>
        <v>0</v>
      </c>
      <c r="X817" s="119">
        <f t="shared" si="91"/>
        <v>0</v>
      </c>
      <c r="Y817" s="119">
        <f t="shared" si="92"/>
        <v>0</v>
      </c>
      <c r="AA817" s="120" t="str">
        <f t="shared" si="87"/>
        <v>202604</v>
      </c>
    </row>
    <row r="818" spans="1:27" ht="21" customHeight="1">
      <c r="A818" s="308" t="str">
        <f>IF(C818="","",SUBTOTAL(103,$C$13:C818)-1)</f>
        <v/>
      </c>
      <c r="B818" s="104"/>
      <c r="C818" s="105"/>
      <c r="D818" s="105"/>
      <c r="E818" s="106"/>
      <c r="F818" s="107" t="str">
        <f>IF(E818="","",IFERROR(DATEDIF(E818,'請求書（幼稚園保育料・代理）'!$A$1,"Y"),""))</f>
        <v/>
      </c>
      <c r="G818" s="108"/>
      <c r="H818" s="105"/>
      <c r="I818" s="333"/>
      <c r="J818" s="110" t="s">
        <v>32</v>
      </c>
      <c r="K818" s="334"/>
      <c r="L818" s="112"/>
      <c r="M818" s="258" t="s">
        <v>32</v>
      </c>
      <c r="N818" s="113"/>
      <c r="O818" s="114"/>
      <c r="P818" s="306"/>
      <c r="Q818" s="105"/>
      <c r="R818" s="114"/>
      <c r="S818" s="115"/>
      <c r="T818" s="116">
        <f t="shared" si="88"/>
        <v>0</v>
      </c>
      <c r="U818" s="117">
        <f t="shared" si="89"/>
        <v>0</v>
      </c>
      <c r="V818" s="117">
        <f t="shared" si="86"/>
        <v>0</v>
      </c>
      <c r="W818" s="118">
        <f t="shared" si="90"/>
        <v>0</v>
      </c>
      <c r="X818" s="119">
        <f t="shared" si="91"/>
        <v>0</v>
      </c>
      <c r="Y818" s="119">
        <f t="shared" si="92"/>
        <v>0</v>
      </c>
      <c r="AA818" s="120" t="str">
        <f t="shared" si="87"/>
        <v>202604</v>
      </c>
    </row>
    <row r="819" spans="1:27" ht="21" customHeight="1">
      <c r="A819" s="308" t="str">
        <f>IF(C819="","",SUBTOTAL(103,$C$13:C819)-1)</f>
        <v/>
      </c>
      <c r="B819" s="104"/>
      <c r="C819" s="105"/>
      <c r="D819" s="105"/>
      <c r="E819" s="106"/>
      <c r="F819" s="107" t="str">
        <f>IF(E819="","",IFERROR(DATEDIF(E819,'請求書（幼稚園保育料・代理）'!$A$1,"Y"),""))</f>
        <v/>
      </c>
      <c r="G819" s="108"/>
      <c r="H819" s="105"/>
      <c r="I819" s="333"/>
      <c r="J819" s="110" t="s">
        <v>32</v>
      </c>
      <c r="K819" s="334"/>
      <c r="L819" s="112"/>
      <c r="M819" s="258" t="s">
        <v>32</v>
      </c>
      <c r="N819" s="113"/>
      <c r="O819" s="114"/>
      <c r="P819" s="306"/>
      <c r="Q819" s="105"/>
      <c r="R819" s="114"/>
      <c r="S819" s="115"/>
      <c r="T819" s="116">
        <f t="shared" si="88"/>
        <v>0</v>
      </c>
      <c r="U819" s="117">
        <f t="shared" si="89"/>
        <v>0</v>
      </c>
      <c r="V819" s="117">
        <f t="shared" si="86"/>
        <v>0</v>
      </c>
      <c r="W819" s="118">
        <f t="shared" si="90"/>
        <v>0</v>
      </c>
      <c r="X819" s="119">
        <f t="shared" si="91"/>
        <v>0</v>
      </c>
      <c r="Y819" s="119">
        <f t="shared" si="92"/>
        <v>0</v>
      </c>
      <c r="AA819" s="120" t="str">
        <f t="shared" si="87"/>
        <v>202604</v>
      </c>
    </row>
    <row r="820" spans="1:27" ht="21" customHeight="1">
      <c r="A820" s="308" t="str">
        <f>IF(C820="","",SUBTOTAL(103,$C$13:C820)-1)</f>
        <v/>
      </c>
      <c r="B820" s="104"/>
      <c r="C820" s="105"/>
      <c r="D820" s="105"/>
      <c r="E820" s="106"/>
      <c r="F820" s="107" t="str">
        <f>IF(E820="","",IFERROR(DATEDIF(E820,'請求書（幼稚園保育料・代理）'!$A$1,"Y"),""))</f>
        <v/>
      </c>
      <c r="G820" s="108"/>
      <c r="H820" s="105"/>
      <c r="I820" s="333"/>
      <c r="J820" s="110" t="s">
        <v>32</v>
      </c>
      <c r="K820" s="334"/>
      <c r="L820" s="112"/>
      <c r="M820" s="258" t="s">
        <v>32</v>
      </c>
      <c r="N820" s="113"/>
      <c r="O820" s="114"/>
      <c r="P820" s="306"/>
      <c r="Q820" s="105"/>
      <c r="R820" s="114"/>
      <c r="S820" s="115"/>
      <c r="T820" s="116">
        <f t="shared" si="88"/>
        <v>0</v>
      </c>
      <c r="U820" s="117">
        <f t="shared" si="89"/>
        <v>0</v>
      </c>
      <c r="V820" s="117">
        <f t="shared" si="86"/>
        <v>0</v>
      </c>
      <c r="W820" s="118">
        <f t="shared" si="90"/>
        <v>0</v>
      </c>
      <c r="X820" s="119">
        <f t="shared" si="91"/>
        <v>0</v>
      </c>
      <c r="Y820" s="119">
        <f t="shared" si="92"/>
        <v>0</v>
      </c>
      <c r="AA820" s="120" t="str">
        <f t="shared" si="87"/>
        <v>202604</v>
      </c>
    </row>
    <row r="821" spans="1:27" ht="21" customHeight="1">
      <c r="A821" s="308" t="str">
        <f>IF(C821="","",SUBTOTAL(103,$C$13:C821)-1)</f>
        <v/>
      </c>
      <c r="B821" s="104"/>
      <c r="C821" s="105"/>
      <c r="D821" s="105"/>
      <c r="E821" s="106"/>
      <c r="F821" s="107" t="str">
        <f>IF(E821="","",IFERROR(DATEDIF(E821,'請求書（幼稚園保育料・代理）'!$A$1,"Y"),""))</f>
        <v/>
      </c>
      <c r="G821" s="108"/>
      <c r="H821" s="105"/>
      <c r="I821" s="333"/>
      <c r="J821" s="110" t="s">
        <v>32</v>
      </c>
      <c r="K821" s="334"/>
      <c r="L821" s="112"/>
      <c r="M821" s="258" t="s">
        <v>32</v>
      </c>
      <c r="N821" s="113"/>
      <c r="O821" s="114"/>
      <c r="P821" s="306"/>
      <c r="Q821" s="105"/>
      <c r="R821" s="114"/>
      <c r="S821" s="115"/>
      <c r="T821" s="116">
        <f t="shared" si="88"/>
        <v>0</v>
      </c>
      <c r="U821" s="117">
        <f t="shared" si="89"/>
        <v>0</v>
      </c>
      <c r="V821" s="117">
        <f t="shared" si="86"/>
        <v>0</v>
      </c>
      <c r="W821" s="118">
        <f t="shared" si="90"/>
        <v>0</v>
      </c>
      <c r="X821" s="119">
        <f t="shared" si="91"/>
        <v>0</v>
      </c>
      <c r="Y821" s="119">
        <f t="shared" si="92"/>
        <v>0</v>
      </c>
      <c r="AA821" s="120" t="str">
        <f t="shared" si="87"/>
        <v>202604</v>
      </c>
    </row>
    <row r="822" spans="1:27" ht="21" customHeight="1">
      <c r="A822" s="308" t="str">
        <f>IF(C822="","",SUBTOTAL(103,$C$13:C822)-1)</f>
        <v/>
      </c>
      <c r="B822" s="104"/>
      <c r="C822" s="105"/>
      <c r="D822" s="105"/>
      <c r="E822" s="106"/>
      <c r="F822" s="107" t="str">
        <f>IF(E822="","",IFERROR(DATEDIF(E822,'請求書（幼稚園保育料・代理）'!$A$1,"Y"),""))</f>
        <v/>
      </c>
      <c r="G822" s="108"/>
      <c r="H822" s="105"/>
      <c r="I822" s="333"/>
      <c r="J822" s="110" t="s">
        <v>32</v>
      </c>
      <c r="K822" s="334"/>
      <c r="L822" s="112"/>
      <c r="M822" s="258" t="s">
        <v>32</v>
      </c>
      <c r="N822" s="113"/>
      <c r="O822" s="114"/>
      <c r="P822" s="306"/>
      <c r="Q822" s="105"/>
      <c r="R822" s="114"/>
      <c r="S822" s="115"/>
      <c r="T822" s="116">
        <f t="shared" si="88"/>
        <v>0</v>
      </c>
      <c r="U822" s="117">
        <f t="shared" si="89"/>
        <v>0</v>
      </c>
      <c r="V822" s="117">
        <f t="shared" si="86"/>
        <v>0</v>
      </c>
      <c r="W822" s="118">
        <f t="shared" si="90"/>
        <v>0</v>
      </c>
      <c r="X822" s="119">
        <f t="shared" si="91"/>
        <v>0</v>
      </c>
      <c r="Y822" s="119">
        <f t="shared" si="92"/>
        <v>0</v>
      </c>
      <c r="AA822" s="120" t="str">
        <f t="shared" si="87"/>
        <v>202604</v>
      </c>
    </row>
    <row r="823" spans="1:27" ht="21" customHeight="1">
      <c r="A823" s="308" t="str">
        <f>IF(C823="","",SUBTOTAL(103,$C$13:C823)-1)</f>
        <v/>
      </c>
      <c r="B823" s="104"/>
      <c r="C823" s="105"/>
      <c r="D823" s="105"/>
      <c r="E823" s="106"/>
      <c r="F823" s="107" t="str">
        <f>IF(E823="","",IFERROR(DATEDIF(E823,'請求書（幼稚園保育料・代理）'!$A$1,"Y"),""))</f>
        <v/>
      </c>
      <c r="G823" s="108"/>
      <c r="H823" s="105"/>
      <c r="I823" s="333"/>
      <c r="J823" s="110" t="s">
        <v>32</v>
      </c>
      <c r="K823" s="334"/>
      <c r="L823" s="112"/>
      <c r="M823" s="258" t="s">
        <v>149</v>
      </c>
      <c r="N823" s="113"/>
      <c r="O823" s="114"/>
      <c r="P823" s="306"/>
      <c r="Q823" s="105"/>
      <c r="R823" s="114"/>
      <c r="S823" s="115"/>
      <c r="T823" s="116">
        <f t="shared" si="88"/>
        <v>0</v>
      </c>
      <c r="U823" s="117">
        <f t="shared" si="89"/>
        <v>0</v>
      </c>
      <c r="V823" s="117">
        <f t="shared" si="86"/>
        <v>0</v>
      </c>
      <c r="W823" s="118">
        <f t="shared" si="90"/>
        <v>0</v>
      </c>
      <c r="X823" s="119">
        <f t="shared" si="91"/>
        <v>0</v>
      </c>
      <c r="Y823" s="119">
        <f t="shared" si="92"/>
        <v>0</v>
      </c>
      <c r="AA823" s="120" t="str">
        <f t="shared" si="87"/>
        <v>202604</v>
      </c>
    </row>
  </sheetData>
  <sheetProtection algorithmName="SHA-512" hashValue="FYKNrYZNsFnJD186Vgn0N4pwR1eQHbo9DpIZttXb9NLWNA92xXj7kK8hNzT8uCeyMtQAPdEFhs2NrD+2ltB93g==" saltValue="tfuOBtkdyQoGtJSMd88kig==" spinCount="100000" sheet="1" selectLockedCells="1"/>
  <protectedRanges>
    <protectedRange sqref="K4 I4 Q6:Q7 S6:S7 V6:V7 P4:Q4 G14:G823 L14:N823 P14:S823 C14:E823 A14:A823" name="範囲1"/>
    <protectedRange sqref="F14:F823" name="範囲1_1"/>
    <protectedRange sqref="H14:H823" name="範囲1_3"/>
    <protectedRange sqref="I14:K823" name="範囲1_5"/>
    <protectedRange sqref="O14:O823" name="範囲1_6"/>
  </protectedRanges>
  <autoFilter ref="A13:AA13" xr:uid="{00000000-0009-0000-0000-000006000000}">
    <filterColumn colId="8" showButton="0"/>
    <filterColumn colId="9" showButton="0"/>
  </autoFilter>
  <mergeCells count="25">
    <mergeCell ref="I13:K13"/>
    <mergeCell ref="O10:O11"/>
    <mergeCell ref="G10:G12"/>
    <mergeCell ref="F10:F12"/>
    <mergeCell ref="H10:H12"/>
    <mergeCell ref="I10:K12"/>
    <mergeCell ref="L10:N12"/>
    <mergeCell ref="A10:A12"/>
    <mergeCell ref="B10:B12"/>
    <mergeCell ref="C10:C12"/>
    <mergeCell ref="D10:D12"/>
    <mergeCell ref="E10:E12"/>
    <mergeCell ref="N4:O4"/>
    <mergeCell ref="P4:T4"/>
    <mergeCell ref="B6:E6"/>
    <mergeCell ref="Y10:Y11"/>
    <mergeCell ref="Q11:Q12"/>
    <mergeCell ref="X10:X11"/>
    <mergeCell ref="U10:U11"/>
    <mergeCell ref="Q10:R10"/>
    <mergeCell ref="P10:P12"/>
    <mergeCell ref="T10:T11"/>
    <mergeCell ref="S10:S11"/>
    <mergeCell ref="W10:W11"/>
    <mergeCell ref="V10:V11"/>
  </mergeCells>
  <phoneticPr fontId="14"/>
  <conditionalFormatting sqref="A14:A823">
    <cfRule type="expression" dxfId="18" priority="8">
      <formula>(C14&lt;&gt;"")*(A14="")</formula>
    </cfRule>
  </conditionalFormatting>
  <conditionalFormatting sqref="B14:B823">
    <cfRule type="cellIs" dxfId="17" priority="1" operator="notBetween">
      <formula>10000000</formula>
      <formula>9300000000</formula>
    </cfRule>
    <cfRule type="duplicateValues" dxfId="16" priority="2"/>
  </conditionalFormatting>
  <conditionalFormatting sqref="O14:O823">
    <cfRule type="expression" dxfId="15" priority="3">
      <formula>(C14&lt;&gt;"")*(O14="")</formula>
    </cfRule>
  </conditionalFormatting>
  <conditionalFormatting sqref="R14:R823">
    <cfRule type="expression" dxfId="14" priority="4">
      <formula>(Q14="")*(R14&gt;1)</formula>
    </cfRule>
    <cfRule type="expression" dxfId="13" priority="5">
      <formula>(Q14="無")*(R14&gt;1)</formula>
    </cfRule>
    <cfRule type="expression" dxfId="12" priority="6">
      <formula>(Q14="有")*(R14="")</formula>
    </cfRule>
  </conditionalFormatting>
  <conditionalFormatting sqref="S14:S823">
    <cfRule type="expression" dxfId="11" priority="21">
      <formula>(Q14="有")*(S14="")</formula>
    </cfRule>
  </conditionalFormatting>
  <conditionalFormatting sqref="W14:W823">
    <cfRule type="cellIs" dxfId="10" priority="28" operator="greaterThanOrEqual">
      <formula>1</formula>
    </cfRule>
  </conditionalFormatting>
  <dataValidations xWindow="46" yWindow="412" count="7">
    <dataValidation type="list" allowBlank="1" showInputMessage="1" showErrorMessage="1" sqref="Q14:Q823" xr:uid="{00000000-0002-0000-0600-000000000000}">
      <formula1>"有,無"</formula1>
    </dataValidation>
    <dataValidation type="whole" operator="greaterThan" allowBlank="1" showInputMessage="1" showErrorMessage="1" error="正数を半角数字で入力してください" prompt="正数を半角数字で入力" sqref="A14:A823" xr:uid="{00000000-0002-0000-0600-000001000000}">
      <formula1>0</formula1>
    </dataValidation>
    <dataValidation type="list" allowBlank="1" showInputMessage="1" showErrorMessage="1" sqref="P14:P823" xr:uid="{00000000-0002-0000-0600-000002000000}">
      <formula1>"〇"</formula1>
    </dataValidation>
    <dataValidation type="list" allowBlank="1" showInputMessage="1" showErrorMessage="1" sqref="S14:S823" xr:uid="{00000000-0002-0000-0600-000003000000}">
      <formula1>"12,11,10,9,8,7,6,5,4,3,2,1"</formula1>
    </dataValidation>
    <dataValidation type="date" operator="greaterThanOrEqual" allowBlank="1" showInputMessage="1" showErrorMessage="1" sqref="E14:E823" xr:uid="{00000000-0002-0000-0600-000004000000}">
      <formula1>41366</formula1>
    </dataValidation>
    <dataValidation type="list" allowBlank="1" showInputMessage="1" showErrorMessage="1" sqref="H14:H823" xr:uid="{00000000-0002-0000-0600-000005000000}">
      <formula1>認定区分</formula1>
    </dataValidation>
    <dataValidation type="whole" operator="greaterThanOrEqual" allowBlank="1" showInputMessage="1" showErrorMessage="1" sqref="O14:O823" xr:uid="{00000000-0002-0000-0600-000006000000}">
      <formula1>0</formula1>
    </dataValidation>
  </dataValidations>
  <pageMargins left="0.23622047244094491" right="0.23622047244094491" top="0.74803149606299213" bottom="0.35433070866141736" header="0.31496062992125984" footer="0.31496062992125984"/>
  <pageSetup paperSize="9" scale="57" fitToHeight="0" orientation="landscape" cellComments="asDisplayed" r:id="rId1"/>
  <headerFooter>
    <oddFooter>&amp;C&amp;P</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T119"/>
  <sheetViews>
    <sheetView topLeftCell="A16" zoomScale="50" zoomScaleNormal="50" workbookViewId="0">
      <selection activeCell="O22" sqref="O22"/>
    </sheetView>
  </sheetViews>
  <sheetFormatPr defaultRowHeight="12"/>
  <cols>
    <col min="1" max="1" width="6.375" style="2" customWidth="1"/>
    <col min="2" max="2" width="11" style="146" customWidth="1"/>
    <col min="3" max="3" width="15" style="129" customWidth="1"/>
    <col min="4" max="4" width="13.75" style="28" customWidth="1"/>
    <col min="5" max="5" width="14.375" style="28" bestFit="1" customWidth="1"/>
    <col min="6" max="6" width="7" style="146" customWidth="1"/>
    <col min="7" max="7" width="19.125" style="146" customWidth="1"/>
    <col min="8" max="8" width="14.125" style="28" customWidth="1"/>
    <col min="9" max="14" width="8.625" style="28" customWidth="1"/>
    <col min="15" max="15" width="19.125" style="28" customWidth="1"/>
    <col min="16" max="16" width="11.75" style="234" customWidth="1"/>
    <col min="17" max="17" width="11.75" style="129" customWidth="1"/>
    <col min="18" max="18" width="18.25" style="28" customWidth="1"/>
    <col min="19" max="19" width="17" style="129" customWidth="1"/>
    <col min="20" max="21" width="21.75" style="28" customWidth="1"/>
    <col min="22" max="23" width="9.75" style="28" customWidth="1"/>
    <col min="24" max="24" width="14.5" style="129" customWidth="1"/>
    <col min="25" max="26" width="13.75" style="28" customWidth="1"/>
    <col min="27" max="27" width="8.625" style="28" customWidth="1"/>
    <col min="28" max="28" width="13" style="28" customWidth="1"/>
    <col min="29" max="30" width="13.75" style="28" customWidth="1"/>
    <col min="31" max="31" width="15.625" style="28" customWidth="1"/>
    <col min="32" max="34" width="14.875" style="28" customWidth="1"/>
    <col min="35" max="36" width="14.75" style="28" customWidth="1"/>
    <col min="37" max="37" width="13.5" style="28" customWidth="1"/>
    <col min="38" max="39" width="12.875" style="28" customWidth="1"/>
    <col min="40" max="40" width="11.875" style="28" hidden="1" customWidth="1"/>
    <col min="41" max="41" width="10.875" style="28" hidden="1" customWidth="1"/>
    <col min="42" max="42" width="3.25" style="28" bestFit="1" customWidth="1"/>
    <col min="43" max="44" width="9" style="28" hidden="1" customWidth="1"/>
    <col min="45" max="16384" width="9" style="28"/>
  </cols>
  <sheetData>
    <row r="1" spans="1:45" ht="24.75" customHeight="1">
      <c r="A1" s="503" t="s">
        <v>148</v>
      </c>
      <c r="B1" s="503"/>
      <c r="C1" s="503"/>
      <c r="D1" s="503"/>
      <c r="E1" s="503"/>
      <c r="F1" s="503"/>
      <c r="G1" s="127"/>
      <c r="H1" s="127"/>
      <c r="I1" s="127"/>
      <c r="J1" s="127"/>
      <c r="K1" s="127"/>
      <c r="L1" s="127"/>
      <c r="M1" s="127"/>
      <c r="N1" s="127"/>
      <c r="O1" s="128"/>
      <c r="P1" s="146"/>
      <c r="V1" s="128"/>
      <c r="W1" s="130"/>
      <c r="X1" s="29"/>
      <c r="AC1" s="129"/>
      <c r="AD1" s="131"/>
      <c r="AE1" s="132"/>
      <c r="AF1" s="123"/>
      <c r="AG1" s="123"/>
      <c r="AH1" s="123"/>
      <c r="AI1" s="133"/>
      <c r="AJ1" s="134"/>
      <c r="AK1" s="134"/>
      <c r="AL1" s="134"/>
      <c r="AM1" s="134"/>
      <c r="AN1" s="134"/>
      <c r="AO1" s="134"/>
      <c r="AP1" s="123"/>
      <c r="AS1" s="135"/>
    </row>
    <row r="2" spans="1:45" ht="24.75" customHeight="1">
      <c r="A2" s="503"/>
      <c r="B2" s="503"/>
      <c r="C2" s="503"/>
      <c r="D2" s="503"/>
      <c r="E2" s="503"/>
      <c r="F2" s="503"/>
      <c r="G2" s="127"/>
      <c r="H2" s="127"/>
      <c r="I2" s="127"/>
      <c r="J2" s="127"/>
      <c r="K2" s="127"/>
      <c r="L2" s="127"/>
      <c r="M2" s="127"/>
      <c r="N2" s="127"/>
      <c r="O2" s="128"/>
      <c r="P2" s="146"/>
      <c r="V2" s="128"/>
      <c r="W2" s="130"/>
      <c r="X2" s="29"/>
      <c r="AC2" s="129"/>
      <c r="AD2" s="131"/>
      <c r="AE2" s="132"/>
      <c r="AF2" s="123"/>
      <c r="AG2" s="123"/>
      <c r="AH2" s="123"/>
      <c r="AI2" s="133"/>
      <c r="AJ2" s="134"/>
      <c r="AK2" s="134"/>
      <c r="AL2" s="134"/>
      <c r="AM2" s="134"/>
      <c r="AN2" s="134"/>
      <c r="AO2" s="134"/>
      <c r="AP2" s="123"/>
      <c r="AS2" s="135"/>
    </row>
    <row r="3" spans="1:45" ht="24.75" customHeight="1">
      <c r="A3" s="503"/>
      <c r="B3" s="503"/>
      <c r="C3" s="503"/>
      <c r="D3" s="503"/>
      <c r="E3" s="503"/>
      <c r="F3" s="503"/>
      <c r="G3" s="127"/>
      <c r="H3" s="127"/>
      <c r="I3" s="127"/>
      <c r="J3" s="127"/>
      <c r="K3" s="127"/>
      <c r="L3" s="127"/>
      <c r="M3" s="127"/>
      <c r="N3" s="127"/>
      <c r="O3" s="128"/>
      <c r="P3" s="146"/>
      <c r="V3" s="128"/>
      <c r="W3" s="130"/>
      <c r="X3" s="29"/>
      <c r="AC3" s="129"/>
      <c r="AD3" s="131"/>
      <c r="AE3" s="132"/>
      <c r="AF3" s="123"/>
      <c r="AG3" s="123"/>
      <c r="AH3" s="123"/>
      <c r="AI3" s="133"/>
      <c r="AJ3" s="134"/>
      <c r="AK3" s="134"/>
      <c r="AL3" s="134"/>
      <c r="AM3" s="134"/>
      <c r="AN3" s="134"/>
      <c r="AO3" s="134"/>
      <c r="AP3" s="123"/>
      <c r="AS3" s="135"/>
    </row>
    <row r="4" spans="1:45" ht="30" customHeight="1" thickBot="1">
      <c r="A4" s="310"/>
      <c r="B4" s="127"/>
      <c r="C4" s="127"/>
      <c r="D4" s="127"/>
      <c r="E4" s="127"/>
      <c r="F4" s="127"/>
      <c r="G4" s="127"/>
      <c r="H4" s="127"/>
      <c r="I4" s="127"/>
      <c r="J4" s="127"/>
      <c r="K4" s="127"/>
      <c r="L4" s="127"/>
      <c r="M4" s="127"/>
      <c r="N4" s="127"/>
      <c r="O4" s="128"/>
      <c r="P4" s="146"/>
      <c r="V4" s="128"/>
      <c r="W4" s="130"/>
      <c r="X4" s="29"/>
      <c r="AC4" s="129"/>
      <c r="AD4" s="136" t="s">
        <v>144</v>
      </c>
      <c r="AE4" s="132"/>
      <c r="AF4" s="123"/>
      <c r="AG4" s="123"/>
      <c r="AH4" s="123"/>
      <c r="AI4" s="133"/>
      <c r="AJ4" s="134"/>
      <c r="AK4" s="134"/>
      <c r="AL4" s="134"/>
      <c r="AM4" s="134"/>
      <c r="AN4" s="134"/>
      <c r="AO4" s="134"/>
      <c r="AP4" s="123"/>
      <c r="AS4" s="135"/>
    </row>
    <row r="5" spans="1:45" ht="30" customHeight="1" thickBot="1">
      <c r="A5" s="310"/>
      <c r="B5" s="137" t="s">
        <v>145</v>
      </c>
      <c r="C5" s="128">
        <f>'【記入例】請求書（幼稚園保育料・代理）'!AE8</f>
        <v>8</v>
      </c>
      <c r="D5" s="127" t="s">
        <v>146</v>
      </c>
      <c r="E5" s="128">
        <f>'【記入例】請求書（幼稚園保育料・代理）'!AM8</f>
        <v>4</v>
      </c>
      <c r="F5" s="127" t="s">
        <v>147</v>
      </c>
      <c r="G5" s="127"/>
      <c r="H5" s="127"/>
      <c r="I5" s="127"/>
      <c r="J5" s="127"/>
      <c r="K5" s="127"/>
      <c r="L5" s="127"/>
      <c r="M5" s="127"/>
      <c r="N5" s="127"/>
      <c r="O5" s="128"/>
      <c r="P5" s="290"/>
      <c r="Q5" s="128"/>
      <c r="R5" s="130"/>
      <c r="S5" s="29"/>
      <c r="T5" s="139"/>
      <c r="U5" s="140"/>
      <c r="V5" s="140"/>
      <c r="W5" s="140"/>
      <c r="X5" s="140"/>
      <c r="Y5" s="140"/>
      <c r="Z5" s="132"/>
      <c r="AA5" s="123"/>
      <c r="AB5" s="123"/>
      <c r="AC5" s="123"/>
      <c r="AD5" s="141"/>
      <c r="AE5" s="142" t="s">
        <v>122</v>
      </c>
      <c r="AF5" s="143" t="s">
        <v>123</v>
      </c>
      <c r="AG5" s="143" t="s">
        <v>124</v>
      </c>
      <c r="AH5" s="143" t="s">
        <v>125</v>
      </c>
      <c r="AI5" s="143" t="s">
        <v>126</v>
      </c>
      <c r="AJ5" s="144" t="s">
        <v>127</v>
      </c>
      <c r="AK5" s="126"/>
      <c r="AL5" s="126"/>
      <c r="AM5" s="145"/>
      <c r="AN5" s="135"/>
    </row>
    <row r="6" spans="1:45" ht="30" customHeight="1">
      <c r="H6" s="127"/>
      <c r="I6" s="127"/>
      <c r="J6" s="127"/>
      <c r="K6" s="127"/>
      <c r="L6" s="127"/>
      <c r="M6" s="127"/>
      <c r="N6" s="127"/>
      <c r="O6" s="128"/>
      <c r="P6" s="290"/>
      <c r="Q6" s="128"/>
      <c r="R6" s="130"/>
      <c r="S6" s="29"/>
      <c r="T6" s="139"/>
      <c r="U6" s="140"/>
      <c r="V6" s="140"/>
      <c r="W6" s="140"/>
      <c r="X6" s="140"/>
      <c r="Y6" s="140"/>
      <c r="Z6" s="132"/>
      <c r="AA6" s="123"/>
      <c r="AB6" s="123"/>
      <c r="AC6" s="123"/>
      <c r="AD6" s="147" t="s">
        <v>135</v>
      </c>
      <c r="AE6" s="148">
        <f>COUNTIFS($AH$20:$AH$119,"&lt;&gt;0",$AQ$20:$AQ$119,202104)</f>
        <v>0</v>
      </c>
      <c r="AF6" s="149">
        <f>COUNTIFS($AH$20:$AH$119,"&lt;&gt;0",$AQ$20:$AQ$119,202105)</f>
        <v>0</v>
      </c>
      <c r="AG6" s="149">
        <f>COUNTIFS($AH$20:$AH$119,"&lt;&gt;0",$AQ$20:$AQ$119,202106)</f>
        <v>0</v>
      </c>
      <c r="AH6" s="149">
        <f>COUNTIFS($AH$20:$AH$119,"&lt;&gt;0",$AQ$20:$AQ$119,202107)</f>
        <v>0</v>
      </c>
      <c r="AI6" s="149">
        <f>COUNTIFS($AH$20:$AH$119,"&lt;&gt;0",$AQ$20:$AQ$119,202108)</f>
        <v>0</v>
      </c>
      <c r="AJ6" s="150">
        <f>COUNTIFS($AH$20:$AH$119,"&lt;&gt;0",$AQ$20:$AQ$119,202109)</f>
        <v>0</v>
      </c>
      <c r="AK6" s="126"/>
      <c r="AL6" s="126"/>
      <c r="AM6" s="145"/>
      <c r="AN6" s="135"/>
    </row>
    <row r="7" spans="1:45" ht="30" customHeight="1" thickBot="1">
      <c r="A7" s="504" t="s">
        <v>30</v>
      </c>
      <c r="B7" s="504"/>
      <c r="C7" s="504" t="str">
        <f>'【記入例】請求書（幼稚園保育料・代理）'!AP12</f>
        <v>○○○○○○幼稚園</v>
      </c>
      <c r="D7" s="504"/>
      <c r="E7" s="504"/>
      <c r="F7" s="504"/>
      <c r="G7" s="132"/>
      <c r="H7" s="127"/>
      <c r="I7" s="127"/>
      <c r="J7" s="127"/>
      <c r="K7" s="127"/>
      <c r="L7" s="127"/>
      <c r="M7" s="127"/>
      <c r="N7" s="127"/>
      <c r="O7" s="128"/>
      <c r="P7" s="290"/>
      <c r="Q7" s="128"/>
      <c r="R7" s="130"/>
      <c r="S7" s="29"/>
      <c r="T7" s="139"/>
      <c r="U7" s="140"/>
      <c r="V7" s="140"/>
      <c r="W7" s="140"/>
      <c r="X7" s="140"/>
      <c r="Y7" s="140"/>
      <c r="Z7" s="132"/>
      <c r="AA7" s="123"/>
      <c r="AB7" s="123"/>
      <c r="AC7" s="123"/>
      <c r="AD7" s="151" t="s">
        <v>136</v>
      </c>
      <c r="AE7" s="152">
        <f>SUMIFS($AH$20:$AH$119,$AH$20:$AH$119,"&lt;&gt;0",$AQ$20:$AQ$119,202104)</f>
        <v>0</v>
      </c>
      <c r="AF7" s="153">
        <f>SUMIFS($AH$20:$AH$119,$AH$20:$AH$119,"&lt;&gt;0",$AQ$20:$AQ$119,202105)</f>
        <v>0</v>
      </c>
      <c r="AG7" s="153">
        <f>SUMIFS($AH$20:$AH$119,$AH$20:$AH$119,"&lt;&gt;0",$AQ$20:$AQ$119,202106)</f>
        <v>0</v>
      </c>
      <c r="AH7" s="153">
        <f>SUMIFS($AH$20:$AH$119,$AH$20:$AH$119,"&lt;&gt;0",$AQ$20:$AQ$119,202107)</f>
        <v>0</v>
      </c>
      <c r="AI7" s="153">
        <f>SUMIFS($AH$20:$AH$119,$AH$20:$AH$119,"&lt;&gt;0",$AQ$20:$AQ$119,202108)</f>
        <v>0</v>
      </c>
      <c r="AJ7" s="154">
        <f>SUMIFS($AH$20:$AH$119,$AH$20:$AH$119,"&lt;&gt;0",$AQ$20:$AQ$119,202109)</f>
        <v>0</v>
      </c>
      <c r="AK7" s="126"/>
      <c r="AL7" s="126"/>
      <c r="AM7" s="145"/>
      <c r="AN7" s="135"/>
    </row>
    <row r="8" spans="1:45" ht="30" customHeight="1" thickBot="1">
      <c r="G8" s="127"/>
      <c r="H8" s="127"/>
      <c r="I8" s="127"/>
      <c r="J8" s="127"/>
      <c r="K8" s="127"/>
      <c r="L8" s="127"/>
      <c r="M8" s="127"/>
      <c r="N8" s="127"/>
      <c r="O8" s="128"/>
      <c r="P8" s="290"/>
      <c r="Q8" s="128"/>
      <c r="R8" s="130"/>
      <c r="S8" s="29"/>
      <c r="T8" s="139"/>
      <c r="U8" s="140"/>
      <c r="V8" s="140"/>
      <c r="W8" s="140"/>
      <c r="X8" s="140"/>
      <c r="Y8" s="140"/>
      <c r="Z8" s="132"/>
      <c r="AA8" s="123"/>
      <c r="AB8" s="123"/>
      <c r="AC8" s="123"/>
      <c r="AD8" s="141"/>
      <c r="AE8" s="155" t="s">
        <v>128</v>
      </c>
      <c r="AF8" s="156" t="s">
        <v>129</v>
      </c>
      <c r="AG8" s="156" t="s">
        <v>130</v>
      </c>
      <c r="AH8" s="156" t="s">
        <v>131</v>
      </c>
      <c r="AI8" s="156" t="s">
        <v>132</v>
      </c>
      <c r="AJ8" s="157" t="s">
        <v>133</v>
      </c>
      <c r="AK8" s="284" t="s">
        <v>143</v>
      </c>
      <c r="AL8" s="126"/>
      <c r="AM8" s="145"/>
      <c r="AN8" s="135"/>
    </row>
    <row r="9" spans="1:45" ht="30" customHeight="1">
      <c r="A9" s="310"/>
      <c r="B9" s="127"/>
      <c r="C9" s="127"/>
      <c r="D9" s="127"/>
      <c r="E9" s="127"/>
      <c r="F9" s="127"/>
      <c r="G9" s="127"/>
      <c r="H9" s="127"/>
      <c r="I9" s="127"/>
      <c r="J9" s="127"/>
      <c r="K9" s="127"/>
      <c r="L9" s="127"/>
      <c r="M9" s="127"/>
      <c r="N9" s="127"/>
      <c r="O9" s="128"/>
      <c r="P9" s="290"/>
      <c r="Q9" s="128"/>
      <c r="R9" s="130"/>
      <c r="S9" s="29"/>
      <c r="T9" s="139"/>
      <c r="U9" s="140"/>
      <c r="V9" s="140"/>
      <c r="W9" s="140"/>
      <c r="X9" s="140"/>
      <c r="Y9" s="140"/>
      <c r="Z9" s="132"/>
      <c r="AA9" s="123"/>
      <c r="AB9" s="123"/>
      <c r="AC9" s="123"/>
      <c r="AD9" s="158" t="s">
        <v>135</v>
      </c>
      <c r="AE9" s="148">
        <f>COUNTIFS($AH$20:$AH$119,"&lt;&gt;0",$AQ$20:$AQ$119,2021010)</f>
        <v>0</v>
      </c>
      <c r="AF9" s="149">
        <f>COUNTIFS($AH$20:$AH$119,"&lt;&gt;0",$AQ$20:$AQ$119,2021011)</f>
        <v>0</v>
      </c>
      <c r="AG9" s="149">
        <f>COUNTIFS($AH$20:$AH$119,"&lt;&gt;0",$AQ$20:$AQ$119,2021012)</f>
        <v>0</v>
      </c>
      <c r="AH9" s="149">
        <f>COUNTIFS($AH$20:$AH$119,"&lt;&gt;0",$AQ$20:$AQ$119,202201)</f>
        <v>0</v>
      </c>
      <c r="AI9" s="149">
        <f>COUNTIFS($AH$20:$AH$119,"&lt;&gt;0",$AQ$20:$AQ$119,202202)</f>
        <v>0</v>
      </c>
      <c r="AJ9" s="150">
        <f>COUNTIFS($AH$20:$AH$119,"&lt;&gt;0",$AQ$20:$AQ$119,202203)</f>
        <v>0</v>
      </c>
      <c r="AK9" s="283">
        <f>AK11-(AE6+AF6+AG6+AH6+AI6+AJ6+AE9+AF9+AG9+AH9+AI9+AJ9)</f>
        <v>4</v>
      </c>
      <c r="AL9" s="126"/>
      <c r="AM9" s="145"/>
      <c r="AN9" s="135"/>
    </row>
    <row r="10" spans="1:45" ht="30" customHeight="1" thickBot="1">
      <c r="A10" s="128"/>
      <c r="B10" s="29"/>
      <c r="C10" s="29"/>
      <c r="D10" s="29"/>
      <c r="E10" s="29"/>
      <c r="F10" s="159"/>
      <c r="G10" s="29"/>
      <c r="H10" s="29"/>
      <c r="I10" s="127"/>
      <c r="J10" s="127"/>
      <c r="K10" s="127"/>
      <c r="L10" s="127"/>
      <c r="M10" s="127"/>
      <c r="N10" s="127"/>
      <c r="O10" s="128"/>
      <c r="P10" s="313"/>
      <c r="Q10" s="128"/>
      <c r="R10" s="130"/>
      <c r="S10" s="29"/>
      <c r="T10" s="139"/>
      <c r="U10" s="140"/>
      <c r="V10" s="140"/>
      <c r="W10" s="140"/>
      <c r="X10" s="140"/>
      <c r="Y10" s="140"/>
      <c r="Z10" s="132"/>
      <c r="AA10" s="123"/>
      <c r="AB10" s="123"/>
      <c r="AC10" s="123"/>
      <c r="AD10" s="151" t="s">
        <v>136</v>
      </c>
      <c r="AE10" s="160">
        <f>SUMIFS($AH$20:$AH$119,$AH$20:$AH$119,"&lt;&gt;0",$AQ$20:$AQ$119,2021010)</f>
        <v>0</v>
      </c>
      <c r="AF10" s="153">
        <f>SUMIFS($AH$20:$AH$119,$AH$20:$AH$119,"&lt;&gt;0",$AQ$20:$AQ$119,2021011)</f>
        <v>0</v>
      </c>
      <c r="AG10" s="153">
        <f>SUMIFS($AH$20:$AH$119,$AH$20:$AH$119,"&lt;&gt;0",$AQ$20:$AQ$119,2021012)</f>
        <v>0</v>
      </c>
      <c r="AH10" s="153">
        <f>SUMIFS($AH$20:$AH$119,$AH$20:$AH$119,"&lt;&gt;0",$AQ$20:$AQ$119,202201)</f>
        <v>0</v>
      </c>
      <c r="AI10" s="153">
        <f>SUMIFS($AH$20:$AH$119,$AH$20:$AH$119,"&lt;&gt;0",$AQ$20:$AQ$119,202202)</f>
        <v>0</v>
      </c>
      <c r="AJ10" s="154">
        <f>SUMIFS($AH$20:$AH$119,$AH$20:$AH$119,"&lt;&gt;0",$AQ$20:$AQ$119,202203)</f>
        <v>0</v>
      </c>
      <c r="AK10" s="161">
        <f>AK12-(AE7+AF7+AG7+AH7+AI7+AJ7+AE10+AF10+AG10+AH10+AI10+AJ10)</f>
        <v>-2864</v>
      </c>
      <c r="AL10" s="126"/>
      <c r="AM10" s="145"/>
      <c r="AN10" s="135"/>
    </row>
    <row r="11" spans="1:45" ht="30" customHeight="1" thickBot="1">
      <c r="B11" s="505" t="s">
        <v>71</v>
      </c>
      <c r="C11" s="506"/>
      <c r="D11" s="506"/>
      <c r="E11" s="506"/>
      <c r="F11" s="507"/>
      <c r="G11" s="162"/>
      <c r="H11" s="162"/>
      <c r="I11" s="163"/>
      <c r="J11" s="164"/>
      <c r="K11" s="164"/>
      <c r="L11" s="164"/>
      <c r="M11" s="164"/>
      <c r="N11" s="164"/>
      <c r="O11" s="164"/>
      <c r="P11" s="146"/>
      <c r="Q11" s="165"/>
      <c r="S11" s="166"/>
      <c r="T11" s="163"/>
      <c r="U11" s="163"/>
      <c r="V11" s="163"/>
      <c r="W11" s="163"/>
      <c r="X11" s="163"/>
      <c r="Y11" s="163"/>
      <c r="AD11" s="134"/>
      <c r="AE11" s="167"/>
      <c r="AF11" s="167"/>
      <c r="AG11" s="134"/>
      <c r="AI11" s="168" t="s">
        <v>137</v>
      </c>
      <c r="AJ11" s="149" t="s">
        <v>135</v>
      </c>
      <c r="AK11" s="169">
        <f>COUNTIFS($AH$20:$AH$119,"&lt;&gt;0")</f>
        <v>4</v>
      </c>
      <c r="AL11" s="126"/>
      <c r="AM11" s="170"/>
      <c r="AN11" s="31"/>
      <c r="AO11" s="171"/>
      <c r="AP11" s="171"/>
    </row>
    <row r="12" spans="1:45" ht="30" customHeight="1">
      <c r="A12" s="311"/>
      <c r="B12" s="172"/>
      <c r="C12" s="172"/>
      <c r="D12" s="172"/>
      <c r="E12" s="163"/>
      <c r="F12" s="172"/>
      <c r="G12" s="172"/>
      <c r="H12" s="163"/>
      <c r="I12" s="164"/>
      <c r="J12" s="164"/>
      <c r="K12" s="164"/>
      <c r="L12" s="164"/>
      <c r="M12" s="164"/>
      <c r="N12" s="164"/>
      <c r="P12" s="146"/>
      <c r="R12" s="163"/>
      <c r="S12" s="166"/>
      <c r="T12" s="163"/>
      <c r="U12" s="163"/>
      <c r="V12" s="163"/>
      <c r="W12" s="163"/>
      <c r="X12" s="163"/>
      <c r="AD12" s="167"/>
      <c r="AE12" s="167"/>
      <c r="AF12" s="167"/>
      <c r="AG12" s="167"/>
      <c r="AI12" s="173" t="s">
        <v>137</v>
      </c>
      <c r="AJ12" s="174" t="s">
        <v>136</v>
      </c>
      <c r="AK12" s="274">
        <f>SUMIFS($AH$20:$AH$119,$AH$20:$AH$119,"&lt;&gt;0")</f>
        <v>-2864</v>
      </c>
      <c r="AL12" s="126"/>
      <c r="AM12" s="170"/>
      <c r="AN12" s="171"/>
      <c r="AO12" s="171"/>
    </row>
    <row r="13" spans="1:45" ht="27" customHeight="1">
      <c r="A13" s="311"/>
      <c r="B13" s="172"/>
      <c r="C13" s="172"/>
      <c r="D13" s="172"/>
      <c r="E13" s="163"/>
      <c r="F13" s="172"/>
      <c r="G13" s="172"/>
      <c r="H13" s="163"/>
      <c r="I13" s="164"/>
      <c r="J13" s="164"/>
      <c r="K13" s="164"/>
      <c r="L13" s="164"/>
      <c r="M13" s="164"/>
      <c r="N13" s="164"/>
      <c r="P13" s="146"/>
      <c r="R13" s="163"/>
      <c r="S13" s="166"/>
      <c r="T13" s="163"/>
      <c r="U13" s="163"/>
      <c r="V13" s="163"/>
      <c r="W13" s="163"/>
      <c r="X13" s="163"/>
      <c r="AD13" s="167"/>
      <c r="AE13" s="167"/>
      <c r="AF13" s="167"/>
      <c r="AG13" s="167"/>
      <c r="AI13" s="176"/>
      <c r="AJ13" s="177"/>
      <c r="AK13" s="178"/>
      <c r="AL13" s="126"/>
      <c r="AM13" s="170"/>
      <c r="AN13" s="171"/>
      <c r="AO13" s="171"/>
    </row>
    <row r="14" spans="1:45" ht="27" customHeight="1">
      <c r="A14" s="311"/>
      <c r="B14" s="172"/>
      <c r="C14" s="172"/>
      <c r="D14" s="172"/>
      <c r="E14" s="163"/>
      <c r="F14" s="172"/>
      <c r="G14" s="172"/>
      <c r="H14" s="163"/>
      <c r="I14" s="164"/>
      <c r="J14" s="164"/>
      <c r="K14" s="164"/>
      <c r="L14" s="164"/>
      <c r="M14" s="164"/>
      <c r="N14" s="164"/>
      <c r="P14" s="146"/>
      <c r="R14" s="163"/>
      <c r="S14" s="166"/>
      <c r="T14" s="163"/>
      <c r="U14" s="163"/>
      <c r="V14" s="163"/>
      <c r="W14" s="163"/>
      <c r="X14" s="163"/>
      <c r="AF14" s="167"/>
      <c r="AG14" s="167"/>
      <c r="AH14" s="167"/>
      <c r="AI14" s="167"/>
      <c r="AJ14" s="176"/>
      <c r="AK14" s="177"/>
      <c r="AL14" s="178"/>
      <c r="AM14" s="31"/>
      <c r="AN14" s="171"/>
      <c r="AO14" s="171"/>
    </row>
    <row r="15" spans="1:45" ht="27" customHeight="1">
      <c r="B15" s="179" t="s">
        <v>138</v>
      </c>
      <c r="C15" s="180"/>
      <c r="D15" s="181"/>
      <c r="E15" s="181"/>
      <c r="F15" s="180"/>
      <c r="G15" s="180"/>
      <c r="H15" s="181"/>
      <c r="O15" s="508"/>
      <c r="P15" s="508"/>
      <c r="Q15" s="508"/>
      <c r="R15" s="182"/>
      <c r="S15" s="182"/>
      <c r="T15" s="182"/>
      <c r="U15" s="183"/>
      <c r="V15" s="183"/>
      <c r="W15" s="183"/>
      <c r="X15" s="184"/>
      <c r="Z15" s="129"/>
      <c r="AH15" s="285">
        <f>SUM(AH20:AH119)</f>
        <v>-2864</v>
      </c>
      <c r="AO15" s="185"/>
      <c r="AP15" s="10"/>
      <c r="AQ15" s="186">
        <v>44287</v>
      </c>
    </row>
    <row r="16" spans="1:45" s="129" customFormat="1" ht="28.5" customHeight="1">
      <c r="A16" s="565" t="s">
        <v>37</v>
      </c>
      <c r="B16" s="500" t="s">
        <v>40</v>
      </c>
      <c r="C16" s="501"/>
      <c r="D16" s="501"/>
      <c r="E16" s="502"/>
      <c r="F16" s="454" t="s">
        <v>101</v>
      </c>
      <c r="G16" s="467" t="s">
        <v>102</v>
      </c>
      <c r="H16" s="454" t="s">
        <v>86</v>
      </c>
      <c r="I16" s="474" t="s">
        <v>87</v>
      </c>
      <c r="J16" s="475"/>
      <c r="K16" s="476"/>
      <c r="L16" s="483" t="s">
        <v>88</v>
      </c>
      <c r="M16" s="484"/>
      <c r="N16" s="485"/>
      <c r="O16" s="454" t="s">
        <v>75</v>
      </c>
      <c r="P16" s="567" t="s">
        <v>77</v>
      </c>
      <c r="Q16" s="470" t="s">
        <v>22</v>
      </c>
      <c r="R16" s="471"/>
      <c r="S16" s="473" t="s">
        <v>20</v>
      </c>
      <c r="T16" s="473" t="s">
        <v>23</v>
      </c>
      <c r="U16" s="454" t="s">
        <v>191</v>
      </c>
      <c r="V16" s="496" t="s">
        <v>162</v>
      </c>
      <c r="W16" s="497"/>
      <c r="X16" s="500" t="s">
        <v>67</v>
      </c>
      <c r="Y16" s="501"/>
      <c r="Z16" s="502"/>
      <c r="AA16" s="473" t="s">
        <v>43</v>
      </c>
      <c r="AB16" s="454" t="s">
        <v>142</v>
      </c>
      <c r="AC16" s="463" t="s">
        <v>106</v>
      </c>
      <c r="AD16" s="464"/>
      <c r="AE16" s="465"/>
      <c r="AF16" s="466" t="s">
        <v>139</v>
      </c>
      <c r="AG16" s="454" t="s">
        <v>152</v>
      </c>
      <c r="AH16" s="468" t="s">
        <v>134</v>
      </c>
      <c r="AI16" s="470" t="s">
        <v>110</v>
      </c>
      <c r="AJ16" s="471"/>
      <c r="AK16" s="472"/>
      <c r="AL16" s="466" t="s">
        <v>192</v>
      </c>
      <c r="AM16" s="454" t="s">
        <v>190</v>
      </c>
      <c r="AN16" s="456" t="s">
        <v>42</v>
      </c>
      <c r="AO16" s="456" t="s">
        <v>39</v>
      </c>
    </row>
    <row r="17" spans="1:46" s="129" customFormat="1" ht="85.5" customHeight="1">
      <c r="A17" s="566"/>
      <c r="B17" s="317" t="s">
        <v>100</v>
      </c>
      <c r="C17" s="187" t="s">
        <v>63</v>
      </c>
      <c r="D17" s="187" t="s">
        <v>41</v>
      </c>
      <c r="E17" s="187" t="s">
        <v>27</v>
      </c>
      <c r="F17" s="509"/>
      <c r="G17" s="509"/>
      <c r="H17" s="455"/>
      <c r="I17" s="477"/>
      <c r="J17" s="478"/>
      <c r="K17" s="479"/>
      <c r="L17" s="486"/>
      <c r="M17" s="487"/>
      <c r="N17" s="488"/>
      <c r="O17" s="455"/>
      <c r="P17" s="568"/>
      <c r="Q17" s="458" t="s">
        <v>7</v>
      </c>
      <c r="R17" s="188" t="s">
        <v>21</v>
      </c>
      <c r="S17" s="459"/>
      <c r="T17" s="495"/>
      <c r="U17" s="455"/>
      <c r="V17" s="498"/>
      <c r="W17" s="499"/>
      <c r="X17" s="459" t="s">
        <v>104</v>
      </c>
      <c r="Y17" s="459" t="s">
        <v>194</v>
      </c>
      <c r="Z17" s="459" t="s">
        <v>140</v>
      </c>
      <c r="AA17" s="459"/>
      <c r="AB17" s="455"/>
      <c r="AC17" s="189" t="s">
        <v>107</v>
      </c>
      <c r="AD17" s="189" t="s">
        <v>108</v>
      </c>
      <c r="AE17" s="189" t="s">
        <v>109</v>
      </c>
      <c r="AF17" s="467"/>
      <c r="AG17" s="457"/>
      <c r="AH17" s="469"/>
      <c r="AI17" s="282" t="s">
        <v>113</v>
      </c>
      <c r="AJ17" s="282" t="s">
        <v>112</v>
      </c>
      <c r="AK17" s="282" t="s">
        <v>111</v>
      </c>
      <c r="AL17" s="467"/>
      <c r="AM17" s="455"/>
      <c r="AN17" s="457"/>
      <c r="AO17" s="457"/>
    </row>
    <row r="18" spans="1:46" s="129" customFormat="1" ht="25.5" customHeight="1">
      <c r="A18" s="566"/>
      <c r="B18" s="316"/>
      <c r="C18" s="191"/>
      <c r="D18" s="307"/>
      <c r="E18" s="307"/>
      <c r="F18" s="509"/>
      <c r="G18" s="510"/>
      <c r="H18" s="511"/>
      <c r="I18" s="480"/>
      <c r="J18" s="481"/>
      <c r="K18" s="482"/>
      <c r="L18" s="489"/>
      <c r="M18" s="490"/>
      <c r="N18" s="491"/>
      <c r="O18" s="192" t="s">
        <v>24</v>
      </c>
      <c r="P18" s="569"/>
      <c r="Q18" s="455"/>
      <c r="R18" s="193" t="s">
        <v>24</v>
      </c>
      <c r="S18" s="194" t="s">
        <v>25</v>
      </c>
      <c r="T18" s="195" t="s">
        <v>24</v>
      </c>
      <c r="U18" s="192" t="s">
        <v>24</v>
      </c>
      <c r="V18" s="461" t="s">
        <v>69</v>
      </c>
      <c r="W18" s="462"/>
      <c r="X18" s="460"/>
      <c r="Y18" s="460"/>
      <c r="Z18" s="460"/>
      <c r="AA18" s="460"/>
      <c r="AB18" s="195" t="s">
        <v>24</v>
      </c>
      <c r="AC18" s="195" t="s">
        <v>24</v>
      </c>
      <c r="AD18" s="195" t="s">
        <v>24</v>
      </c>
      <c r="AE18" s="195" t="s">
        <v>24</v>
      </c>
      <c r="AF18" s="195" t="s">
        <v>24</v>
      </c>
      <c r="AG18" s="195" t="s">
        <v>24</v>
      </c>
      <c r="AH18" s="196" t="s">
        <v>24</v>
      </c>
      <c r="AI18" s="195" t="s">
        <v>24</v>
      </c>
      <c r="AJ18" s="195" t="s">
        <v>24</v>
      </c>
      <c r="AK18" s="195" t="s">
        <v>24</v>
      </c>
      <c r="AL18" s="195" t="s">
        <v>24</v>
      </c>
      <c r="AM18" s="195" t="s">
        <v>24</v>
      </c>
      <c r="AN18" s="197" t="s">
        <v>35</v>
      </c>
      <c r="AO18" s="197" t="s">
        <v>35</v>
      </c>
    </row>
    <row r="19" spans="1:46" s="129" customFormat="1" ht="25.5" customHeight="1">
      <c r="A19" s="312" t="s">
        <v>268</v>
      </c>
      <c r="B19" s="198" t="s">
        <v>66</v>
      </c>
      <c r="C19" s="199" t="s">
        <v>47</v>
      </c>
      <c r="D19" s="199" t="s">
        <v>47</v>
      </c>
      <c r="E19" s="199" t="s">
        <v>47</v>
      </c>
      <c r="F19" s="200" t="s">
        <v>72</v>
      </c>
      <c r="G19" s="200" t="s">
        <v>103</v>
      </c>
      <c r="H19" s="201" t="s">
        <v>10</v>
      </c>
      <c r="I19" s="300" t="s">
        <v>89</v>
      </c>
      <c r="J19" s="301"/>
      <c r="K19" s="302"/>
      <c r="L19" s="300" t="s">
        <v>89</v>
      </c>
      <c r="M19" s="301"/>
      <c r="N19" s="302"/>
      <c r="O19" s="202" t="s">
        <v>48</v>
      </c>
      <c r="P19" s="314" t="s">
        <v>78</v>
      </c>
      <c r="Q19" s="201" t="s">
        <v>10</v>
      </c>
      <c r="R19" s="204" t="s">
        <v>49</v>
      </c>
      <c r="S19" s="205" t="s">
        <v>50</v>
      </c>
      <c r="T19" s="205" t="s">
        <v>9</v>
      </c>
      <c r="U19" s="205" t="s">
        <v>26</v>
      </c>
      <c r="V19" s="205" t="s">
        <v>70</v>
      </c>
      <c r="W19" s="205" t="s">
        <v>68</v>
      </c>
      <c r="X19" s="201" t="s">
        <v>10</v>
      </c>
      <c r="Y19" s="206" t="s">
        <v>51</v>
      </c>
      <c r="Z19" s="206" t="s">
        <v>52</v>
      </c>
      <c r="AA19" s="207" t="s">
        <v>105</v>
      </c>
      <c r="AB19" s="208">
        <v>25700</v>
      </c>
      <c r="AC19" s="208"/>
      <c r="AD19" s="208"/>
      <c r="AE19" s="208" t="s">
        <v>45</v>
      </c>
      <c r="AF19" s="209" t="s">
        <v>46</v>
      </c>
      <c r="AG19" s="209" t="s">
        <v>54</v>
      </c>
      <c r="AH19" s="210" t="s">
        <v>53</v>
      </c>
      <c r="AI19" s="211">
        <v>25700</v>
      </c>
      <c r="AJ19" s="208" t="s">
        <v>55</v>
      </c>
      <c r="AK19" s="209" t="s">
        <v>56</v>
      </c>
      <c r="AL19" s="212" t="s">
        <v>57</v>
      </c>
      <c r="AM19" s="212" t="s">
        <v>141</v>
      </c>
      <c r="AN19" s="200" t="s">
        <v>64</v>
      </c>
      <c r="AO19" s="200" t="s">
        <v>58</v>
      </c>
      <c r="AR19" s="30"/>
      <c r="AS19" s="30"/>
      <c r="AT19" s="30"/>
    </row>
    <row r="20" spans="1:46" ht="60" customHeight="1">
      <c r="A20" s="104">
        <f>IF(C20="","",SUBTOTAL(103,$C$19:C20)-1)</f>
        <v>1</v>
      </c>
      <c r="B20" s="104"/>
      <c r="C20" s="105" t="s">
        <v>178</v>
      </c>
      <c r="D20" s="105" t="s">
        <v>178</v>
      </c>
      <c r="E20" s="106">
        <f>'【記入例】請求書（幼稚園保育料・代理）'!$A$1-2100</f>
        <v>44013</v>
      </c>
      <c r="F20" s="107">
        <f>IF(E20="","",IFERROR(DATEDIF(E20,'請求書（幼稚園保育料・代理）'!$A$1,"Y"),""))</f>
        <v>5</v>
      </c>
      <c r="G20" s="108" t="s">
        <v>182</v>
      </c>
      <c r="H20" s="105" t="s">
        <v>219</v>
      </c>
      <c r="I20" s="109">
        <v>19</v>
      </c>
      <c r="J20" s="213" t="s">
        <v>32</v>
      </c>
      <c r="K20" s="111">
        <v>30</v>
      </c>
      <c r="L20" s="112">
        <v>0.375</v>
      </c>
      <c r="M20" s="213" t="s">
        <v>32</v>
      </c>
      <c r="N20" s="113">
        <v>0.625</v>
      </c>
      <c r="O20" s="276">
        <v>20000</v>
      </c>
      <c r="P20" s="306"/>
      <c r="Q20" s="105" t="s">
        <v>216</v>
      </c>
      <c r="R20" s="276"/>
      <c r="S20" s="214"/>
      <c r="T20" s="275">
        <f>IF(Q20="有",ROUNDDOWN(R20/S20,0),0)</f>
        <v>0</v>
      </c>
      <c r="U20" s="271">
        <f t="shared" ref="U20:U83" si="0">O20+T20</f>
        <v>20000</v>
      </c>
      <c r="V20" s="215">
        <v>6</v>
      </c>
      <c r="W20" s="216">
        <v>4</v>
      </c>
      <c r="X20" s="217" t="s">
        <v>161</v>
      </c>
      <c r="Y20" s="218">
        <v>9</v>
      </c>
      <c r="Z20" s="270">
        <v>11</v>
      </c>
      <c r="AA20" s="281">
        <f>IFERROR(VLOOKUP(W20,平日の日数!$A$1:$B$12,2,FALSE),"")</f>
        <v>21</v>
      </c>
      <c r="AB20" s="271">
        <f>IF(X20="",0,ROUNDDOWN($AB$19*Y20/AA20,0))</f>
        <v>11014</v>
      </c>
      <c r="AC20" s="271">
        <f>AE20-AD20</f>
        <v>8571</v>
      </c>
      <c r="AD20" s="271">
        <f>IF(OR(X20="③在園転入",X20="④在園転出",X20="⑤修正等"),ROUNDDOWN(T20*Y20/AA20,0),0)</f>
        <v>0</v>
      </c>
      <c r="AE20" s="271">
        <f>IF(OR(X20="③在園転入",X20="④在園転出",X20="⑤修正等"),ROUNDDOWN(U20*Y20/AA20,0),0)</f>
        <v>8571</v>
      </c>
      <c r="AF20" s="272">
        <f>IF(Z20=0,MIN(U20,AB20),MIN(AE20,AB20))</f>
        <v>8571</v>
      </c>
      <c r="AG20" s="273">
        <v>0</v>
      </c>
      <c r="AH20" s="272">
        <f>AF20-AG20</f>
        <v>8571</v>
      </c>
      <c r="AI20" s="271">
        <f>IF(Z20=0,0,ROUNDDOWN($AI$19*Z20/AA20,0))</f>
        <v>13461</v>
      </c>
      <c r="AJ20" s="271">
        <f>IF(OR(X20="③在園転入",X20="④在園転出",X20="⑤修正等"),ROUNDDOWN(U20*Z20/AA20,0),0)</f>
        <v>10476</v>
      </c>
      <c r="AK20" s="272">
        <f>IF(Z20=0,0,MIN(AJ20,AI20))</f>
        <v>10476</v>
      </c>
      <c r="AL20" s="272">
        <f>IF(O20-(AF20+AK20)&lt;0,0,O20-(AF20+AK20))</f>
        <v>953</v>
      </c>
      <c r="AM20" s="272">
        <f>IF((AF20+AK20)-O20&lt;0,0,(AF20+AK20)-O20)</f>
        <v>0</v>
      </c>
      <c r="AN20" s="219">
        <f>AF20+AK20</f>
        <v>19047</v>
      </c>
      <c r="AO20" s="219">
        <f>IF(Q20="有",R20,0)</f>
        <v>0</v>
      </c>
      <c r="AQ20" s="220" t="str">
        <f>2018+V20&amp;0&amp;W20</f>
        <v>202404</v>
      </c>
      <c r="AR20" s="10">
        <f>VALUE(AQ20)</f>
        <v>202404</v>
      </c>
      <c r="AS20" s="10"/>
      <c r="AT20" s="10"/>
    </row>
    <row r="21" spans="1:46" ht="60" customHeight="1">
      <c r="A21" s="104">
        <f>IF(C21="","",SUBTOTAL(103,$C$19:C21)-1)</f>
        <v>2</v>
      </c>
      <c r="B21" s="104">
        <v>10000101</v>
      </c>
      <c r="C21" s="105" t="s">
        <v>178</v>
      </c>
      <c r="D21" s="105" t="s">
        <v>185</v>
      </c>
      <c r="E21" s="106">
        <f>'【記入例】請求書（幼稚園保育料・代理）'!$A$1-1800</f>
        <v>44313</v>
      </c>
      <c r="F21" s="107">
        <f>IF(E21="","",IFERROR(DATEDIF(E21,'請求書（幼稚園保育料・代理）'!$A$1,"Y"),""))</f>
        <v>4</v>
      </c>
      <c r="G21" s="108" t="s">
        <v>183</v>
      </c>
      <c r="H21" s="105" t="s">
        <v>218</v>
      </c>
      <c r="I21" s="109">
        <v>1</v>
      </c>
      <c r="J21" s="213" t="s">
        <v>32</v>
      </c>
      <c r="K21" s="111">
        <v>16</v>
      </c>
      <c r="L21" s="112">
        <v>0.41666666666666702</v>
      </c>
      <c r="M21" s="213" t="s">
        <v>32</v>
      </c>
      <c r="N21" s="113">
        <v>0.66666666666666696</v>
      </c>
      <c r="O21" s="276">
        <v>20000</v>
      </c>
      <c r="P21" s="306"/>
      <c r="Q21" s="105" t="s">
        <v>215</v>
      </c>
      <c r="R21" s="276">
        <v>98000</v>
      </c>
      <c r="S21" s="214">
        <v>12</v>
      </c>
      <c r="T21" s="275">
        <f t="shared" ref="T21:T84" si="1">IF(Q21="有",ROUNDDOWN(R21/S21,0),0)</f>
        <v>8166</v>
      </c>
      <c r="U21" s="271">
        <f t="shared" si="0"/>
        <v>28166</v>
      </c>
      <c r="V21" s="215">
        <v>6</v>
      </c>
      <c r="W21" s="216">
        <v>4</v>
      </c>
      <c r="X21" s="217" t="s">
        <v>200</v>
      </c>
      <c r="Y21" s="218">
        <v>12</v>
      </c>
      <c r="Z21" s="270">
        <v>8</v>
      </c>
      <c r="AA21" s="281">
        <f>IFERROR(VLOOKUP(W21,平日の日数!$A$1:$B$12,2,FALSE),"")</f>
        <v>21</v>
      </c>
      <c r="AB21" s="271">
        <f t="shared" ref="AB21:AB84" si="2">IF(X21="",0,ROUNDDOWN($AB$19*Y21/AA21,0))</f>
        <v>14685</v>
      </c>
      <c r="AC21" s="271">
        <f t="shared" ref="AC21:AC84" si="3">AE21-AD21</f>
        <v>11428</v>
      </c>
      <c r="AD21" s="271">
        <f t="shared" ref="AD21:AD84" si="4">IF(OR(X21="③在園転入",X21="④在園転出",X21="⑤修正等"),ROUNDDOWN(T21*Y21/AA21,0),0)</f>
        <v>4666</v>
      </c>
      <c r="AE21" s="271">
        <f t="shared" ref="AE21:AE84" si="5">IF(OR(X21="③在園転入",X21="④在園転出",X21="⑤修正等"),ROUNDDOWN(U21*Y21/AA21,0),0)</f>
        <v>16094</v>
      </c>
      <c r="AF21" s="272">
        <f t="shared" ref="AF21:AF83" si="6">IF(Z21=0,MIN(U21,AB21),MIN(AE21,AB21))</f>
        <v>14685</v>
      </c>
      <c r="AG21" s="273">
        <v>20000</v>
      </c>
      <c r="AH21" s="272">
        <f t="shared" ref="AH21:AH84" si="7">AF21-AG21</f>
        <v>-5315</v>
      </c>
      <c r="AI21" s="271">
        <f t="shared" ref="AI21:AI84" si="8">IF(Z21=0,0,ROUNDDOWN($AI$19*Z21/AA21,0))</f>
        <v>9790</v>
      </c>
      <c r="AJ21" s="271">
        <f t="shared" ref="AJ21:AJ84" si="9">IF(OR(X21="③在園転入",X21="④在園転出",X21="⑤修正等"),ROUNDDOWN(U21*Z21/AA21,0),0)</f>
        <v>10729</v>
      </c>
      <c r="AK21" s="272">
        <f t="shared" ref="AK21:AK84" si="10">IF(Z21=0,0,MIN(AJ21,AI21))</f>
        <v>9790</v>
      </c>
      <c r="AL21" s="272">
        <f>IF(O21-(AF21+AK21)&lt;0,0,O21-(AF21+AK21))</f>
        <v>0</v>
      </c>
      <c r="AM21" s="272">
        <f t="shared" ref="AM21:AM84" si="11">IF((AF21+AK21)-O21&lt;0,0,(AF21+AK21)-O21)</f>
        <v>4475</v>
      </c>
      <c r="AN21" s="219">
        <f>AF21+AK21</f>
        <v>24475</v>
      </c>
      <c r="AO21" s="219">
        <f t="shared" ref="AO21:AO84" si="12">IF(Q21="有",R21,0)</f>
        <v>98000</v>
      </c>
      <c r="AQ21" s="220" t="str">
        <f>2018+V21&amp;0&amp;W21</f>
        <v>202404</v>
      </c>
      <c r="AR21" s="10">
        <f>VALUE(AQ21)</f>
        <v>202404</v>
      </c>
      <c r="AS21" s="10"/>
      <c r="AT21" s="10"/>
    </row>
    <row r="22" spans="1:46" ht="60" customHeight="1">
      <c r="A22" s="104">
        <v>3</v>
      </c>
      <c r="B22" s="104"/>
      <c r="C22" s="105" t="s">
        <v>178</v>
      </c>
      <c r="D22" s="105" t="s">
        <v>178</v>
      </c>
      <c r="E22" s="106">
        <f>'【記入例】請求書（幼稚園保育料・代理）'!$A$1-1400</f>
        <v>44713</v>
      </c>
      <c r="F22" s="107">
        <f>IF(E22="","",IFERROR(DATEDIF(E22,'請求書（幼稚園保育料・代理）'!$A$1,"Y"),""))</f>
        <v>3</v>
      </c>
      <c r="G22" s="108" t="s">
        <v>197</v>
      </c>
      <c r="H22" s="105" t="s">
        <v>219</v>
      </c>
      <c r="I22" s="109">
        <v>26</v>
      </c>
      <c r="J22" s="213" t="s">
        <v>32</v>
      </c>
      <c r="K22" s="111">
        <v>30</v>
      </c>
      <c r="L22" s="112">
        <v>0.375</v>
      </c>
      <c r="M22" s="213" t="s">
        <v>32</v>
      </c>
      <c r="N22" s="113">
        <v>0.66666666666666663</v>
      </c>
      <c r="O22" s="276">
        <v>20000</v>
      </c>
      <c r="P22" s="306"/>
      <c r="Q22" s="105" t="s">
        <v>216</v>
      </c>
      <c r="R22" s="276">
        <v>98000</v>
      </c>
      <c r="S22" s="214">
        <v>11</v>
      </c>
      <c r="T22" s="275">
        <f t="shared" si="1"/>
        <v>0</v>
      </c>
      <c r="U22" s="271">
        <f t="shared" si="0"/>
        <v>20000</v>
      </c>
      <c r="V22" s="215">
        <v>6</v>
      </c>
      <c r="W22" s="216">
        <v>4</v>
      </c>
      <c r="X22" s="217" t="s">
        <v>196</v>
      </c>
      <c r="Y22" s="218">
        <v>4</v>
      </c>
      <c r="Z22" s="270"/>
      <c r="AA22" s="281">
        <f>IFERROR(VLOOKUP(W22,平日の日数!$A$1:$B$12,2,FALSE),"")</f>
        <v>21</v>
      </c>
      <c r="AB22" s="271">
        <f t="shared" si="2"/>
        <v>4895</v>
      </c>
      <c r="AC22" s="271">
        <f t="shared" si="3"/>
        <v>0</v>
      </c>
      <c r="AD22" s="271">
        <f t="shared" si="4"/>
        <v>0</v>
      </c>
      <c r="AE22" s="271">
        <f t="shared" si="5"/>
        <v>0</v>
      </c>
      <c r="AF22" s="272">
        <f t="shared" si="6"/>
        <v>4895</v>
      </c>
      <c r="AG22" s="273">
        <v>0</v>
      </c>
      <c r="AH22" s="272">
        <f t="shared" si="7"/>
        <v>4895</v>
      </c>
      <c r="AI22" s="271">
        <f t="shared" si="8"/>
        <v>0</v>
      </c>
      <c r="AJ22" s="271">
        <f t="shared" si="9"/>
        <v>0</v>
      </c>
      <c r="AK22" s="272">
        <f>IF(Z22=0,0,MIN(AJ22,AI22))</f>
        <v>0</v>
      </c>
      <c r="AL22" s="272">
        <f t="shared" ref="AL22:AL84" si="13">IF(O22-(AF22+AK22)&lt;0,0,O22-(AF22+AK22))</f>
        <v>15105</v>
      </c>
      <c r="AM22" s="272">
        <f t="shared" si="11"/>
        <v>0</v>
      </c>
      <c r="AN22" s="219">
        <f>AF22+AK22</f>
        <v>4895</v>
      </c>
      <c r="AO22" s="219">
        <f t="shared" si="12"/>
        <v>0</v>
      </c>
      <c r="AQ22" s="220" t="str">
        <f t="shared" ref="AQ22:AQ84" si="14">2018+V22&amp;0&amp;W22</f>
        <v>202404</v>
      </c>
      <c r="AR22" s="10">
        <f t="shared" ref="AR22:AR84" si="15">VALUE(AQ22)</f>
        <v>202404</v>
      </c>
      <c r="AS22" s="10"/>
      <c r="AT22" s="10"/>
    </row>
    <row r="23" spans="1:46" ht="60" customHeight="1">
      <c r="A23" s="104">
        <v>4</v>
      </c>
      <c r="B23" s="104">
        <v>10000102</v>
      </c>
      <c r="C23" s="105" t="s">
        <v>178</v>
      </c>
      <c r="D23" s="105" t="s">
        <v>178</v>
      </c>
      <c r="E23" s="106">
        <f>'【記入例】請求書（幼稚園保育料・代理）'!$A$1-1200</f>
        <v>44913</v>
      </c>
      <c r="F23" s="107">
        <f>IF(E23="","",IFERROR(DATEDIF(E23,'請求書（幼稚園保育料・代理）'!$A$1,"Y"),""))</f>
        <v>3</v>
      </c>
      <c r="G23" s="108" t="s">
        <v>198</v>
      </c>
      <c r="H23" s="105" t="s">
        <v>219</v>
      </c>
      <c r="I23" s="109">
        <v>1</v>
      </c>
      <c r="J23" s="213" t="s">
        <v>32</v>
      </c>
      <c r="K23" s="111">
        <v>16</v>
      </c>
      <c r="L23" s="112">
        <v>0.375</v>
      </c>
      <c r="M23" s="213" t="s">
        <v>32</v>
      </c>
      <c r="N23" s="113">
        <v>0.66666666666666663</v>
      </c>
      <c r="O23" s="276">
        <v>26000</v>
      </c>
      <c r="P23" s="306"/>
      <c r="Q23" s="105" t="s">
        <v>216</v>
      </c>
      <c r="R23" s="276"/>
      <c r="S23" s="214"/>
      <c r="T23" s="275">
        <f t="shared" si="1"/>
        <v>0</v>
      </c>
      <c r="U23" s="271">
        <f t="shared" si="0"/>
        <v>26000</v>
      </c>
      <c r="V23" s="215">
        <v>6</v>
      </c>
      <c r="W23" s="216">
        <v>4</v>
      </c>
      <c r="X23" s="217" t="s">
        <v>199</v>
      </c>
      <c r="Y23" s="218">
        <v>12</v>
      </c>
      <c r="Z23" s="270"/>
      <c r="AA23" s="281">
        <f>IFERROR(VLOOKUP(W23,平日の日数!$A$1:$B$12,2,FALSE),"")</f>
        <v>21</v>
      </c>
      <c r="AB23" s="271">
        <f t="shared" si="2"/>
        <v>14685</v>
      </c>
      <c r="AC23" s="271">
        <f t="shared" si="3"/>
        <v>0</v>
      </c>
      <c r="AD23" s="271">
        <f t="shared" si="4"/>
        <v>0</v>
      </c>
      <c r="AE23" s="271">
        <f t="shared" si="5"/>
        <v>0</v>
      </c>
      <c r="AF23" s="272">
        <f t="shared" si="6"/>
        <v>14685</v>
      </c>
      <c r="AG23" s="273">
        <v>25700</v>
      </c>
      <c r="AH23" s="272">
        <f t="shared" si="7"/>
        <v>-11015</v>
      </c>
      <c r="AI23" s="271">
        <f t="shared" si="8"/>
        <v>0</v>
      </c>
      <c r="AJ23" s="271">
        <f t="shared" si="9"/>
        <v>0</v>
      </c>
      <c r="AK23" s="272">
        <f>IF(Z23=0,0,MIN(AJ23,AI23))</f>
        <v>0</v>
      </c>
      <c r="AL23" s="272">
        <f t="shared" si="13"/>
        <v>11315</v>
      </c>
      <c r="AM23" s="272">
        <f t="shared" si="11"/>
        <v>0</v>
      </c>
      <c r="AN23" s="219">
        <f>AF23+AK23</f>
        <v>14685</v>
      </c>
      <c r="AO23" s="219">
        <f t="shared" si="12"/>
        <v>0</v>
      </c>
      <c r="AQ23" s="220" t="str">
        <f t="shared" si="14"/>
        <v>202404</v>
      </c>
      <c r="AR23" s="10">
        <f t="shared" si="15"/>
        <v>202404</v>
      </c>
    </row>
    <row r="24" spans="1:46" ht="60" customHeight="1">
      <c r="A24" s="104"/>
      <c r="B24" s="104"/>
      <c r="C24" s="105"/>
      <c r="D24" s="105"/>
      <c r="E24" s="106"/>
      <c r="F24" s="107" t="str">
        <f>IF(E24="","",IFERROR(DATEDIF(E24,'請求書（幼稚園保育料・代理）'!$A$1,"Y"),""))</f>
        <v/>
      </c>
      <c r="G24" s="108"/>
      <c r="H24" s="105"/>
      <c r="I24" s="109"/>
      <c r="J24" s="213" t="s">
        <v>32</v>
      </c>
      <c r="K24" s="111"/>
      <c r="L24" s="112"/>
      <c r="M24" s="213" t="s">
        <v>32</v>
      </c>
      <c r="N24" s="113"/>
      <c r="O24" s="276"/>
      <c r="P24" s="306"/>
      <c r="Q24" s="105"/>
      <c r="R24" s="276"/>
      <c r="S24" s="214"/>
      <c r="T24" s="275">
        <f t="shared" si="1"/>
        <v>0</v>
      </c>
      <c r="U24" s="271">
        <f t="shared" si="0"/>
        <v>0</v>
      </c>
      <c r="V24" s="215"/>
      <c r="W24" s="216"/>
      <c r="X24" s="217"/>
      <c r="Y24" s="218"/>
      <c r="Z24" s="270"/>
      <c r="AA24" s="281" t="str">
        <f>IFERROR(VLOOKUP(W24,平日の日数!$A$1:$B$12,2,FALSE),"")</f>
        <v/>
      </c>
      <c r="AB24" s="271">
        <f t="shared" si="2"/>
        <v>0</v>
      </c>
      <c r="AC24" s="271">
        <f>AE24-AD24</f>
        <v>0</v>
      </c>
      <c r="AD24" s="271">
        <f t="shared" si="4"/>
        <v>0</v>
      </c>
      <c r="AE24" s="271">
        <f t="shared" si="5"/>
        <v>0</v>
      </c>
      <c r="AF24" s="272">
        <f>IF(Z24=0,MIN(U24,AB24),MIN(AE24,AB24))</f>
        <v>0</v>
      </c>
      <c r="AG24" s="273"/>
      <c r="AH24" s="272">
        <f>AF24-AG24</f>
        <v>0</v>
      </c>
      <c r="AI24" s="271">
        <f t="shared" si="8"/>
        <v>0</v>
      </c>
      <c r="AJ24" s="271">
        <f t="shared" si="9"/>
        <v>0</v>
      </c>
      <c r="AK24" s="272">
        <f>IF(Z24=0,0,MIN(AJ24,AI24))</f>
        <v>0</v>
      </c>
      <c r="AL24" s="272">
        <f>IF(O24-(AF24+AK24)&lt;0,0,O24-(AF24+AK24))</f>
        <v>0</v>
      </c>
      <c r="AM24" s="272">
        <f>IF((AF24+AK24)-O24&lt;0,0,(AF24+AK24)-O24)</f>
        <v>0</v>
      </c>
      <c r="AN24" s="219">
        <f>AF24+AK24</f>
        <v>0</v>
      </c>
      <c r="AO24" s="219">
        <f t="shared" si="12"/>
        <v>0</v>
      </c>
      <c r="AQ24" s="220" t="str">
        <f t="shared" si="14"/>
        <v>20180</v>
      </c>
      <c r="AR24" s="10">
        <f t="shared" si="15"/>
        <v>20180</v>
      </c>
    </row>
    <row r="25" spans="1:46" ht="60" customHeight="1">
      <c r="A25" s="104"/>
      <c r="B25" s="104"/>
      <c r="C25" s="105"/>
      <c r="D25" s="105"/>
      <c r="E25" s="106"/>
      <c r="F25" s="107" t="str">
        <f>IF(E25="","",IFERROR(DATEDIF(E25,'請求書（幼稚園保育料・代理）'!$A$1,"Y"),""))</f>
        <v/>
      </c>
      <c r="G25" s="108"/>
      <c r="H25" s="105"/>
      <c r="I25" s="109"/>
      <c r="J25" s="213" t="s">
        <v>32</v>
      </c>
      <c r="K25" s="111"/>
      <c r="L25" s="112"/>
      <c r="M25" s="213" t="s">
        <v>32</v>
      </c>
      <c r="N25" s="113"/>
      <c r="O25" s="276"/>
      <c r="P25" s="306"/>
      <c r="Q25" s="105"/>
      <c r="R25" s="276"/>
      <c r="S25" s="214"/>
      <c r="T25" s="275">
        <f t="shared" si="1"/>
        <v>0</v>
      </c>
      <c r="U25" s="271">
        <f t="shared" si="0"/>
        <v>0</v>
      </c>
      <c r="V25" s="215"/>
      <c r="W25" s="216"/>
      <c r="X25" s="217"/>
      <c r="Y25" s="218"/>
      <c r="Z25" s="270"/>
      <c r="AA25" s="281" t="str">
        <f>IFERROR(VLOOKUP(W25,平日の日数!$A$1:$B$12,2,FALSE),"")</f>
        <v/>
      </c>
      <c r="AB25" s="271">
        <f t="shared" si="2"/>
        <v>0</v>
      </c>
      <c r="AC25" s="271">
        <f t="shared" si="3"/>
        <v>0</v>
      </c>
      <c r="AD25" s="271">
        <f t="shared" si="4"/>
        <v>0</v>
      </c>
      <c r="AE25" s="271">
        <f t="shared" si="5"/>
        <v>0</v>
      </c>
      <c r="AF25" s="272">
        <f t="shared" si="6"/>
        <v>0</v>
      </c>
      <c r="AG25" s="273"/>
      <c r="AH25" s="272">
        <f t="shared" si="7"/>
        <v>0</v>
      </c>
      <c r="AI25" s="271">
        <f t="shared" si="8"/>
        <v>0</v>
      </c>
      <c r="AJ25" s="271">
        <f t="shared" si="9"/>
        <v>0</v>
      </c>
      <c r="AK25" s="272">
        <f t="shared" si="10"/>
        <v>0</v>
      </c>
      <c r="AL25" s="272">
        <f t="shared" si="13"/>
        <v>0</v>
      </c>
      <c r="AM25" s="272">
        <f t="shared" si="11"/>
        <v>0</v>
      </c>
      <c r="AN25" s="219">
        <f t="shared" ref="AN25:AN85" si="16">AF25+AK25</f>
        <v>0</v>
      </c>
      <c r="AO25" s="219">
        <f t="shared" si="12"/>
        <v>0</v>
      </c>
      <c r="AQ25" s="220" t="str">
        <f t="shared" si="14"/>
        <v>20180</v>
      </c>
      <c r="AR25" s="10">
        <f t="shared" si="15"/>
        <v>20180</v>
      </c>
    </row>
    <row r="26" spans="1:46" ht="60" customHeight="1">
      <c r="A26" s="104"/>
      <c r="B26" s="104"/>
      <c r="C26" s="105"/>
      <c r="D26" s="105"/>
      <c r="E26" s="106"/>
      <c r="F26" s="107" t="str">
        <f>IF(E26="","",IFERROR(DATEDIF(E26,'請求書（幼稚園保育料・代理）'!$A$1,"Y"),""))</f>
        <v/>
      </c>
      <c r="G26" s="108"/>
      <c r="H26" s="105"/>
      <c r="I26" s="109"/>
      <c r="J26" s="213" t="s">
        <v>32</v>
      </c>
      <c r="K26" s="111"/>
      <c r="L26" s="112"/>
      <c r="M26" s="213" t="s">
        <v>32</v>
      </c>
      <c r="N26" s="113"/>
      <c r="O26" s="276"/>
      <c r="P26" s="306"/>
      <c r="Q26" s="105"/>
      <c r="R26" s="276"/>
      <c r="S26" s="214"/>
      <c r="T26" s="275">
        <f t="shared" si="1"/>
        <v>0</v>
      </c>
      <c r="U26" s="271">
        <f t="shared" si="0"/>
        <v>0</v>
      </c>
      <c r="V26" s="215"/>
      <c r="W26" s="216"/>
      <c r="X26" s="217"/>
      <c r="Y26" s="218"/>
      <c r="Z26" s="270"/>
      <c r="AA26" s="281" t="str">
        <f>IFERROR(VLOOKUP(W26,平日の日数!$A$1:$B$12,2,FALSE),"")</f>
        <v/>
      </c>
      <c r="AB26" s="271">
        <f t="shared" si="2"/>
        <v>0</v>
      </c>
      <c r="AC26" s="271">
        <f t="shared" si="3"/>
        <v>0</v>
      </c>
      <c r="AD26" s="271">
        <f t="shared" si="4"/>
        <v>0</v>
      </c>
      <c r="AE26" s="271">
        <f t="shared" si="5"/>
        <v>0</v>
      </c>
      <c r="AF26" s="272">
        <f t="shared" si="6"/>
        <v>0</v>
      </c>
      <c r="AG26" s="273"/>
      <c r="AH26" s="272">
        <f t="shared" si="7"/>
        <v>0</v>
      </c>
      <c r="AI26" s="271">
        <f t="shared" si="8"/>
        <v>0</v>
      </c>
      <c r="AJ26" s="271">
        <f t="shared" si="9"/>
        <v>0</v>
      </c>
      <c r="AK26" s="272">
        <f t="shared" si="10"/>
        <v>0</v>
      </c>
      <c r="AL26" s="272">
        <f t="shared" si="13"/>
        <v>0</v>
      </c>
      <c r="AM26" s="272">
        <f t="shared" si="11"/>
        <v>0</v>
      </c>
      <c r="AN26" s="219">
        <f t="shared" si="16"/>
        <v>0</v>
      </c>
      <c r="AO26" s="219">
        <f t="shared" si="12"/>
        <v>0</v>
      </c>
      <c r="AQ26" s="220" t="str">
        <f t="shared" si="14"/>
        <v>20180</v>
      </c>
      <c r="AR26" s="10">
        <f t="shared" si="15"/>
        <v>20180</v>
      </c>
    </row>
    <row r="27" spans="1:46" ht="60" customHeight="1">
      <c r="A27" s="104"/>
      <c r="B27" s="104"/>
      <c r="C27" s="105"/>
      <c r="D27" s="105"/>
      <c r="E27" s="106"/>
      <c r="F27" s="107" t="str">
        <f>IF(E27="","",IFERROR(DATEDIF(E27,'請求書（幼稚園保育料・代理）'!$A$1,"Y"),""))</f>
        <v/>
      </c>
      <c r="G27" s="108"/>
      <c r="H27" s="105"/>
      <c r="I27" s="109"/>
      <c r="J27" s="213" t="s">
        <v>32</v>
      </c>
      <c r="K27" s="111"/>
      <c r="L27" s="112"/>
      <c r="M27" s="213" t="s">
        <v>32</v>
      </c>
      <c r="N27" s="113"/>
      <c r="O27" s="276"/>
      <c r="P27" s="306"/>
      <c r="Q27" s="105"/>
      <c r="R27" s="276"/>
      <c r="S27" s="214"/>
      <c r="T27" s="275">
        <f t="shared" si="1"/>
        <v>0</v>
      </c>
      <c r="U27" s="271">
        <f t="shared" si="0"/>
        <v>0</v>
      </c>
      <c r="V27" s="215"/>
      <c r="W27" s="216"/>
      <c r="X27" s="217"/>
      <c r="Y27" s="218"/>
      <c r="Z27" s="270"/>
      <c r="AA27" s="281" t="str">
        <f>IFERROR(VLOOKUP(W27,平日の日数!$A$1:$B$12,2,FALSE),"")</f>
        <v/>
      </c>
      <c r="AB27" s="271">
        <f t="shared" si="2"/>
        <v>0</v>
      </c>
      <c r="AC27" s="271">
        <f t="shared" si="3"/>
        <v>0</v>
      </c>
      <c r="AD27" s="271">
        <f t="shared" si="4"/>
        <v>0</v>
      </c>
      <c r="AE27" s="271">
        <f t="shared" si="5"/>
        <v>0</v>
      </c>
      <c r="AF27" s="272">
        <f t="shared" si="6"/>
        <v>0</v>
      </c>
      <c r="AG27" s="273"/>
      <c r="AH27" s="272">
        <f t="shared" si="7"/>
        <v>0</v>
      </c>
      <c r="AI27" s="271">
        <f t="shared" si="8"/>
        <v>0</v>
      </c>
      <c r="AJ27" s="271">
        <f t="shared" si="9"/>
        <v>0</v>
      </c>
      <c r="AK27" s="272">
        <f t="shared" si="10"/>
        <v>0</v>
      </c>
      <c r="AL27" s="272">
        <f t="shared" si="13"/>
        <v>0</v>
      </c>
      <c r="AM27" s="272">
        <f t="shared" si="11"/>
        <v>0</v>
      </c>
      <c r="AN27" s="219">
        <f t="shared" si="16"/>
        <v>0</v>
      </c>
      <c r="AO27" s="219">
        <f t="shared" si="12"/>
        <v>0</v>
      </c>
      <c r="AQ27" s="220" t="str">
        <f t="shared" si="14"/>
        <v>20180</v>
      </c>
      <c r="AR27" s="10">
        <f t="shared" si="15"/>
        <v>20180</v>
      </c>
    </row>
    <row r="28" spans="1:46" ht="60" customHeight="1">
      <c r="A28" s="104"/>
      <c r="B28" s="104"/>
      <c r="C28" s="105"/>
      <c r="D28" s="105"/>
      <c r="E28" s="106"/>
      <c r="F28" s="107" t="str">
        <f>IF(E28="","",IFERROR(DATEDIF(E28,'請求書（幼稚園保育料・代理）'!$A$1,"Y"),""))</f>
        <v/>
      </c>
      <c r="G28" s="108"/>
      <c r="H28" s="105"/>
      <c r="I28" s="109"/>
      <c r="J28" s="213" t="s">
        <v>32</v>
      </c>
      <c r="K28" s="111"/>
      <c r="L28" s="112"/>
      <c r="M28" s="213" t="s">
        <v>32</v>
      </c>
      <c r="N28" s="113"/>
      <c r="O28" s="276"/>
      <c r="P28" s="306"/>
      <c r="Q28" s="105"/>
      <c r="R28" s="276"/>
      <c r="S28" s="214"/>
      <c r="T28" s="275">
        <f t="shared" si="1"/>
        <v>0</v>
      </c>
      <c r="U28" s="271">
        <f t="shared" si="0"/>
        <v>0</v>
      </c>
      <c r="V28" s="215"/>
      <c r="W28" s="216"/>
      <c r="X28" s="217"/>
      <c r="Y28" s="218"/>
      <c r="Z28" s="270"/>
      <c r="AA28" s="281" t="str">
        <f>IFERROR(VLOOKUP(W28,平日の日数!$A$1:$B$12,2,FALSE),"")</f>
        <v/>
      </c>
      <c r="AB28" s="271">
        <f t="shared" si="2"/>
        <v>0</v>
      </c>
      <c r="AC28" s="271">
        <f t="shared" si="3"/>
        <v>0</v>
      </c>
      <c r="AD28" s="271">
        <f t="shared" si="4"/>
        <v>0</v>
      </c>
      <c r="AE28" s="271">
        <f t="shared" si="5"/>
        <v>0</v>
      </c>
      <c r="AF28" s="272">
        <f t="shared" si="6"/>
        <v>0</v>
      </c>
      <c r="AG28" s="273"/>
      <c r="AH28" s="272">
        <f t="shared" si="7"/>
        <v>0</v>
      </c>
      <c r="AI28" s="271">
        <f t="shared" si="8"/>
        <v>0</v>
      </c>
      <c r="AJ28" s="271">
        <f t="shared" si="9"/>
        <v>0</v>
      </c>
      <c r="AK28" s="272">
        <f t="shared" si="10"/>
        <v>0</v>
      </c>
      <c r="AL28" s="272">
        <f t="shared" si="13"/>
        <v>0</v>
      </c>
      <c r="AM28" s="272">
        <f t="shared" si="11"/>
        <v>0</v>
      </c>
      <c r="AN28" s="219">
        <f t="shared" si="16"/>
        <v>0</v>
      </c>
      <c r="AO28" s="219">
        <f t="shared" si="12"/>
        <v>0</v>
      </c>
      <c r="AQ28" s="220" t="str">
        <f t="shared" si="14"/>
        <v>20180</v>
      </c>
      <c r="AR28" s="10">
        <f t="shared" si="15"/>
        <v>20180</v>
      </c>
    </row>
    <row r="29" spans="1:46" ht="60" customHeight="1">
      <c r="A29" s="104"/>
      <c r="B29" s="104"/>
      <c r="C29" s="105"/>
      <c r="D29" s="105"/>
      <c r="E29" s="106"/>
      <c r="F29" s="107" t="str">
        <f>IF(E29="","",IFERROR(DATEDIF(E29,'請求書（幼稚園保育料・代理）'!$A$1,"Y"),""))</f>
        <v/>
      </c>
      <c r="G29" s="108"/>
      <c r="H29" s="105"/>
      <c r="I29" s="109"/>
      <c r="J29" s="213" t="s">
        <v>32</v>
      </c>
      <c r="K29" s="111"/>
      <c r="L29" s="112"/>
      <c r="M29" s="213" t="s">
        <v>32</v>
      </c>
      <c r="N29" s="113"/>
      <c r="O29" s="276"/>
      <c r="P29" s="306"/>
      <c r="Q29" s="105"/>
      <c r="R29" s="276"/>
      <c r="S29" s="214"/>
      <c r="T29" s="275">
        <f t="shared" si="1"/>
        <v>0</v>
      </c>
      <c r="U29" s="271">
        <f t="shared" si="0"/>
        <v>0</v>
      </c>
      <c r="V29" s="215"/>
      <c r="W29" s="216"/>
      <c r="X29" s="217"/>
      <c r="Y29" s="218"/>
      <c r="Z29" s="270"/>
      <c r="AA29" s="281" t="str">
        <f>IFERROR(VLOOKUP(W29,平日の日数!$A$1:$B$12,2,FALSE),"")</f>
        <v/>
      </c>
      <c r="AB29" s="271">
        <f t="shared" si="2"/>
        <v>0</v>
      </c>
      <c r="AC29" s="271">
        <f t="shared" si="3"/>
        <v>0</v>
      </c>
      <c r="AD29" s="271">
        <f t="shared" si="4"/>
        <v>0</v>
      </c>
      <c r="AE29" s="271">
        <f t="shared" si="5"/>
        <v>0</v>
      </c>
      <c r="AF29" s="272">
        <f t="shared" si="6"/>
        <v>0</v>
      </c>
      <c r="AG29" s="273"/>
      <c r="AH29" s="272">
        <f t="shared" si="7"/>
        <v>0</v>
      </c>
      <c r="AI29" s="271">
        <f t="shared" si="8"/>
        <v>0</v>
      </c>
      <c r="AJ29" s="271">
        <f t="shared" si="9"/>
        <v>0</v>
      </c>
      <c r="AK29" s="272">
        <f t="shared" si="10"/>
        <v>0</v>
      </c>
      <c r="AL29" s="272">
        <f t="shared" si="13"/>
        <v>0</v>
      </c>
      <c r="AM29" s="272">
        <f t="shared" si="11"/>
        <v>0</v>
      </c>
      <c r="AN29" s="219">
        <f t="shared" si="16"/>
        <v>0</v>
      </c>
      <c r="AO29" s="219">
        <f t="shared" si="12"/>
        <v>0</v>
      </c>
      <c r="AQ29" s="220" t="str">
        <f t="shared" si="14"/>
        <v>20180</v>
      </c>
      <c r="AR29" s="10">
        <f t="shared" si="15"/>
        <v>20180</v>
      </c>
    </row>
    <row r="30" spans="1:46" ht="60" customHeight="1">
      <c r="A30" s="104"/>
      <c r="B30" s="104"/>
      <c r="C30" s="105"/>
      <c r="D30" s="105"/>
      <c r="E30" s="106"/>
      <c r="F30" s="107" t="str">
        <f>IF(E30="","",IFERROR(DATEDIF(E30,'請求書（幼稚園保育料・代理）'!$A$1,"Y"),""))</f>
        <v/>
      </c>
      <c r="G30" s="108"/>
      <c r="H30" s="105"/>
      <c r="I30" s="109"/>
      <c r="J30" s="213" t="s">
        <v>32</v>
      </c>
      <c r="K30" s="111"/>
      <c r="L30" s="112"/>
      <c r="M30" s="213" t="s">
        <v>32</v>
      </c>
      <c r="N30" s="113"/>
      <c r="O30" s="276"/>
      <c r="P30" s="306"/>
      <c r="Q30" s="105"/>
      <c r="R30" s="276"/>
      <c r="S30" s="214"/>
      <c r="T30" s="275">
        <f t="shared" si="1"/>
        <v>0</v>
      </c>
      <c r="U30" s="271">
        <f t="shared" si="0"/>
        <v>0</v>
      </c>
      <c r="V30" s="215"/>
      <c r="W30" s="216"/>
      <c r="X30" s="217"/>
      <c r="Y30" s="218"/>
      <c r="Z30" s="270"/>
      <c r="AA30" s="281" t="str">
        <f>IFERROR(VLOOKUP(W30,平日の日数!$A$1:$B$12,2,FALSE),"")</f>
        <v/>
      </c>
      <c r="AB30" s="271">
        <f t="shared" si="2"/>
        <v>0</v>
      </c>
      <c r="AC30" s="271">
        <f t="shared" si="3"/>
        <v>0</v>
      </c>
      <c r="AD30" s="271">
        <f t="shared" si="4"/>
        <v>0</v>
      </c>
      <c r="AE30" s="271">
        <f t="shared" si="5"/>
        <v>0</v>
      </c>
      <c r="AF30" s="272">
        <f t="shared" si="6"/>
        <v>0</v>
      </c>
      <c r="AG30" s="273"/>
      <c r="AH30" s="272">
        <f t="shared" si="7"/>
        <v>0</v>
      </c>
      <c r="AI30" s="271">
        <f t="shared" si="8"/>
        <v>0</v>
      </c>
      <c r="AJ30" s="271">
        <f t="shared" si="9"/>
        <v>0</v>
      </c>
      <c r="AK30" s="272">
        <f t="shared" si="10"/>
        <v>0</v>
      </c>
      <c r="AL30" s="272">
        <f t="shared" si="13"/>
        <v>0</v>
      </c>
      <c r="AM30" s="272">
        <f t="shared" si="11"/>
        <v>0</v>
      </c>
      <c r="AN30" s="219">
        <f t="shared" si="16"/>
        <v>0</v>
      </c>
      <c r="AO30" s="219">
        <f t="shared" si="12"/>
        <v>0</v>
      </c>
      <c r="AQ30" s="220" t="str">
        <f t="shared" si="14"/>
        <v>20180</v>
      </c>
      <c r="AR30" s="10">
        <f t="shared" si="15"/>
        <v>20180</v>
      </c>
    </row>
    <row r="31" spans="1:46" ht="60" customHeight="1">
      <c r="A31" s="104"/>
      <c r="B31" s="104"/>
      <c r="C31" s="105"/>
      <c r="D31" s="105"/>
      <c r="E31" s="106"/>
      <c r="F31" s="107" t="str">
        <f>IF(E31="","",IFERROR(DATEDIF(E31,'請求書（幼稚園保育料・代理）'!$A$1,"Y"),""))</f>
        <v/>
      </c>
      <c r="G31" s="108"/>
      <c r="H31" s="105"/>
      <c r="I31" s="109"/>
      <c r="J31" s="213" t="s">
        <v>32</v>
      </c>
      <c r="K31" s="111"/>
      <c r="L31" s="112"/>
      <c r="M31" s="213" t="s">
        <v>32</v>
      </c>
      <c r="N31" s="113"/>
      <c r="O31" s="276"/>
      <c r="P31" s="306"/>
      <c r="Q31" s="105"/>
      <c r="R31" s="276"/>
      <c r="S31" s="214"/>
      <c r="T31" s="275">
        <f t="shared" si="1"/>
        <v>0</v>
      </c>
      <c r="U31" s="271">
        <f t="shared" si="0"/>
        <v>0</v>
      </c>
      <c r="V31" s="215"/>
      <c r="W31" s="216"/>
      <c r="X31" s="217"/>
      <c r="Y31" s="218"/>
      <c r="Z31" s="270"/>
      <c r="AA31" s="281" t="str">
        <f>IFERROR(VLOOKUP(W31,平日の日数!$A$1:$B$12,2,FALSE),"")</f>
        <v/>
      </c>
      <c r="AB31" s="271">
        <f t="shared" si="2"/>
        <v>0</v>
      </c>
      <c r="AC31" s="271">
        <f t="shared" si="3"/>
        <v>0</v>
      </c>
      <c r="AD31" s="271">
        <f t="shared" si="4"/>
        <v>0</v>
      </c>
      <c r="AE31" s="271">
        <f t="shared" si="5"/>
        <v>0</v>
      </c>
      <c r="AF31" s="272">
        <f t="shared" si="6"/>
        <v>0</v>
      </c>
      <c r="AG31" s="273"/>
      <c r="AH31" s="272">
        <f t="shared" si="7"/>
        <v>0</v>
      </c>
      <c r="AI31" s="271">
        <f t="shared" si="8"/>
        <v>0</v>
      </c>
      <c r="AJ31" s="271">
        <f t="shared" si="9"/>
        <v>0</v>
      </c>
      <c r="AK31" s="272">
        <f t="shared" si="10"/>
        <v>0</v>
      </c>
      <c r="AL31" s="272">
        <f t="shared" si="13"/>
        <v>0</v>
      </c>
      <c r="AM31" s="272">
        <f t="shared" si="11"/>
        <v>0</v>
      </c>
      <c r="AN31" s="219">
        <f t="shared" si="16"/>
        <v>0</v>
      </c>
      <c r="AO31" s="219">
        <f t="shared" si="12"/>
        <v>0</v>
      </c>
      <c r="AQ31" s="220" t="str">
        <f t="shared" si="14"/>
        <v>20180</v>
      </c>
      <c r="AR31" s="10">
        <f t="shared" si="15"/>
        <v>20180</v>
      </c>
    </row>
    <row r="32" spans="1:46" ht="60" customHeight="1">
      <c r="A32" s="104"/>
      <c r="B32" s="104"/>
      <c r="C32" s="105"/>
      <c r="D32" s="105"/>
      <c r="E32" s="106"/>
      <c r="F32" s="107" t="str">
        <f>IF(E32="","",IFERROR(DATEDIF(E32,'請求書（幼稚園保育料・代理）'!$A$1,"Y"),""))</f>
        <v/>
      </c>
      <c r="G32" s="108"/>
      <c r="H32" s="105"/>
      <c r="I32" s="109"/>
      <c r="J32" s="213" t="s">
        <v>32</v>
      </c>
      <c r="K32" s="111"/>
      <c r="L32" s="112"/>
      <c r="M32" s="213" t="s">
        <v>32</v>
      </c>
      <c r="N32" s="113"/>
      <c r="O32" s="276"/>
      <c r="P32" s="306"/>
      <c r="Q32" s="105"/>
      <c r="R32" s="276"/>
      <c r="S32" s="214"/>
      <c r="T32" s="275">
        <f t="shared" si="1"/>
        <v>0</v>
      </c>
      <c r="U32" s="271">
        <f t="shared" si="0"/>
        <v>0</v>
      </c>
      <c r="V32" s="215"/>
      <c r="W32" s="216"/>
      <c r="X32" s="217"/>
      <c r="Y32" s="218"/>
      <c r="Z32" s="270"/>
      <c r="AA32" s="281" t="str">
        <f>IFERROR(VLOOKUP(W32,平日の日数!$A$1:$B$12,2,FALSE),"")</f>
        <v/>
      </c>
      <c r="AB32" s="271">
        <f t="shared" si="2"/>
        <v>0</v>
      </c>
      <c r="AC32" s="271">
        <f t="shared" si="3"/>
        <v>0</v>
      </c>
      <c r="AD32" s="271">
        <f t="shared" si="4"/>
        <v>0</v>
      </c>
      <c r="AE32" s="271">
        <f t="shared" si="5"/>
        <v>0</v>
      </c>
      <c r="AF32" s="272">
        <f t="shared" si="6"/>
        <v>0</v>
      </c>
      <c r="AG32" s="273"/>
      <c r="AH32" s="272">
        <f t="shared" si="7"/>
        <v>0</v>
      </c>
      <c r="AI32" s="271">
        <f t="shared" si="8"/>
        <v>0</v>
      </c>
      <c r="AJ32" s="271">
        <f t="shared" si="9"/>
        <v>0</v>
      </c>
      <c r="AK32" s="272">
        <f t="shared" si="10"/>
        <v>0</v>
      </c>
      <c r="AL32" s="272">
        <f t="shared" si="13"/>
        <v>0</v>
      </c>
      <c r="AM32" s="272">
        <f t="shared" si="11"/>
        <v>0</v>
      </c>
      <c r="AN32" s="219">
        <f t="shared" si="16"/>
        <v>0</v>
      </c>
      <c r="AO32" s="219">
        <f t="shared" si="12"/>
        <v>0</v>
      </c>
      <c r="AQ32" s="220" t="str">
        <f t="shared" si="14"/>
        <v>20180</v>
      </c>
      <c r="AR32" s="10">
        <f t="shared" si="15"/>
        <v>20180</v>
      </c>
    </row>
    <row r="33" spans="1:44" ht="60" customHeight="1">
      <c r="A33" s="104"/>
      <c r="B33" s="104"/>
      <c r="C33" s="105"/>
      <c r="D33" s="105"/>
      <c r="E33" s="106"/>
      <c r="F33" s="107" t="str">
        <f>IF(E33="","",IFERROR(DATEDIF(E33,'請求書（幼稚園保育料・代理）'!$A$1,"Y"),""))</f>
        <v/>
      </c>
      <c r="G33" s="108"/>
      <c r="H33" s="105"/>
      <c r="I33" s="109"/>
      <c r="J33" s="213" t="s">
        <v>32</v>
      </c>
      <c r="K33" s="111"/>
      <c r="L33" s="112"/>
      <c r="M33" s="213" t="s">
        <v>32</v>
      </c>
      <c r="N33" s="113"/>
      <c r="O33" s="276"/>
      <c r="P33" s="306"/>
      <c r="Q33" s="105"/>
      <c r="R33" s="276"/>
      <c r="S33" s="214"/>
      <c r="T33" s="275">
        <f t="shared" si="1"/>
        <v>0</v>
      </c>
      <c r="U33" s="271">
        <f t="shared" si="0"/>
        <v>0</v>
      </c>
      <c r="V33" s="215"/>
      <c r="W33" s="216"/>
      <c r="X33" s="217"/>
      <c r="Y33" s="218"/>
      <c r="Z33" s="270"/>
      <c r="AA33" s="281" t="str">
        <f>IFERROR(VLOOKUP(W33,平日の日数!$A$1:$B$12,2,FALSE),"")</f>
        <v/>
      </c>
      <c r="AB33" s="271">
        <f t="shared" si="2"/>
        <v>0</v>
      </c>
      <c r="AC33" s="271">
        <f t="shared" si="3"/>
        <v>0</v>
      </c>
      <c r="AD33" s="271">
        <f t="shared" si="4"/>
        <v>0</v>
      </c>
      <c r="AE33" s="271">
        <f t="shared" si="5"/>
        <v>0</v>
      </c>
      <c r="AF33" s="272">
        <f t="shared" si="6"/>
        <v>0</v>
      </c>
      <c r="AG33" s="273"/>
      <c r="AH33" s="272">
        <f t="shared" si="7"/>
        <v>0</v>
      </c>
      <c r="AI33" s="271">
        <f t="shared" si="8"/>
        <v>0</v>
      </c>
      <c r="AJ33" s="271">
        <f t="shared" si="9"/>
        <v>0</v>
      </c>
      <c r="AK33" s="272">
        <f t="shared" si="10"/>
        <v>0</v>
      </c>
      <c r="AL33" s="272">
        <f t="shared" si="13"/>
        <v>0</v>
      </c>
      <c r="AM33" s="272">
        <f t="shared" si="11"/>
        <v>0</v>
      </c>
      <c r="AN33" s="219">
        <f t="shared" si="16"/>
        <v>0</v>
      </c>
      <c r="AO33" s="219">
        <f t="shared" si="12"/>
        <v>0</v>
      </c>
      <c r="AQ33" s="220" t="str">
        <f t="shared" si="14"/>
        <v>20180</v>
      </c>
      <c r="AR33" s="10">
        <f t="shared" si="15"/>
        <v>20180</v>
      </c>
    </row>
    <row r="34" spans="1:44" ht="60" customHeight="1">
      <c r="A34" s="104"/>
      <c r="B34" s="104"/>
      <c r="C34" s="105"/>
      <c r="D34" s="105"/>
      <c r="E34" s="106"/>
      <c r="F34" s="107" t="str">
        <f>IF(E34="","",IFERROR(DATEDIF(E34,'請求書（幼稚園保育料・代理）'!$A$1,"Y"),""))</f>
        <v/>
      </c>
      <c r="G34" s="108"/>
      <c r="H34" s="105"/>
      <c r="I34" s="109"/>
      <c r="J34" s="213" t="s">
        <v>32</v>
      </c>
      <c r="K34" s="111"/>
      <c r="L34" s="112"/>
      <c r="M34" s="213" t="s">
        <v>32</v>
      </c>
      <c r="N34" s="113"/>
      <c r="O34" s="276"/>
      <c r="P34" s="306"/>
      <c r="Q34" s="105"/>
      <c r="R34" s="276"/>
      <c r="S34" s="214"/>
      <c r="T34" s="275">
        <f t="shared" si="1"/>
        <v>0</v>
      </c>
      <c r="U34" s="271">
        <f t="shared" si="0"/>
        <v>0</v>
      </c>
      <c r="V34" s="215"/>
      <c r="W34" s="216"/>
      <c r="X34" s="217"/>
      <c r="Y34" s="218"/>
      <c r="Z34" s="270"/>
      <c r="AA34" s="281" t="str">
        <f>IFERROR(VLOOKUP(W34,平日の日数!$A$1:$B$12,2,FALSE),"")</f>
        <v/>
      </c>
      <c r="AB34" s="271">
        <f t="shared" si="2"/>
        <v>0</v>
      </c>
      <c r="AC34" s="271">
        <f t="shared" si="3"/>
        <v>0</v>
      </c>
      <c r="AD34" s="271">
        <f t="shared" si="4"/>
        <v>0</v>
      </c>
      <c r="AE34" s="271">
        <f t="shared" si="5"/>
        <v>0</v>
      </c>
      <c r="AF34" s="272">
        <f t="shared" si="6"/>
        <v>0</v>
      </c>
      <c r="AG34" s="273"/>
      <c r="AH34" s="272">
        <f t="shared" si="7"/>
        <v>0</v>
      </c>
      <c r="AI34" s="271">
        <f t="shared" si="8"/>
        <v>0</v>
      </c>
      <c r="AJ34" s="271">
        <f t="shared" si="9"/>
        <v>0</v>
      </c>
      <c r="AK34" s="272">
        <f t="shared" si="10"/>
        <v>0</v>
      </c>
      <c r="AL34" s="272">
        <f t="shared" si="13"/>
        <v>0</v>
      </c>
      <c r="AM34" s="272">
        <f t="shared" si="11"/>
        <v>0</v>
      </c>
      <c r="AN34" s="219">
        <f t="shared" si="16"/>
        <v>0</v>
      </c>
      <c r="AO34" s="219">
        <f t="shared" si="12"/>
        <v>0</v>
      </c>
      <c r="AQ34" s="220" t="str">
        <f t="shared" si="14"/>
        <v>20180</v>
      </c>
      <c r="AR34" s="10">
        <f t="shared" si="15"/>
        <v>20180</v>
      </c>
    </row>
    <row r="35" spans="1:44" ht="60" customHeight="1">
      <c r="A35" s="104"/>
      <c r="B35" s="104"/>
      <c r="C35" s="105"/>
      <c r="D35" s="105"/>
      <c r="E35" s="106"/>
      <c r="F35" s="107" t="str">
        <f>IF(E35="","",IFERROR(DATEDIF(E35,'請求書（幼稚園保育料・代理）'!$A$1,"Y"),""))</f>
        <v/>
      </c>
      <c r="G35" s="108"/>
      <c r="H35" s="105"/>
      <c r="I35" s="109"/>
      <c r="J35" s="213" t="s">
        <v>32</v>
      </c>
      <c r="K35" s="111"/>
      <c r="L35" s="112"/>
      <c r="M35" s="213" t="s">
        <v>32</v>
      </c>
      <c r="N35" s="113"/>
      <c r="O35" s="276"/>
      <c r="P35" s="306"/>
      <c r="Q35" s="105"/>
      <c r="R35" s="276"/>
      <c r="S35" s="214"/>
      <c r="T35" s="275">
        <f t="shared" si="1"/>
        <v>0</v>
      </c>
      <c r="U35" s="271">
        <f t="shared" si="0"/>
        <v>0</v>
      </c>
      <c r="V35" s="215"/>
      <c r="W35" s="216"/>
      <c r="X35" s="217"/>
      <c r="Y35" s="218"/>
      <c r="Z35" s="270"/>
      <c r="AA35" s="281" t="str">
        <f>IFERROR(VLOOKUP(W35,平日の日数!$A$1:$B$12,2,FALSE),"")</f>
        <v/>
      </c>
      <c r="AB35" s="271">
        <f t="shared" si="2"/>
        <v>0</v>
      </c>
      <c r="AC35" s="271">
        <f t="shared" si="3"/>
        <v>0</v>
      </c>
      <c r="AD35" s="271">
        <f t="shared" si="4"/>
        <v>0</v>
      </c>
      <c r="AE35" s="271">
        <f t="shared" si="5"/>
        <v>0</v>
      </c>
      <c r="AF35" s="272">
        <f t="shared" si="6"/>
        <v>0</v>
      </c>
      <c r="AG35" s="273"/>
      <c r="AH35" s="272">
        <f t="shared" si="7"/>
        <v>0</v>
      </c>
      <c r="AI35" s="271">
        <f t="shared" si="8"/>
        <v>0</v>
      </c>
      <c r="AJ35" s="271">
        <f t="shared" si="9"/>
        <v>0</v>
      </c>
      <c r="AK35" s="272">
        <f t="shared" si="10"/>
        <v>0</v>
      </c>
      <c r="AL35" s="272">
        <f t="shared" si="13"/>
        <v>0</v>
      </c>
      <c r="AM35" s="272">
        <f t="shared" si="11"/>
        <v>0</v>
      </c>
      <c r="AN35" s="219">
        <f t="shared" si="16"/>
        <v>0</v>
      </c>
      <c r="AO35" s="219">
        <f t="shared" si="12"/>
        <v>0</v>
      </c>
      <c r="AQ35" s="220" t="str">
        <f t="shared" si="14"/>
        <v>20180</v>
      </c>
      <c r="AR35" s="10">
        <f t="shared" si="15"/>
        <v>20180</v>
      </c>
    </row>
    <row r="36" spans="1:44" ht="60" customHeight="1">
      <c r="A36" s="104"/>
      <c r="B36" s="104"/>
      <c r="C36" s="105"/>
      <c r="D36" s="105"/>
      <c r="E36" s="106"/>
      <c r="F36" s="107" t="str">
        <f>IF(E36="","",IFERROR(DATEDIF(E36,'請求書（幼稚園保育料・代理）'!$A$1,"Y"),""))</f>
        <v/>
      </c>
      <c r="G36" s="108"/>
      <c r="H36" s="105"/>
      <c r="I36" s="109"/>
      <c r="J36" s="213" t="s">
        <v>32</v>
      </c>
      <c r="K36" s="111"/>
      <c r="L36" s="112"/>
      <c r="M36" s="213" t="s">
        <v>32</v>
      </c>
      <c r="N36" s="113"/>
      <c r="O36" s="276"/>
      <c r="P36" s="306"/>
      <c r="Q36" s="105"/>
      <c r="R36" s="276"/>
      <c r="S36" s="214"/>
      <c r="T36" s="275">
        <f t="shared" si="1"/>
        <v>0</v>
      </c>
      <c r="U36" s="271">
        <f t="shared" si="0"/>
        <v>0</v>
      </c>
      <c r="V36" s="215"/>
      <c r="W36" s="216"/>
      <c r="X36" s="217"/>
      <c r="Y36" s="218"/>
      <c r="Z36" s="270"/>
      <c r="AA36" s="281" t="str">
        <f>IFERROR(VLOOKUP(W36,平日の日数!$A$1:$B$12,2,FALSE),"")</f>
        <v/>
      </c>
      <c r="AB36" s="271">
        <f t="shared" si="2"/>
        <v>0</v>
      </c>
      <c r="AC36" s="271">
        <f t="shared" si="3"/>
        <v>0</v>
      </c>
      <c r="AD36" s="271">
        <f t="shared" si="4"/>
        <v>0</v>
      </c>
      <c r="AE36" s="271">
        <f t="shared" si="5"/>
        <v>0</v>
      </c>
      <c r="AF36" s="272">
        <f t="shared" si="6"/>
        <v>0</v>
      </c>
      <c r="AG36" s="273"/>
      <c r="AH36" s="272">
        <f t="shared" si="7"/>
        <v>0</v>
      </c>
      <c r="AI36" s="271">
        <f t="shared" si="8"/>
        <v>0</v>
      </c>
      <c r="AJ36" s="271">
        <f t="shared" si="9"/>
        <v>0</v>
      </c>
      <c r="AK36" s="272">
        <f t="shared" si="10"/>
        <v>0</v>
      </c>
      <c r="AL36" s="272">
        <f t="shared" si="13"/>
        <v>0</v>
      </c>
      <c r="AM36" s="272">
        <f t="shared" si="11"/>
        <v>0</v>
      </c>
      <c r="AN36" s="219">
        <f t="shared" si="16"/>
        <v>0</v>
      </c>
      <c r="AO36" s="219">
        <f t="shared" si="12"/>
        <v>0</v>
      </c>
      <c r="AQ36" s="220" t="str">
        <f t="shared" si="14"/>
        <v>20180</v>
      </c>
      <c r="AR36" s="10">
        <f t="shared" si="15"/>
        <v>20180</v>
      </c>
    </row>
    <row r="37" spans="1:44" ht="60" customHeight="1">
      <c r="A37" s="104"/>
      <c r="B37" s="104"/>
      <c r="C37" s="105"/>
      <c r="D37" s="105"/>
      <c r="E37" s="106"/>
      <c r="F37" s="107" t="str">
        <f>IF(E37="","",IFERROR(DATEDIF(E37,'請求書（幼稚園保育料・代理）'!$A$1,"Y"),""))</f>
        <v/>
      </c>
      <c r="G37" s="108"/>
      <c r="H37" s="105"/>
      <c r="I37" s="109"/>
      <c r="J37" s="213" t="s">
        <v>32</v>
      </c>
      <c r="K37" s="111"/>
      <c r="L37" s="112"/>
      <c r="M37" s="213" t="s">
        <v>32</v>
      </c>
      <c r="N37" s="113"/>
      <c r="O37" s="276"/>
      <c r="P37" s="306"/>
      <c r="Q37" s="105"/>
      <c r="R37" s="276"/>
      <c r="S37" s="214"/>
      <c r="T37" s="275">
        <f t="shared" si="1"/>
        <v>0</v>
      </c>
      <c r="U37" s="271">
        <f t="shared" si="0"/>
        <v>0</v>
      </c>
      <c r="V37" s="215"/>
      <c r="W37" s="216"/>
      <c r="X37" s="217"/>
      <c r="Y37" s="218"/>
      <c r="Z37" s="270"/>
      <c r="AA37" s="281" t="str">
        <f>IFERROR(VLOOKUP(W37,平日の日数!$A$1:$B$12,2,FALSE),"")</f>
        <v/>
      </c>
      <c r="AB37" s="271">
        <f t="shared" si="2"/>
        <v>0</v>
      </c>
      <c r="AC37" s="271">
        <f t="shared" si="3"/>
        <v>0</v>
      </c>
      <c r="AD37" s="271">
        <f t="shared" si="4"/>
        <v>0</v>
      </c>
      <c r="AE37" s="271">
        <f t="shared" si="5"/>
        <v>0</v>
      </c>
      <c r="AF37" s="272">
        <f t="shared" si="6"/>
        <v>0</v>
      </c>
      <c r="AG37" s="273"/>
      <c r="AH37" s="272">
        <f t="shared" si="7"/>
        <v>0</v>
      </c>
      <c r="AI37" s="271">
        <f t="shared" si="8"/>
        <v>0</v>
      </c>
      <c r="AJ37" s="271">
        <f t="shared" si="9"/>
        <v>0</v>
      </c>
      <c r="AK37" s="272">
        <f t="shared" si="10"/>
        <v>0</v>
      </c>
      <c r="AL37" s="272">
        <f t="shared" si="13"/>
        <v>0</v>
      </c>
      <c r="AM37" s="272">
        <f t="shared" si="11"/>
        <v>0</v>
      </c>
      <c r="AN37" s="219">
        <f t="shared" si="16"/>
        <v>0</v>
      </c>
      <c r="AO37" s="219">
        <f t="shared" si="12"/>
        <v>0</v>
      </c>
      <c r="AQ37" s="220" t="str">
        <f t="shared" si="14"/>
        <v>20180</v>
      </c>
      <c r="AR37" s="10">
        <f t="shared" si="15"/>
        <v>20180</v>
      </c>
    </row>
    <row r="38" spans="1:44" ht="60" customHeight="1">
      <c r="A38" s="104"/>
      <c r="B38" s="104"/>
      <c r="C38" s="105"/>
      <c r="D38" s="105"/>
      <c r="E38" s="106"/>
      <c r="F38" s="107" t="str">
        <f>IF(E38="","",IFERROR(DATEDIF(E38,'請求書（幼稚園保育料・代理）'!$A$1,"Y"),""))</f>
        <v/>
      </c>
      <c r="G38" s="108"/>
      <c r="H38" s="105"/>
      <c r="I38" s="109"/>
      <c r="J38" s="213" t="s">
        <v>32</v>
      </c>
      <c r="K38" s="111"/>
      <c r="L38" s="112"/>
      <c r="M38" s="213" t="s">
        <v>32</v>
      </c>
      <c r="N38" s="113"/>
      <c r="O38" s="276"/>
      <c r="P38" s="306"/>
      <c r="Q38" s="105"/>
      <c r="R38" s="276"/>
      <c r="S38" s="214"/>
      <c r="T38" s="275">
        <f t="shared" si="1"/>
        <v>0</v>
      </c>
      <c r="U38" s="271">
        <f t="shared" si="0"/>
        <v>0</v>
      </c>
      <c r="V38" s="215"/>
      <c r="W38" s="216"/>
      <c r="X38" s="217"/>
      <c r="Y38" s="218"/>
      <c r="Z38" s="270"/>
      <c r="AA38" s="281" t="str">
        <f>IFERROR(VLOOKUP(W38,平日の日数!$A$1:$B$12,2,FALSE),"")</f>
        <v/>
      </c>
      <c r="AB38" s="271">
        <f t="shared" si="2"/>
        <v>0</v>
      </c>
      <c r="AC38" s="271">
        <f t="shared" si="3"/>
        <v>0</v>
      </c>
      <c r="AD38" s="271">
        <f t="shared" si="4"/>
        <v>0</v>
      </c>
      <c r="AE38" s="271">
        <f t="shared" si="5"/>
        <v>0</v>
      </c>
      <c r="AF38" s="272">
        <f t="shared" si="6"/>
        <v>0</v>
      </c>
      <c r="AG38" s="273"/>
      <c r="AH38" s="272">
        <f t="shared" si="7"/>
        <v>0</v>
      </c>
      <c r="AI38" s="271">
        <f t="shared" si="8"/>
        <v>0</v>
      </c>
      <c r="AJ38" s="271">
        <f t="shared" si="9"/>
        <v>0</v>
      </c>
      <c r="AK38" s="272">
        <f t="shared" si="10"/>
        <v>0</v>
      </c>
      <c r="AL38" s="272">
        <f t="shared" si="13"/>
        <v>0</v>
      </c>
      <c r="AM38" s="272">
        <f t="shared" si="11"/>
        <v>0</v>
      </c>
      <c r="AN38" s="219">
        <f t="shared" si="16"/>
        <v>0</v>
      </c>
      <c r="AO38" s="219">
        <f t="shared" si="12"/>
        <v>0</v>
      </c>
      <c r="AQ38" s="220" t="str">
        <f t="shared" si="14"/>
        <v>20180</v>
      </c>
      <c r="AR38" s="10">
        <f t="shared" si="15"/>
        <v>20180</v>
      </c>
    </row>
    <row r="39" spans="1:44" ht="60" customHeight="1">
      <c r="A39" s="104"/>
      <c r="B39" s="104"/>
      <c r="C39" s="105"/>
      <c r="D39" s="105"/>
      <c r="E39" s="106"/>
      <c r="F39" s="107" t="str">
        <f>IF(E39="","",IFERROR(DATEDIF(E39,'請求書（幼稚園保育料・代理）'!$A$1,"Y"),""))</f>
        <v/>
      </c>
      <c r="G39" s="108"/>
      <c r="H39" s="105"/>
      <c r="I39" s="109"/>
      <c r="J39" s="213" t="s">
        <v>32</v>
      </c>
      <c r="K39" s="111"/>
      <c r="L39" s="112"/>
      <c r="M39" s="213" t="s">
        <v>32</v>
      </c>
      <c r="N39" s="113"/>
      <c r="O39" s="276"/>
      <c r="P39" s="306"/>
      <c r="Q39" s="105"/>
      <c r="R39" s="276"/>
      <c r="S39" s="214"/>
      <c r="T39" s="275">
        <f t="shared" si="1"/>
        <v>0</v>
      </c>
      <c r="U39" s="271">
        <f t="shared" si="0"/>
        <v>0</v>
      </c>
      <c r="V39" s="215"/>
      <c r="W39" s="216"/>
      <c r="X39" s="217"/>
      <c r="Y39" s="218"/>
      <c r="Z39" s="270"/>
      <c r="AA39" s="281" t="str">
        <f>IFERROR(VLOOKUP(W39,平日の日数!$A$1:$B$12,2,FALSE),"")</f>
        <v/>
      </c>
      <c r="AB39" s="271">
        <f t="shared" si="2"/>
        <v>0</v>
      </c>
      <c r="AC39" s="271">
        <f t="shared" si="3"/>
        <v>0</v>
      </c>
      <c r="AD39" s="271">
        <f t="shared" si="4"/>
        <v>0</v>
      </c>
      <c r="AE39" s="271">
        <f t="shared" si="5"/>
        <v>0</v>
      </c>
      <c r="AF39" s="272">
        <f t="shared" si="6"/>
        <v>0</v>
      </c>
      <c r="AG39" s="273"/>
      <c r="AH39" s="272">
        <f t="shared" si="7"/>
        <v>0</v>
      </c>
      <c r="AI39" s="271">
        <f t="shared" si="8"/>
        <v>0</v>
      </c>
      <c r="AJ39" s="271">
        <f t="shared" si="9"/>
        <v>0</v>
      </c>
      <c r="AK39" s="272">
        <f t="shared" si="10"/>
        <v>0</v>
      </c>
      <c r="AL39" s="272">
        <f t="shared" si="13"/>
        <v>0</v>
      </c>
      <c r="AM39" s="272">
        <f t="shared" si="11"/>
        <v>0</v>
      </c>
      <c r="AN39" s="219">
        <f t="shared" si="16"/>
        <v>0</v>
      </c>
      <c r="AO39" s="219">
        <f t="shared" si="12"/>
        <v>0</v>
      </c>
      <c r="AQ39" s="220" t="str">
        <f t="shared" si="14"/>
        <v>20180</v>
      </c>
      <c r="AR39" s="10">
        <f t="shared" si="15"/>
        <v>20180</v>
      </c>
    </row>
    <row r="40" spans="1:44" ht="60" customHeight="1">
      <c r="A40" s="104"/>
      <c r="B40" s="104"/>
      <c r="C40" s="105"/>
      <c r="D40" s="105"/>
      <c r="E40" s="106"/>
      <c r="F40" s="107" t="str">
        <f>IF(E40="","",IFERROR(DATEDIF(E40,'請求書（幼稚園保育料・代理）'!$A$1,"Y"),""))</f>
        <v/>
      </c>
      <c r="G40" s="108"/>
      <c r="H40" s="105"/>
      <c r="I40" s="109"/>
      <c r="J40" s="213" t="s">
        <v>32</v>
      </c>
      <c r="K40" s="111"/>
      <c r="L40" s="112"/>
      <c r="M40" s="213" t="s">
        <v>32</v>
      </c>
      <c r="N40" s="113"/>
      <c r="O40" s="276"/>
      <c r="P40" s="306"/>
      <c r="Q40" s="105"/>
      <c r="R40" s="276"/>
      <c r="S40" s="214"/>
      <c r="T40" s="275">
        <f t="shared" si="1"/>
        <v>0</v>
      </c>
      <c r="U40" s="271">
        <f t="shared" si="0"/>
        <v>0</v>
      </c>
      <c r="V40" s="215"/>
      <c r="W40" s="216"/>
      <c r="X40" s="217"/>
      <c r="Y40" s="218"/>
      <c r="Z40" s="270"/>
      <c r="AA40" s="281" t="str">
        <f>IFERROR(VLOOKUP(W40,平日の日数!$A$1:$B$12,2,FALSE),"")</f>
        <v/>
      </c>
      <c r="AB40" s="271">
        <f t="shared" si="2"/>
        <v>0</v>
      </c>
      <c r="AC40" s="271">
        <f t="shared" si="3"/>
        <v>0</v>
      </c>
      <c r="AD40" s="271">
        <f t="shared" si="4"/>
        <v>0</v>
      </c>
      <c r="AE40" s="271">
        <f t="shared" si="5"/>
        <v>0</v>
      </c>
      <c r="AF40" s="272">
        <f t="shared" si="6"/>
        <v>0</v>
      </c>
      <c r="AG40" s="273"/>
      <c r="AH40" s="272">
        <f t="shared" si="7"/>
        <v>0</v>
      </c>
      <c r="AI40" s="271">
        <f t="shared" si="8"/>
        <v>0</v>
      </c>
      <c r="AJ40" s="271">
        <f t="shared" si="9"/>
        <v>0</v>
      </c>
      <c r="AK40" s="272">
        <f t="shared" si="10"/>
        <v>0</v>
      </c>
      <c r="AL40" s="272">
        <f t="shared" si="13"/>
        <v>0</v>
      </c>
      <c r="AM40" s="272">
        <f t="shared" si="11"/>
        <v>0</v>
      </c>
      <c r="AN40" s="219">
        <f t="shared" si="16"/>
        <v>0</v>
      </c>
      <c r="AO40" s="219">
        <f t="shared" si="12"/>
        <v>0</v>
      </c>
      <c r="AQ40" s="220" t="str">
        <f t="shared" si="14"/>
        <v>20180</v>
      </c>
      <c r="AR40" s="10">
        <f t="shared" si="15"/>
        <v>20180</v>
      </c>
    </row>
    <row r="41" spans="1:44" ht="60" customHeight="1">
      <c r="A41" s="104"/>
      <c r="B41" s="104"/>
      <c r="C41" s="105"/>
      <c r="D41" s="105"/>
      <c r="E41" s="106"/>
      <c r="F41" s="107" t="str">
        <f>IF(E41="","",IFERROR(DATEDIF(E41,'請求書（幼稚園保育料・代理）'!$A$1,"Y"),""))</f>
        <v/>
      </c>
      <c r="G41" s="108"/>
      <c r="H41" s="105"/>
      <c r="I41" s="109"/>
      <c r="J41" s="213" t="s">
        <v>32</v>
      </c>
      <c r="K41" s="111"/>
      <c r="L41" s="112"/>
      <c r="M41" s="213" t="s">
        <v>32</v>
      </c>
      <c r="N41" s="113"/>
      <c r="O41" s="276"/>
      <c r="P41" s="306"/>
      <c r="Q41" s="105"/>
      <c r="R41" s="276"/>
      <c r="S41" s="214"/>
      <c r="T41" s="275">
        <f t="shared" si="1"/>
        <v>0</v>
      </c>
      <c r="U41" s="271">
        <f t="shared" si="0"/>
        <v>0</v>
      </c>
      <c r="V41" s="215"/>
      <c r="W41" s="216"/>
      <c r="X41" s="217"/>
      <c r="Y41" s="218"/>
      <c r="Z41" s="270"/>
      <c r="AA41" s="281" t="str">
        <f>IFERROR(VLOOKUP(W41,平日の日数!$A$1:$B$12,2,FALSE),"")</f>
        <v/>
      </c>
      <c r="AB41" s="271">
        <f t="shared" si="2"/>
        <v>0</v>
      </c>
      <c r="AC41" s="271">
        <f t="shared" si="3"/>
        <v>0</v>
      </c>
      <c r="AD41" s="271">
        <f t="shared" si="4"/>
        <v>0</v>
      </c>
      <c r="AE41" s="271">
        <f t="shared" si="5"/>
        <v>0</v>
      </c>
      <c r="AF41" s="272">
        <f t="shared" si="6"/>
        <v>0</v>
      </c>
      <c r="AG41" s="273"/>
      <c r="AH41" s="272">
        <f t="shared" si="7"/>
        <v>0</v>
      </c>
      <c r="AI41" s="271">
        <f t="shared" si="8"/>
        <v>0</v>
      </c>
      <c r="AJ41" s="271">
        <f t="shared" si="9"/>
        <v>0</v>
      </c>
      <c r="AK41" s="272">
        <f t="shared" si="10"/>
        <v>0</v>
      </c>
      <c r="AL41" s="272">
        <f t="shared" si="13"/>
        <v>0</v>
      </c>
      <c r="AM41" s="272">
        <f t="shared" si="11"/>
        <v>0</v>
      </c>
      <c r="AN41" s="219">
        <f t="shared" si="16"/>
        <v>0</v>
      </c>
      <c r="AO41" s="219">
        <f t="shared" si="12"/>
        <v>0</v>
      </c>
      <c r="AQ41" s="220" t="str">
        <f t="shared" si="14"/>
        <v>20180</v>
      </c>
      <c r="AR41" s="10">
        <f t="shared" si="15"/>
        <v>20180</v>
      </c>
    </row>
    <row r="42" spans="1:44" ht="60" customHeight="1">
      <c r="A42" s="104"/>
      <c r="B42" s="104"/>
      <c r="C42" s="105"/>
      <c r="D42" s="105"/>
      <c r="E42" s="106"/>
      <c r="F42" s="107" t="str">
        <f>IF(E42="","",IFERROR(DATEDIF(E42,'請求書（幼稚園保育料・代理）'!$A$1,"Y"),""))</f>
        <v/>
      </c>
      <c r="G42" s="108"/>
      <c r="H42" s="105"/>
      <c r="I42" s="109"/>
      <c r="J42" s="213" t="s">
        <v>32</v>
      </c>
      <c r="K42" s="111"/>
      <c r="L42" s="112"/>
      <c r="M42" s="213" t="s">
        <v>32</v>
      </c>
      <c r="N42" s="113"/>
      <c r="O42" s="276"/>
      <c r="P42" s="306"/>
      <c r="Q42" s="105"/>
      <c r="R42" s="276"/>
      <c r="S42" s="214"/>
      <c r="T42" s="275">
        <f t="shared" si="1"/>
        <v>0</v>
      </c>
      <c r="U42" s="271">
        <f t="shared" si="0"/>
        <v>0</v>
      </c>
      <c r="V42" s="215"/>
      <c r="W42" s="216"/>
      <c r="X42" s="217"/>
      <c r="Y42" s="218"/>
      <c r="Z42" s="270"/>
      <c r="AA42" s="281" t="str">
        <f>IFERROR(VLOOKUP(W42,平日の日数!$A$1:$B$12,2,FALSE),"")</f>
        <v/>
      </c>
      <c r="AB42" s="271">
        <f t="shared" si="2"/>
        <v>0</v>
      </c>
      <c r="AC42" s="271">
        <f t="shared" si="3"/>
        <v>0</v>
      </c>
      <c r="AD42" s="271">
        <f t="shared" si="4"/>
        <v>0</v>
      </c>
      <c r="AE42" s="271">
        <f t="shared" si="5"/>
        <v>0</v>
      </c>
      <c r="AF42" s="272">
        <f t="shared" si="6"/>
        <v>0</v>
      </c>
      <c r="AG42" s="273"/>
      <c r="AH42" s="272">
        <f t="shared" si="7"/>
        <v>0</v>
      </c>
      <c r="AI42" s="271">
        <f t="shared" si="8"/>
        <v>0</v>
      </c>
      <c r="AJ42" s="271">
        <f t="shared" si="9"/>
        <v>0</v>
      </c>
      <c r="AK42" s="272">
        <f t="shared" si="10"/>
        <v>0</v>
      </c>
      <c r="AL42" s="272">
        <f t="shared" si="13"/>
        <v>0</v>
      </c>
      <c r="AM42" s="272">
        <f t="shared" si="11"/>
        <v>0</v>
      </c>
      <c r="AN42" s="219">
        <f t="shared" si="16"/>
        <v>0</v>
      </c>
      <c r="AO42" s="219">
        <f t="shared" si="12"/>
        <v>0</v>
      </c>
      <c r="AQ42" s="220" t="str">
        <f t="shared" si="14"/>
        <v>20180</v>
      </c>
      <c r="AR42" s="10">
        <f t="shared" si="15"/>
        <v>20180</v>
      </c>
    </row>
    <row r="43" spans="1:44" ht="60" customHeight="1">
      <c r="A43" s="104"/>
      <c r="B43" s="104"/>
      <c r="C43" s="105"/>
      <c r="D43" s="105"/>
      <c r="E43" s="106"/>
      <c r="F43" s="107" t="str">
        <f>IF(E43="","",IFERROR(DATEDIF(E43,'請求書（幼稚園保育料・代理）'!$A$1,"Y"),""))</f>
        <v/>
      </c>
      <c r="G43" s="108"/>
      <c r="H43" s="105"/>
      <c r="I43" s="109"/>
      <c r="J43" s="213" t="s">
        <v>32</v>
      </c>
      <c r="K43" s="111"/>
      <c r="L43" s="112"/>
      <c r="M43" s="213" t="s">
        <v>32</v>
      </c>
      <c r="N43" s="113"/>
      <c r="O43" s="276"/>
      <c r="P43" s="306"/>
      <c r="Q43" s="105"/>
      <c r="R43" s="276"/>
      <c r="S43" s="214"/>
      <c r="T43" s="275">
        <f t="shared" si="1"/>
        <v>0</v>
      </c>
      <c r="U43" s="271">
        <f t="shared" si="0"/>
        <v>0</v>
      </c>
      <c r="V43" s="215"/>
      <c r="W43" s="216"/>
      <c r="X43" s="217"/>
      <c r="Y43" s="218"/>
      <c r="Z43" s="270"/>
      <c r="AA43" s="281" t="str">
        <f>IFERROR(VLOOKUP(W43,平日の日数!$A$1:$B$12,2,FALSE),"")</f>
        <v/>
      </c>
      <c r="AB43" s="271">
        <f t="shared" si="2"/>
        <v>0</v>
      </c>
      <c r="AC43" s="271">
        <f t="shared" si="3"/>
        <v>0</v>
      </c>
      <c r="AD43" s="271">
        <f t="shared" si="4"/>
        <v>0</v>
      </c>
      <c r="AE43" s="271">
        <f t="shared" si="5"/>
        <v>0</v>
      </c>
      <c r="AF43" s="272">
        <f t="shared" si="6"/>
        <v>0</v>
      </c>
      <c r="AG43" s="273"/>
      <c r="AH43" s="272">
        <f t="shared" si="7"/>
        <v>0</v>
      </c>
      <c r="AI43" s="271">
        <f t="shared" si="8"/>
        <v>0</v>
      </c>
      <c r="AJ43" s="271">
        <f t="shared" si="9"/>
        <v>0</v>
      </c>
      <c r="AK43" s="272">
        <f t="shared" si="10"/>
        <v>0</v>
      </c>
      <c r="AL43" s="272">
        <f t="shared" si="13"/>
        <v>0</v>
      </c>
      <c r="AM43" s="272">
        <f t="shared" si="11"/>
        <v>0</v>
      </c>
      <c r="AN43" s="219">
        <f t="shared" si="16"/>
        <v>0</v>
      </c>
      <c r="AO43" s="219">
        <f t="shared" si="12"/>
        <v>0</v>
      </c>
      <c r="AQ43" s="220" t="str">
        <f t="shared" si="14"/>
        <v>20180</v>
      </c>
      <c r="AR43" s="10">
        <f t="shared" si="15"/>
        <v>20180</v>
      </c>
    </row>
    <row r="44" spans="1:44" ht="60" customHeight="1">
      <c r="A44" s="104"/>
      <c r="B44" s="104"/>
      <c r="C44" s="105"/>
      <c r="D44" s="105"/>
      <c r="E44" s="106"/>
      <c r="F44" s="107" t="str">
        <f>IF(E44="","",IFERROR(DATEDIF(E44,'請求書（幼稚園保育料・代理）'!$A$1,"Y"),""))</f>
        <v/>
      </c>
      <c r="G44" s="108"/>
      <c r="H44" s="105"/>
      <c r="I44" s="109"/>
      <c r="J44" s="213" t="s">
        <v>32</v>
      </c>
      <c r="K44" s="111"/>
      <c r="L44" s="112"/>
      <c r="M44" s="213" t="s">
        <v>32</v>
      </c>
      <c r="N44" s="113"/>
      <c r="O44" s="276"/>
      <c r="P44" s="306"/>
      <c r="Q44" s="105"/>
      <c r="R44" s="276"/>
      <c r="S44" s="214"/>
      <c r="T44" s="275">
        <f t="shared" si="1"/>
        <v>0</v>
      </c>
      <c r="U44" s="271">
        <f t="shared" si="0"/>
        <v>0</v>
      </c>
      <c r="V44" s="215"/>
      <c r="W44" s="216"/>
      <c r="X44" s="217"/>
      <c r="Y44" s="218"/>
      <c r="Z44" s="270"/>
      <c r="AA44" s="281" t="str">
        <f>IFERROR(VLOOKUP(W44,平日の日数!$A$1:$B$12,2,FALSE),"")</f>
        <v/>
      </c>
      <c r="AB44" s="271">
        <f t="shared" si="2"/>
        <v>0</v>
      </c>
      <c r="AC44" s="271">
        <f t="shared" si="3"/>
        <v>0</v>
      </c>
      <c r="AD44" s="271">
        <f t="shared" si="4"/>
        <v>0</v>
      </c>
      <c r="AE44" s="271">
        <f t="shared" si="5"/>
        <v>0</v>
      </c>
      <c r="AF44" s="272">
        <f t="shared" si="6"/>
        <v>0</v>
      </c>
      <c r="AG44" s="273"/>
      <c r="AH44" s="272">
        <f t="shared" si="7"/>
        <v>0</v>
      </c>
      <c r="AI44" s="271">
        <f t="shared" si="8"/>
        <v>0</v>
      </c>
      <c r="AJ44" s="271">
        <f t="shared" si="9"/>
        <v>0</v>
      </c>
      <c r="AK44" s="272">
        <f t="shared" si="10"/>
        <v>0</v>
      </c>
      <c r="AL44" s="272">
        <f t="shared" si="13"/>
        <v>0</v>
      </c>
      <c r="AM44" s="272">
        <f t="shared" si="11"/>
        <v>0</v>
      </c>
      <c r="AN44" s="219">
        <f t="shared" si="16"/>
        <v>0</v>
      </c>
      <c r="AO44" s="219">
        <f t="shared" si="12"/>
        <v>0</v>
      </c>
      <c r="AQ44" s="220" t="str">
        <f t="shared" si="14"/>
        <v>20180</v>
      </c>
      <c r="AR44" s="10">
        <f t="shared" si="15"/>
        <v>20180</v>
      </c>
    </row>
    <row r="45" spans="1:44" ht="60" customHeight="1">
      <c r="A45" s="104"/>
      <c r="B45" s="104"/>
      <c r="C45" s="105"/>
      <c r="D45" s="105"/>
      <c r="E45" s="106"/>
      <c r="F45" s="107" t="str">
        <f>IF(E45="","",IFERROR(DATEDIF(E45,'請求書（幼稚園保育料・代理）'!$A$1,"Y"),""))</f>
        <v/>
      </c>
      <c r="G45" s="108"/>
      <c r="H45" s="105"/>
      <c r="I45" s="109"/>
      <c r="J45" s="213" t="s">
        <v>32</v>
      </c>
      <c r="K45" s="111"/>
      <c r="L45" s="112"/>
      <c r="M45" s="213" t="s">
        <v>32</v>
      </c>
      <c r="N45" s="113"/>
      <c r="O45" s="276"/>
      <c r="P45" s="306"/>
      <c r="Q45" s="105"/>
      <c r="R45" s="276"/>
      <c r="S45" s="214"/>
      <c r="T45" s="275">
        <f t="shared" si="1"/>
        <v>0</v>
      </c>
      <c r="U45" s="271">
        <f t="shared" si="0"/>
        <v>0</v>
      </c>
      <c r="V45" s="215"/>
      <c r="W45" s="216"/>
      <c r="X45" s="217"/>
      <c r="Y45" s="218"/>
      <c r="Z45" s="270"/>
      <c r="AA45" s="281" t="str">
        <f>IFERROR(VLOOKUP(W45,平日の日数!$A$1:$B$12,2,FALSE),"")</f>
        <v/>
      </c>
      <c r="AB45" s="271">
        <f t="shared" si="2"/>
        <v>0</v>
      </c>
      <c r="AC45" s="271">
        <f t="shared" si="3"/>
        <v>0</v>
      </c>
      <c r="AD45" s="271">
        <f t="shared" si="4"/>
        <v>0</v>
      </c>
      <c r="AE45" s="271">
        <f t="shared" si="5"/>
        <v>0</v>
      </c>
      <c r="AF45" s="272">
        <f t="shared" si="6"/>
        <v>0</v>
      </c>
      <c r="AG45" s="273"/>
      <c r="AH45" s="272">
        <f t="shared" si="7"/>
        <v>0</v>
      </c>
      <c r="AI45" s="271">
        <f t="shared" si="8"/>
        <v>0</v>
      </c>
      <c r="AJ45" s="271">
        <f t="shared" si="9"/>
        <v>0</v>
      </c>
      <c r="AK45" s="272">
        <f t="shared" si="10"/>
        <v>0</v>
      </c>
      <c r="AL45" s="272">
        <f t="shared" si="13"/>
        <v>0</v>
      </c>
      <c r="AM45" s="272">
        <f t="shared" si="11"/>
        <v>0</v>
      </c>
      <c r="AN45" s="219">
        <f t="shared" si="16"/>
        <v>0</v>
      </c>
      <c r="AO45" s="219">
        <f t="shared" si="12"/>
        <v>0</v>
      </c>
      <c r="AQ45" s="220" t="str">
        <f t="shared" si="14"/>
        <v>20180</v>
      </c>
      <c r="AR45" s="10">
        <f t="shared" si="15"/>
        <v>20180</v>
      </c>
    </row>
    <row r="46" spans="1:44" ht="60" customHeight="1">
      <c r="A46" s="104"/>
      <c r="B46" s="104"/>
      <c r="C46" s="105"/>
      <c r="D46" s="105"/>
      <c r="E46" s="106"/>
      <c r="F46" s="107" t="str">
        <f>IF(E46="","",IFERROR(DATEDIF(E46,'請求書（幼稚園保育料・代理）'!$A$1,"Y"),""))</f>
        <v/>
      </c>
      <c r="G46" s="108"/>
      <c r="H46" s="105"/>
      <c r="I46" s="109"/>
      <c r="J46" s="213" t="s">
        <v>32</v>
      </c>
      <c r="K46" s="111"/>
      <c r="L46" s="112"/>
      <c r="M46" s="213" t="s">
        <v>32</v>
      </c>
      <c r="N46" s="113"/>
      <c r="O46" s="276"/>
      <c r="P46" s="306"/>
      <c r="Q46" s="105"/>
      <c r="R46" s="276"/>
      <c r="S46" s="214"/>
      <c r="T46" s="275">
        <f t="shared" si="1"/>
        <v>0</v>
      </c>
      <c r="U46" s="271">
        <f t="shared" si="0"/>
        <v>0</v>
      </c>
      <c r="V46" s="215"/>
      <c r="W46" s="216"/>
      <c r="X46" s="217"/>
      <c r="Y46" s="218"/>
      <c r="Z46" s="270"/>
      <c r="AA46" s="281" t="str">
        <f>IFERROR(VLOOKUP(W46,平日の日数!$A$1:$B$12,2,FALSE),"")</f>
        <v/>
      </c>
      <c r="AB46" s="271">
        <f t="shared" si="2"/>
        <v>0</v>
      </c>
      <c r="AC46" s="271">
        <f t="shared" si="3"/>
        <v>0</v>
      </c>
      <c r="AD46" s="271">
        <f t="shared" si="4"/>
        <v>0</v>
      </c>
      <c r="AE46" s="271">
        <f t="shared" si="5"/>
        <v>0</v>
      </c>
      <c r="AF46" s="272">
        <f t="shared" si="6"/>
        <v>0</v>
      </c>
      <c r="AG46" s="273"/>
      <c r="AH46" s="272">
        <f t="shared" si="7"/>
        <v>0</v>
      </c>
      <c r="AI46" s="271">
        <f t="shared" si="8"/>
        <v>0</v>
      </c>
      <c r="AJ46" s="271">
        <f t="shared" si="9"/>
        <v>0</v>
      </c>
      <c r="AK46" s="272">
        <f t="shared" si="10"/>
        <v>0</v>
      </c>
      <c r="AL46" s="272">
        <f t="shared" si="13"/>
        <v>0</v>
      </c>
      <c r="AM46" s="272">
        <f t="shared" si="11"/>
        <v>0</v>
      </c>
      <c r="AN46" s="219">
        <f t="shared" si="16"/>
        <v>0</v>
      </c>
      <c r="AO46" s="219">
        <f t="shared" si="12"/>
        <v>0</v>
      </c>
      <c r="AQ46" s="220" t="str">
        <f t="shared" si="14"/>
        <v>20180</v>
      </c>
      <c r="AR46" s="10">
        <f t="shared" si="15"/>
        <v>20180</v>
      </c>
    </row>
    <row r="47" spans="1:44" ht="60" customHeight="1">
      <c r="A47" s="104"/>
      <c r="B47" s="104"/>
      <c r="C47" s="105"/>
      <c r="D47" s="105"/>
      <c r="E47" s="106"/>
      <c r="F47" s="107" t="str">
        <f>IF(E47="","",IFERROR(DATEDIF(E47,'請求書（幼稚園保育料・代理）'!$A$1,"Y"),""))</f>
        <v/>
      </c>
      <c r="G47" s="108"/>
      <c r="H47" s="105"/>
      <c r="I47" s="109"/>
      <c r="J47" s="213" t="s">
        <v>32</v>
      </c>
      <c r="K47" s="111"/>
      <c r="L47" s="112"/>
      <c r="M47" s="213" t="s">
        <v>32</v>
      </c>
      <c r="N47" s="113"/>
      <c r="O47" s="276"/>
      <c r="P47" s="306"/>
      <c r="Q47" s="105"/>
      <c r="R47" s="276"/>
      <c r="S47" s="214"/>
      <c r="T47" s="275">
        <f t="shared" si="1"/>
        <v>0</v>
      </c>
      <c r="U47" s="271">
        <f t="shared" si="0"/>
        <v>0</v>
      </c>
      <c r="V47" s="215"/>
      <c r="W47" s="216"/>
      <c r="X47" s="217"/>
      <c r="Y47" s="218"/>
      <c r="Z47" s="270"/>
      <c r="AA47" s="281" t="str">
        <f>IFERROR(VLOOKUP(W47,平日の日数!$A$1:$B$12,2,FALSE),"")</f>
        <v/>
      </c>
      <c r="AB47" s="271">
        <f t="shared" si="2"/>
        <v>0</v>
      </c>
      <c r="AC47" s="271">
        <f t="shared" si="3"/>
        <v>0</v>
      </c>
      <c r="AD47" s="271">
        <f t="shared" si="4"/>
        <v>0</v>
      </c>
      <c r="AE47" s="271">
        <f t="shared" si="5"/>
        <v>0</v>
      </c>
      <c r="AF47" s="272">
        <f t="shared" si="6"/>
        <v>0</v>
      </c>
      <c r="AG47" s="273"/>
      <c r="AH47" s="272">
        <f t="shared" si="7"/>
        <v>0</v>
      </c>
      <c r="AI47" s="271">
        <f t="shared" si="8"/>
        <v>0</v>
      </c>
      <c r="AJ47" s="271">
        <f t="shared" si="9"/>
        <v>0</v>
      </c>
      <c r="AK47" s="272">
        <f t="shared" si="10"/>
        <v>0</v>
      </c>
      <c r="AL47" s="272">
        <f t="shared" si="13"/>
        <v>0</v>
      </c>
      <c r="AM47" s="272">
        <f t="shared" si="11"/>
        <v>0</v>
      </c>
      <c r="AN47" s="219">
        <f t="shared" si="16"/>
        <v>0</v>
      </c>
      <c r="AO47" s="219">
        <f t="shared" si="12"/>
        <v>0</v>
      </c>
      <c r="AQ47" s="220" t="str">
        <f t="shared" si="14"/>
        <v>20180</v>
      </c>
      <c r="AR47" s="10">
        <f t="shared" si="15"/>
        <v>20180</v>
      </c>
    </row>
    <row r="48" spans="1:44" ht="60" customHeight="1">
      <c r="A48" s="104"/>
      <c r="B48" s="104"/>
      <c r="C48" s="105"/>
      <c r="D48" s="105"/>
      <c r="E48" s="106"/>
      <c r="F48" s="107" t="str">
        <f>IF(E48="","",IFERROR(DATEDIF(E48,'請求書（幼稚園保育料・代理）'!$A$1,"Y"),""))</f>
        <v/>
      </c>
      <c r="G48" s="108"/>
      <c r="H48" s="105"/>
      <c r="I48" s="109"/>
      <c r="J48" s="213" t="s">
        <v>32</v>
      </c>
      <c r="K48" s="111"/>
      <c r="L48" s="112"/>
      <c r="M48" s="213" t="s">
        <v>32</v>
      </c>
      <c r="N48" s="113"/>
      <c r="O48" s="276"/>
      <c r="P48" s="306"/>
      <c r="Q48" s="105"/>
      <c r="R48" s="276"/>
      <c r="S48" s="214"/>
      <c r="T48" s="275">
        <f t="shared" si="1"/>
        <v>0</v>
      </c>
      <c r="U48" s="271">
        <f t="shared" si="0"/>
        <v>0</v>
      </c>
      <c r="V48" s="215"/>
      <c r="W48" s="216"/>
      <c r="X48" s="217"/>
      <c r="Y48" s="218"/>
      <c r="Z48" s="270"/>
      <c r="AA48" s="281" t="str">
        <f>IFERROR(VLOOKUP(W48,平日の日数!$A$1:$B$12,2,FALSE),"")</f>
        <v/>
      </c>
      <c r="AB48" s="271">
        <f t="shared" si="2"/>
        <v>0</v>
      </c>
      <c r="AC48" s="271">
        <f t="shared" si="3"/>
        <v>0</v>
      </c>
      <c r="AD48" s="271">
        <f t="shared" si="4"/>
        <v>0</v>
      </c>
      <c r="AE48" s="271">
        <f t="shared" si="5"/>
        <v>0</v>
      </c>
      <c r="AF48" s="272">
        <f t="shared" si="6"/>
        <v>0</v>
      </c>
      <c r="AG48" s="273"/>
      <c r="AH48" s="272">
        <f t="shared" si="7"/>
        <v>0</v>
      </c>
      <c r="AI48" s="271">
        <f t="shared" si="8"/>
        <v>0</v>
      </c>
      <c r="AJ48" s="271">
        <f t="shared" si="9"/>
        <v>0</v>
      </c>
      <c r="AK48" s="272">
        <f t="shared" si="10"/>
        <v>0</v>
      </c>
      <c r="AL48" s="272">
        <f t="shared" si="13"/>
        <v>0</v>
      </c>
      <c r="AM48" s="272">
        <f t="shared" si="11"/>
        <v>0</v>
      </c>
      <c r="AN48" s="219">
        <f t="shared" si="16"/>
        <v>0</v>
      </c>
      <c r="AO48" s="219">
        <f t="shared" si="12"/>
        <v>0</v>
      </c>
      <c r="AQ48" s="220" t="str">
        <f t="shared" si="14"/>
        <v>20180</v>
      </c>
      <c r="AR48" s="10">
        <f t="shared" si="15"/>
        <v>20180</v>
      </c>
    </row>
    <row r="49" spans="1:44" ht="60" customHeight="1">
      <c r="A49" s="104"/>
      <c r="B49" s="104"/>
      <c r="C49" s="105"/>
      <c r="D49" s="105"/>
      <c r="E49" s="106"/>
      <c r="F49" s="107" t="str">
        <f>IF(E49="","",IFERROR(DATEDIF(E49,'請求書（幼稚園保育料・代理）'!$A$1,"Y"),""))</f>
        <v/>
      </c>
      <c r="G49" s="108"/>
      <c r="H49" s="105"/>
      <c r="I49" s="109"/>
      <c r="J49" s="213" t="s">
        <v>32</v>
      </c>
      <c r="K49" s="111"/>
      <c r="L49" s="112"/>
      <c r="M49" s="213" t="s">
        <v>32</v>
      </c>
      <c r="N49" s="113"/>
      <c r="O49" s="276"/>
      <c r="P49" s="306"/>
      <c r="Q49" s="105"/>
      <c r="R49" s="276"/>
      <c r="S49" s="214"/>
      <c r="T49" s="275">
        <f t="shared" si="1"/>
        <v>0</v>
      </c>
      <c r="U49" s="271">
        <f t="shared" si="0"/>
        <v>0</v>
      </c>
      <c r="V49" s="215"/>
      <c r="W49" s="216"/>
      <c r="X49" s="217"/>
      <c r="Y49" s="218"/>
      <c r="Z49" s="270"/>
      <c r="AA49" s="281" t="str">
        <f>IFERROR(VLOOKUP(W49,平日の日数!$A$1:$B$12,2,FALSE),"")</f>
        <v/>
      </c>
      <c r="AB49" s="271">
        <f t="shared" si="2"/>
        <v>0</v>
      </c>
      <c r="AC49" s="271">
        <f t="shared" si="3"/>
        <v>0</v>
      </c>
      <c r="AD49" s="271">
        <f t="shared" si="4"/>
        <v>0</v>
      </c>
      <c r="AE49" s="271">
        <f t="shared" si="5"/>
        <v>0</v>
      </c>
      <c r="AF49" s="272">
        <f t="shared" si="6"/>
        <v>0</v>
      </c>
      <c r="AG49" s="273"/>
      <c r="AH49" s="272">
        <f t="shared" si="7"/>
        <v>0</v>
      </c>
      <c r="AI49" s="271">
        <f t="shared" si="8"/>
        <v>0</v>
      </c>
      <c r="AJ49" s="271">
        <f t="shared" si="9"/>
        <v>0</v>
      </c>
      <c r="AK49" s="272">
        <f t="shared" si="10"/>
        <v>0</v>
      </c>
      <c r="AL49" s="272">
        <f t="shared" si="13"/>
        <v>0</v>
      </c>
      <c r="AM49" s="272">
        <f t="shared" si="11"/>
        <v>0</v>
      </c>
      <c r="AN49" s="219">
        <f t="shared" si="16"/>
        <v>0</v>
      </c>
      <c r="AO49" s="219">
        <f t="shared" si="12"/>
        <v>0</v>
      </c>
      <c r="AQ49" s="220" t="str">
        <f t="shared" si="14"/>
        <v>20180</v>
      </c>
      <c r="AR49" s="10">
        <f t="shared" si="15"/>
        <v>20180</v>
      </c>
    </row>
    <row r="50" spans="1:44" ht="60" customHeight="1">
      <c r="A50" s="104"/>
      <c r="B50" s="104"/>
      <c r="C50" s="105"/>
      <c r="D50" s="105"/>
      <c r="E50" s="106"/>
      <c r="F50" s="107" t="str">
        <f>IF(E50="","",IFERROR(DATEDIF(E50,'請求書（幼稚園保育料・代理）'!$A$1,"Y"),""))</f>
        <v/>
      </c>
      <c r="G50" s="108"/>
      <c r="H50" s="105"/>
      <c r="I50" s="109"/>
      <c r="J50" s="213" t="s">
        <v>32</v>
      </c>
      <c r="K50" s="111"/>
      <c r="L50" s="112"/>
      <c r="M50" s="213" t="s">
        <v>32</v>
      </c>
      <c r="N50" s="113"/>
      <c r="O50" s="276"/>
      <c r="P50" s="306"/>
      <c r="Q50" s="105"/>
      <c r="R50" s="276"/>
      <c r="S50" s="214"/>
      <c r="T50" s="275">
        <f t="shared" si="1"/>
        <v>0</v>
      </c>
      <c r="U50" s="271">
        <f t="shared" si="0"/>
        <v>0</v>
      </c>
      <c r="V50" s="215"/>
      <c r="W50" s="216"/>
      <c r="X50" s="217"/>
      <c r="Y50" s="218"/>
      <c r="Z50" s="270"/>
      <c r="AA50" s="281" t="str">
        <f>IFERROR(VLOOKUP(W50,平日の日数!$A$1:$B$12,2,FALSE),"")</f>
        <v/>
      </c>
      <c r="AB50" s="271">
        <f t="shared" si="2"/>
        <v>0</v>
      </c>
      <c r="AC50" s="271">
        <f t="shared" si="3"/>
        <v>0</v>
      </c>
      <c r="AD50" s="271">
        <f t="shared" si="4"/>
        <v>0</v>
      </c>
      <c r="AE50" s="271">
        <f t="shared" si="5"/>
        <v>0</v>
      </c>
      <c r="AF50" s="272">
        <f t="shared" si="6"/>
        <v>0</v>
      </c>
      <c r="AG50" s="273"/>
      <c r="AH50" s="272">
        <f t="shared" si="7"/>
        <v>0</v>
      </c>
      <c r="AI50" s="271">
        <f t="shared" si="8"/>
        <v>0</v>
      </c>
      <c r="AJ50" s="271">
        <f t="shared" si="9"/>
        <v>0</v>
      </c>
      <c r="AK50" s="272">
        <f t="shared" si="10"/>
        <v>0</v>
      </c>
      <c r="AL50" s="272">
        <f t="shared" si="13"/>
        <v>0</v>
      </c>
      <c r="AM50" s="272">
        <f t="shared" si="11"/>
        <v>0</v>
      </c>
      <c r="AN50" s="219">
        <f t="shared" si="16"/>
        <v>0</v>
      </c>
      <c r="AO50" s="219">
        <f t="shared" si="12"/>
        <v>0</v>
      </c>
      <c r="AQ50" s="220" t="str">
        <f t="shared" si="14"/>
        <v>20180</v>
      </c>
      <c r="AR50" s="10">
        <f t="shared" si="15"/>
        <v>20180</v>
      </c>
    </row>
    <row r="51" spans="1:44" ht="60" customHeight="1">
      <c r="A51" s="104"/>
      <c r="B51" s="104"/>
      <c r="C51" s="105"/>
      <c r="D51" s="105"/>
      <c r="E51" s="106"/>
      <c r="F51" s="107" t="str">
        <f>IF(E51="","",IFERROR(DATEDIF(E51,'請求書（幼稚園保育料・代理）'!$A$1,"Y"),""))</f>
        <v/>
      </c>
      <c r="G51" s="108"/>
      <c r="H51" s="105"/>
      <c r="I51" s="109"/>
      <c r="J51" s="213" t="s">
        <v>32</v>
      </c>
      <c r="K51" s="111"/>
      <c r="L51" s="112"/>
      <c r="M51" s="213" t="s">
        <v>32</v>
      </c>
      <c r="N51" s="113"/>
      <c r="O51" s="276"/>
      <c r="P51" s="306"/>
      <c r="Q51" s="105"/>
      <c r="R51" s="276"/>
      <c r="S51" s="214"/>
      <c r="T51" s="275">
        <f t="shared" si="1"/>
        <v>0</v>
      </c>
      <c r="U51" s="271">
        <f t="shared" si="0"/>
        <v>0</v>
      </c>
      <c r="V51" s="215"/>
      <c r="W51" s="216"/>
      <c r="X51" s="217"/>
      <c r="Y51" s="218"/>
      <c r="Z51" s="270"/>
      <c r="AA51" s="281" t="str">
        <f>IFERROR(VLOOKUP(W51,平日の日数!$A$1:$B$12,2,FALSE),"")</f>
        <v/>
      </c>
      <c r="AB51" s="271">
        <f t="shared" si="2"/>
        <v>0</v>
      </c>
      <c r="AC51" s="271">
        <f t="shared" si="3"/>
        <v>0</v>
      </c>
      <c r="AD51" s="271">
        <f t="shared" si="4"/>
        <v>0</v>
      </c>
      <c r="AE51" s="271">
        <f t="shared" si="5"/>
        <v>0</v>
      </c>
      <c r="AF51" s="272">
        <f t="shared" si="6"/>
        <v>0</v>
      </c>
      <c r="AG51" s="273"/>
      <c r="AH51" s="272">
        <f t="shared" si="7"/>
        <v>0</v>
      </c>
      <c r="AI51" s="271">
        <f t="shared" si="8"/>
        <v>0</v>
      </c>
      <c r="AJ51" s="271">
        <f t="shared" si="9"/>
        <v>0</v>
      </c>
      <c r="AK51" s="272">
        <f t="shared" si="10"/>
        <v>0</v>
      </c>
      <c r="AL51" s="272">
        <f t="shared" si="13"/>
        <v>0</v>
      </c>
      <c r="AM51" s="272">
        <f t="shared" si="11"/>
        <v>0</v>
      </c>
      <c r="AN51" s="219">
        <f t="shared" si="16"/>
        <v>0</v>
      </c>
      <c r="AO51" s="219">
        <f t="shared" si="12"/>
        <v>0</v>
      </c>
      <c r="AQ51" s="220" t="str">
        <f t="shared" si="14"/>
        <v>20180</v>
      </c>
      <c r="AR51" s="10">
        <f t="shared" si="15"/>
        <v>20180</v>
      </c>
    </row>
    <row r="52" spans="1:44" ht="60" customHeight="1">
      <c r="A52" s="104"/>
      <c r="B52" s="104"/>
      <c r="C52" s="105"/>
      <c r="D52" s="105"/>
      <c r="E52" s="106"/>
      <c r="F52" s="107" t="str">
        <f>IF(E52="","",IFERROR(DATEDIF(E52,'請求書（幼稚園保育料・代理）'!$A$1,"Y"),""))</f>
        <v/>
      </c>
      <c r="G52" s="108"/>
      <c r="H52" s="105"/>
      <c r="I52" s="109"/>
      <c r="J52" s="213" t="s">
        <v>32</v>
      </c>
      <c r="K52" s="111"/>
      <c r="L52" s="112"/>
      <c r="M52" s="213" t="s">
        <v>32</v>
      </c>
      <c r="N52" s="113"/>
      <c r="O52" s="276"/>
      <c r="P52" s="306"/>
      <c r="Q52" s="105"/>
      <c r="R52" s="276"/>
      <c r="S52" s="214"/>
      <c r="T52" s="275">
        <f t="shared" si="1"/>
        <v>0</v>
      </c>
      <c r="U52" s="271">
        <f t="shared" si="0"/>
        <v>0</v>
      </c>
      <c r="V52" s="215"/>
      <c r="W52" s="216"/>
      <c r="X52" s="217"/>
      <c r="Y52" s="218"/>
      <c r="Z52" s="270"/>
      <c r="AA52" s="281" t="str">
        <f>IFERROR(VLOOKUP(W52,平日の日数!$A$1:$B$12,2,FALSE),"")</f>
        <v/>
      </c>
      <c r="AB52" s="271">
        <f t="shared" si="2"/>
        <v>0</v>
      </c>
      <c r="AC52" s="271">
        <f t="shared" si="3"/>
        <v>0</v>
      </c>
      <c r="AD52" s="271">
        <f t="shared" si="4"/>
        <v>0</v>
      </c>
      <c r="AE52" s="271">
        <f t="shared" si="5"/>
        <v>0</v>
      </c>
      <c r="AF52" s="272">
        <f t="shared" si="6"/>
        <v>0</v>
      </c>
      <c r="AG52" s="273"/>
      <c r="AH52" s="272">
        <f t="shared" si="7"/>
        <v>0</v>
      </c>
      <c r="AI52" s="271">
        <f t="shared" si="8"/>
        <v>0</v>
      </c>
      <c r="AJ52" s="271">
        <f t="shared" si="9"/>
        <v>0</v>
      </c>
      <c r="AK52" s="272">
        <f t="shared" si="10"/>
        <v>0</v>
      </c>
      <c r="AL52" s="272">
        <f t="shared" si="13"/>
        <v>0</v>
      </c>
      <c r="AM52" s="272">
        <f t="shared" si="11"/>
        <v>0</v>
      </c>
      <c r="AN52" s="219">
        <f t="shared" si="16"/>
        <v>0</v>
      </c>
      <c r="AO52" s="219">
        <f t="shared" si="12"/>
        <v>0</v>
      </c>
      <c r="AQ52" s="220" t="str">
        <f t="shared" si="14"/>
        <v>20180</v>
      </c>
      <c r="AR52" s="10">
        <f t="shared" si="15"/>
        <v>20180</v>
      </c>
    </row>
    <row r="53" spans="1:44" ht="60" customHeight="1">
      <c r="A53" s="104"/>
      <c r="B53" s="104"/>
      <c r="C53" s="105"/>
      <c r="D53" s="105"/>
      <c r="E53" s="106"/>
      <c r="F53" s="107" t="str">
        <f>IF(E53="","",IFERROR(DATEDIF(E53,'請求書（幼稚園保育料・代理）'!$A$1,"Y"),""))</f>
        <v/>
      </c>
      <c r="G53" s="108"/>
      <c r="H53" s="105"/>
      <c r="I53" s="109"/>
      <c r="J53" s="213" t="s">
        <v>32</v>
      </c>
      <c r="K53" s="111"/>
      <c r="L53" s="112"/>
      <c r="M53" s="213" t="s">
        <v>32</v>
      </c>
      <c r="N53" s="113"/>
      <c r="O53" s="276"/>
      <c r="P53" s="306"/>
      <c r="Q53" s="105"/>
      <c r="R53" s="276"/>
      <c r="S53" s="214"/>
      <c r="T53" s="275">
        <f t="shared" si="1"/>
        <v>0</v>
      </c>
      <c r="U53" s="271">
        <f t="shared" si="0"/>
        <v>0</v>
      </c>
      <c r="V53" s="215"/>
      <c r="W53" s="216"/>
      <c r="X53" s="217"/>
      <c r="Y53" s="218"/>
      <c r="Z53" s="270"/>
      <c r="AA53" s="281" t="str">
        <f>IFERROR(VLOOKUP(W53,平日の日数!$A$1:$B$12,2,FALSE),"")</f>
        <v/>
      </c>
      <c r="AB53" s="271">
        <f t="shared" si="2"/>
        <v>0</v>
      </c>
      <c r="AC53" s="271">
        <f t="shared" si="3"/>
        <v>0</v>
      </c>
      <c r="AD53" s="271">
        <f t="shared" si="4"/>
        <v>0</v>
      </c>
      <c r="AE53" s="271">
        <f t="shared" si="5"/>
        <v>0</v>
      </c>
      <c r="AF53" s="272">
        <f t="shared" si="6"/>
        <v>0</v>
      </c>
      <c r="AG53" s="273"/>
      <c r="AH53" s="272">
        <f t="shared" si="7"/>
        <v>0</v>
      </c>
      <c r="AI53" s="271">
        <f t="shared" si="8"/>
        <v>0</v>
      </c>
      <c r="AJ53" s="271">
        <f t="shared" si="9"/>
        <v>0</v>
      </c>
      <c r="AK53" s="272">
        <f t="shared" si="10"/>
        <v>0</v>
      </c>
      <c r="AL53" s="272">
        <f t="shared" si="13"/>
        <v>0</v>
      </c>
      <c r="AM53" s="272">
        <f t="shared" si="11"/>
        <v>0</v>
      </c>
      <c r="AN53" s="219">
        <f t="shared" si="16"/>
        <v>0</v>
      </c>
      <c r="AO53" s="219">
        <f t="shared" si="12"/>
        <v>0</v>
      </c>
      <c r="AQ53" s="220" t="str">
        <f t="shared" si="14"/>
        <v>20180</v>
      </c>
      <c r="AR53" s="10">
        <f t="shared" si="15"/>
        <v>20180</v>
      </c>
    </row>
    <row r="54" spans="1:44" ht="60" customHeight="1">
      <c r="A54" s="104"/>
      <c r="B54" s="104"/>
      <c r="C54" s="105"/>
      <c r="D54" s="105"/>
      <c r="E54" s="106"/>
      <c r="F54" s="107" t="str">
        <f>IF(E54="","",IFERROR(DATEDIF(E54,'請求書（幼稚園保育料・代理）'!$A$1,"Y"),""))</f>
        <v/>
      </c>
      <c r="G54" s="108"/>
      <c r="H54" s="105"/>
      <c r="I54" s="109"/>
      <c r="J54" s="213" t="s">
        <v>32</v>
      </c>
      <c r="K54" s="111"/>
      <c r="L54" s="112"/>
      <c r="M54" s="213" t="s">
        <v>32</v>
      </c>
      <c r="N54" s="113"/>
      <c r="O54" s="276"/>
      <c r="P54" s="306"/>
      <c r="Q54" s="105"/>
      <c r="R54" s="276"/>
      <c r="S54" s="214"/>
      <c r="T54" s="275">
        <f t="shared" si="1"/>
        <v>0</v>
      </c>
      <c r="U54" s="271">
        <f t="shared" si="0"/>
        <v>0</v>
      </c>
      <c r="V54" s="215"/>
      <c r="W54" s="216"/>
      <c r="X54" s="217"/>
      <c r="Y54" s="218"/>
      <c r="Z54" s="270"/>
      <c r="AA54" s="281" t="str">
        <f>IFERROR(VLOOKUP(W54,平日の日数!$A$1:$B$12,2,FALSE),"")</f>
        <v/>
      </c>
      <c r="AB54" s="271">
        <f t="shared" si="2"/>
        <v>0</v>
      </c>
      <c r="AC54" s="271">
        <f t="shared" si="3"/>
        <v>0</v>
      </c>
      <c r="AD54" s="271">
        <f t="shared" si="4"/>
        <v>0</v>
      </c>
      <c r="AE54" s="271">
        <f t="shared" si="5"/>
        <v>0</v>
      </c>
      <c r="AF54" s="272">
        <f t="shared" si="6"/>
        <v>0</v>
      </c>
      <c r="AG54" s="273"/>
      <c r="AH54" s="272">
        <f t="shared" si="7"/>
        <v>0</v>
      </c>
      <c r="AI54" s="271">
        <f t="shared" si="8"/>
        <v>0</v>
      </c>
      <c r="AJ54" s="271">
        <f t="shared" si="9"/>
        <v>0</v>
      </c>
      <c r="AK54" s="272">
        <f t="shared" si="10"/>
        <v>0</v>
      </c>
      <c r="AL54" s="272">
        <f t="shared" si="13"/>
        <v>0</v>
      </c>
      <c r="AM54" s="272">
        <f t="shared" si="11"/>
        <v>0</v>
      </c>
      <c r="AN54" s="219">
        <f t="shared" si="16"/>
        <v>0</v>
      </c>
      <c r="AO54" s="219">
        <f t="shared" si="12"/>
        <v>0</v>
      </c>
      <c r="AQ54" s="220" t="str">
        <f t="shared" si="14"/>
        <v>20180</v>
      </c>
      <c r="AR54" s="10">
        <f t="shared" si="15"/>
        <v>20180</v>
      </c>
    </row>
    <row r="55" spans="1:44" ht="60" customHeight="1">
      <c r="A55" s="104"/>
      <c r="B55" s="104"/>
      <c r="C55" s="105"/>
      <c r="D55" s="105"/>
      <c r="E55" s="106"/>
      <c r="F55" s="107" t="str">
        <f>IF(E55="","",IFERROR(DATEDIF(E55,'請求書（幼稚園保育料・代理）'!$A$1,"Y"),""))</f>
        <v/>
      </c>
      <c r="G55" s="108"/>
      <c r="H55" s="105"/>
      <c r="I55" s="109"/>
      <c r="J55" s="213" t="s">
        <v>32</v>
      </c>
      <c r="K55" s="111"/>
      <c r="L55" s="112"/>
      <c r="M55" s="213" t="s">
        <v>32</v>
      </c>
      <c r="N55" s="113"/>
      <c r="O55" s="276"/>
      <c r="P55" s="306"/>
      <c r="Q55" s="105"/>
      <c r="R55" s="276"/>
      <c r="S55" s="214"/>
      <c r="T55" s="275">
        <f t="shared" si="1"/>
        <v>0</v>
      </c>
      <c r="U55" s="271">
        <f t="shared" si="0"/>
        <v>0</v>
      </c>
      <c r="V55" s="215"/>
      <c r="W55" s="216"/>
      <c r="X55" s="217"/>
      <c r="Y55" s="218"/>
      <c r="Z55" s="270"/>
      <c r="AA55" s="281" t="str">
        <f>IFERROR(VLOOKUP(W55,平日の日数!$A$1:$B$12,2,FALSE),"")</f>
        <v/>
      </c>
      <c r="AB55" s="271">
        <f t="shared" si="2"/>
        <v>0</v>
      </c>
      <c r="AC55" s="271">
        <f t="shared" si="3"/>
        <v>0</v>
      </c>
      <c r="AD55" s="271">
        <f t="shared" si="4"/>
        <v>0</v>
      </c>
      <c r="AE55" s="271">
        <f t="shared" si="5"/>
        <v>0</v>
      </c>
      <c r="AF55" s="272">
        <f t="shared" si="6"/>
        <v>0</v>
      </c>
      <c r="AG55" s="273"/>
      <c r="AH55" s="272">
        <f t="shared" si="7"/>
        <v>0</v>
      </c>
      <c r="AI55" s="271">
        <f t="shared" si="8"/>
        <v>0</v>
      </c>
      <c r="AJ55" s="271">
        <f t="shared" si="9"/>
        <v>0</v>
      </c>
      <c r="AK55" s="272">
        <f t="shared" si="10"/>
        <v>0</v>
      </c>
      <c r="AL55" s="272">
        <f t="shared" si="13"/>
        <v>0</v>
      </c>
      <c r="AM55" s="272">
        <f t="shared" si="11"/>
        <v>0</v>
      </c>
      <c r="AN55" s="219">
        <f t="shared" si="16"/>
        <v>0</v>
      </c>
      <c r="AO55" s="219">
        <f t="shared" si="12"/>
        <v>0</v>
      </c>
      <c r="AQ55" s="220" t="str">
        <f t="shared" si="14"/>
        <v>20180</v>
      </c>
      <c r="AR55" s="10">
        <f t="shared" si="15"/>
        <v>20180</v>
      </c>
    </row>
    <row r="56" spans="1:44" ht="60" customHeight="1">
      <c r="A56" s="104"/>
      <c r="B56" s="104"/>
      <c r="C56" s="105"/>
      <c r="D56" s="105"/>
      <c r="E56" s="106"/>
      <c r="F56" s="107" t="str">
        <f>IF(E56="","",IFERROR(DATEDIF(E56,'請求書（幼稚園保育料・代理）'!$A$1,"Y"),""))</f>
        <v/>
      </c>
      <c r="G56" s="108"/>
      <c r="H56" s="105"/>
      <c r="I56" s="109"/>
      <c r="J56" s="213" t="s">
        <v>32</v>
      </c>
      <c r="K56" s="111"/>
      <c r="L56" s="112"/>
      <c r="M56" s="213" t="s">
        <v>32</v>
      </c>
      <c r="N56" s="113"/>
      <c r="O56" s="276"/>
      <c r="P56" s="306"/>
      <c r="Q56" s="105"/>
      <c r="R56" s="276"/>
      <c r="S56" s="214"/>
      <c r="T56" s="275">
        <f t="shared" si="1"/>
        <v>0</v>
      </c>
      <c r="U56" s="271">
        <f t="shared" si="0"/>
        <v>0</v>
      </c>
      <c r="V56" s="215"/>
      <c r="W56" s="216"/>
      <c r="X56" s="217"/>
      <c r="Y56" s="218"/>
      <c r="Z56" s="270"/>
      <c r="AA56" s="281" t="str">
        <f>IFERROR(VLOOKUP(W56,平日の日数!$A$1:$B$12,2,FALSE),"")</f>
        <v/>
      </c>
      <c r="AB56" s="271">
        <f t="shared" si="2"/>
        <v>0</v>
      </c>
      <c r="AC56" s="271">
        <f t="shared" si="3"/>
        <v>0</v>
      </c>
      <c r="AD56" s="271">
        <f t="shared" si="4"/>
        <v>0</v>
      </c>
      <c r="AE56" s="271">
        <f t="shared" si="5"/>
        <v>0</v>
      </c>
      <c r="AF56" s="272">
        <f t="shared" si="6"/>
        <v>0</v>
      </c>
      <c r="AG56" s="273"/>
      <c r="AH56" s="272">
        <f t="shared" si="7"/>
        <v>0</v>
      </c>
      <c r="AI56" s="271">
        <f t="shared" si="8"/>
        <v>0</v>
      </c>
      <c r="AJ56" s="271">
        <f t="shared" si="9"/>
        <v>0</v>
      </c>
      <c r="AK56" s="272">
        <f t="shared" si="10"/>
        <v>0</v>
      </c>
      <c r="AL56" s="272">
        <f t="shared" si="13"/>
        <v>0</v>
      </c>
      <c r="AM56" s="272">
        <f t="shared" si="11"/>
        <v>0</v>
      </c>
      <c r="AN56" s="219">
        <f t="shared" si="16"/>
        <v>0</v>
      </c>
      <c r="AO56" s="219">
        <f t="shared" si="12"/>
        <v>0</v>
      </c>
      <c r="AQ56" s="220" t="str">
        <f t="shared" si="14"/>
        <v>20180</v>
      </c>
      <c r="AR56" s="10">
        <f t="shared" si="15"/>
        <v>20180</v>
      </c>
    </row>
    <row r="57" spans="1:44" ht="60" customHeight="1">
      <c r="A57" s="104"/>
      <c r="B57" s="104"/>
      <c r="C57" s="105"/>
      <c r="D57" s="105"/>
      <c r="E57" s="106"/>
      <c r="F57" s="107" t="str">
        <f>IF(E57="","",IFERROR(DATEDIF(E57,'請求書（幼稚園保育料・代理）'!$A$1,"Y"),""))</f>
        <v/>
      </c>
      <c r="G57" s="108"/>
      <c r="H57" s="105"/>
      <c r="I57" s="109"/>
      <c r="J57" s="213" t="s">
        <v>32</v>
      </c>
      <c r="K57" s="111"/>
      <c r="L57" s="112"/>
      <c r="M57" s="213" t="s">
        <v>32</v>
      </c>
      <c r="N57" s="113"/>
      <c r="O57" s="276"/>
      <c r="P57" s="306"/>
      <c r="Q57" s="105"/>
      <c r="R57" s="276"/>
      <c r="S57" s="214"/>
      <c r="T57" s="275">
        <f t="shared" si="1"/>
        <v>0</v>
      </c>
      <c r="U57" s="271">
        <f t="shared" si="0"/>
        <v>0</v>
      </c>
      <c r="V57" s="215"/>
      <c r="W57" s="216"/>
      <c r="X57" s="217"/>
      <c r="Y57" s="218"/>
      <c r="Z57" s="270"/>
      <c r="AA57" s="281" t="str">
        <f>IFERROR(VLOOKUP(W57,平日の日数!$A$1:$B$12,2,FALSE),"")</f>
        <v/>
      </c>
      <c r="AB57" s="271">
        <f t="shared" si="2"/>
        <v>0</v>
      </c>
      <c r="AC57" s="271">
        <f t="shared" si="3"/>
        <v>0</v>
      </c>
      <c r="AD57" s="271">
        <f t="shared" si="4"/>
        <v>0</v>
      </c>
      <c r="AE57" s="271">
        <f t="shared" si="5"/>
        <v>0</v>
      </c>
      <c r="AF57" s="272">
        <f t="shared" si="6"/>
        <v>0</v>
      </c>
      <c r="AG57" s="273"/>
      <c r="AH57" s="272">
        <f t="shared" si="7"/>
        <v>0</v>
      </c>
      <c r="AI57" s="271">
        <f t="shared" si="8"/>
        <v>0</v>
      </c>
      <c r="AJ57" s="271">
        <f t="shared" si="9"/>
        <v>0</v>
      </c>
      <c r="AK57" s="272">
        <f t="shared" si="10"/>
        <v>0</v>
      </c>
      <c r="AL57" s="272">
        <f t="shared" si="13"/>
        <v>0</v>
      </c>
      <c r="AM57" s="272">
        <f t="shared" si="11"/>
        <v>0</v>
      </c>
      <c r="AN57" s="219">
        <f t="shared" si="16"/>
        <v>0</v>
      </c>
      <c r="AO57" s="219">
        <f t="shared" si="12"/>
        <v>0</v>
      </c>
      <c r="AQ57" s="220" t="str">
        <f t="shared" si="14"/>
        <v>20180</v>
      </c>
      <c r="AR57" s="10">
        <f t="shared" si="15"/>
        <v>20180</v>
      </c>
    </row>
    <row r="58" spans="1:44" ht="60" customHeight="1">
      <c r="A58" s="104"/>
      <c r="B58" s="104"/>
      <c r="C58" s="105"/>
      <c r="D58" s="105"/>
      <c r="E58" s="106"/>
      <c r="F58" s="107" t="str">
        <f>IF(E58="","",IFERROR(DATEDIF(E58,'請求書（幼稚園保育料・代理）'!$A$1,"Y"),""))</f>
        <v/>
      </c>
      <c r="G58" s="108"/>
      <c r="H58" s="105"/>
      <c r="I58" s="109"/>
      <c r="J58" s="213" t="s">
        <v>32</v>
      </c>
      <c r="K58" s="111"/>
      <c r="L58" s="112"/>
      <c r="M58" s="213" t="s">
        <v>32</v>
      </c>
      <c r="N58" s="113"/>
      <c r="O58" s="276"/>
      <c r="P58" s="306"/>
      <c r="Q58" s="105"/>
      <c r="R58" s="276"/>
      <c r="S58" s="214"/>
      <c r="T58" s="275">
        <f t="shared" si="1"/>
        <v>0</v>
      </c>
      <c r="U58" s="271">
        <f t="shared" si="0"/>
        <v>0</v>
      </c>
      <c r="V58" s="215"/>
      <c r="W58" s="216"/>
      <c r="X58" s="217"/>
      <c r="Y58" s="218"/>
      <c r="Z58" s="270"/>
      <c r="AA58" s="281" t="str">
        <f>IFERROR(VLOOKUP(W58,平日の日数!$A$1:$B$12,2,FALSE),"")</f>
        <v/>
      </c>
      <c r="AB58" s="271">
        <f t="shared" si="2"/>
        <v>0</v>
      </c>
      <c r="AC58" s="271">
        <f t="shared" si="3"/>
        <v>0</v>
      </c>
      <c r="AD58" s="271">
        <f t="shared" si="4"/>
        <v>0</v>
      </c>
      <c r="AE58" s="271">
        <f t="shared" si="5"/>
        <v>0</v>
      </c>
      <c r="AF58" s="272">
        <f t="shared" si="6"/>
        <v>0</v>
      </c>
      <c r="AG58" s="273"/>
      <c r="AH58" s="272">
        <f t="shared" si="7"/>
        <v>0</v>
      </c>
      <c r="AI58" s="271">
        <f t="shared" si="8"/>
        <v>0</v>
      </c>
      <c r="AJ58" s="271">
        <f t="shared" si="9"/>
        <v>0</v>
      </c>
      <c r="AK58" s="272">
        <f t="shared" si="10"/>
        <v>0</v>
      </c>
      <c r="AL58" s="272">
        <f t="shared" si="13"/>
        <v>0</v>
      </c>
      <c r="AM58" s="272">
        <f t="shared" si="11"/>
        <v>0</v>
      </c>
      <c r="AN58" s="219">
        <f t="shared" si="16"/>
        <v>0</v>
      </c>
      <c r="AO58" s="219">
        <f t="shared" si="12"/>
        <v>0</v>
      </c>
      <c r="AQ58" s="220" t="str">
        <f t="shared" si="14"/>
        <v>20180</v>
      </c>
      <c r="AR58" s="10">
        <f t="shared" si="15"/>
        <v>20180</v>
      </c>
    </row>
    <row r="59" spans="1:44" ht="60" customHeight="1">
      <c r="A59" s="104"/>
      <c r="B59" s="104"/>
      <c r="C59" s="105"/>
      <c r="D59" s="105"/>
      <c r="E59" s="106"/>
      <c r="F59" s="107" t="str">
        <f>IF(E59="","",IFERROR(DATEDIF(E59,'請求書（幼稚園保育料・代理）'!$A$1,"Y"),""))</f>
        <v/>
      </c>
      <c r="G59" s="108"/>
      <c r="H59" s="105"/>
      <c r="I59" s="109"/>
      <c r="J59" s="213" t="s">
        <v>32</v>
      </c>
      <c r="K59" s="111"/>
      <c r="L59" s="112"/>
      <c r="M59" s="213" t="s">
        <v>32</v>
      </c>
      <c r="N59" s="113"/>
      <c r="O59" s="276"/>
      <c r="P59" s="306"/>
      <c r="Q59" s="105"/>
      <c r="R59" s="276"/>
      <c r="S59" s="214"/>
      <c r="T59" s="275">
        <f t="shared" si="1"/>
        <v>0</v>
      </c>
      <c r="U59" s="271">
        <f t="shared" si="0"/>
        <v>0</v>
      </c>
      <c r="V59" s="215"/>
      <c r="W59" s="216"/>
      <c r="X59" s="217"/>
      <c r="Y59" s="218"/>
      <c r="Z59" s="270"/>
      <c r="AA59" s="281" t="str">
        <f>IFERROR(VLOOKUP(W59,平日の日数!$A$1:$B$12,2,FALSE),"")</f>
        <v/>
      </c>
      <c r="AB59" s="271">
        <f t="shared" si="2"/>
        <v>0</v>
      </c>
      <c r="AC59" s="271">
        <f t="shared" si="3"/>
        <v>0</v>
      </c>
      <c r="AD59" s="271">
        <f t="shared" si="4"/>
        <v>0</v>
      </c>
      <c r="AE59" s="271">
        <f t="shared" si="5"/>
        <v>0</v>
      </c>
      <c r="AF59" s="272">
        <f t="shared" si="6"/>
        <v>0</v>
      </c>
      <c r="AG59" s="273"/>
      <c r="AH59" s="272">
        <f t="shared" si="7"/>
        <v>0</v>
      </c>
      <c r="AI59" s="271">
        <f t="shared" si="8"/>
        <v>0</v>
      </c>
      <c r="AJ59" s="271">
        <f t="shared" si="9"/>
        <v>0</v>
      </c>
      <c r="AK59" s="272">
        <f t="shared" si="10"/>
        <v>0</v>
      </c>
      <c r="AL59" s="272">
        <f t="shared" si="13"/>
        <v>0</v>
      </c>
      <c r="AM59" s="272">
        <f t="shared" si="11"/>
        <v>0</v>
      </c>
      <c r="AN59" s="219">
        <f t="shared" si="16"/>
        <v>0</v>
      </c>
      <c r="AO59" s="219">
        <f t="shared" si="12"/>
        <v>0</v>
      </c>
      <c r="AQ59" s="220" t="str">
        <f t="shared" si="14"/>
        <v>20180</v>
      </c>
      <c r="AR59" s="10">
        <f t="shared" si="15"/>
        <v>20180</v>
      </c>
    </row>
    <row r="60" spans="1:44" ht="60" customHeight="1">
      <c r="A60" s="104"/>
      <c r="B60" s="104"/>
      <c r="C60" s="105"/>
      <c r="D60" s="105"/>
      <c r="E60" s="106"/>
      <c r="F60" s="107" t="str">
        <f>IF(E60="","",IFERROR(DATEDIF(E60,'請求書（幼稚園保育料・代理）'!$A$1,"Y"),""))</f>
        <v/>
      </c>
      <c r="G60" s="108"/>
      <c r="H60" s="105"/>
      <c r="I60" s="109"/>
      <c r="J60" s="213" t="s">
        <v>32</v>
      </c>
      <c r="K60" s="111"/>
      <c r="L60" s="112"/>
      <c r="M60" s="213" t="s">
        <v>32</v>
      </c>
      <c r="N60" s="113"/>
      <c r="O60" s="276"/>
      <c r="P60" s="306"/>
      <c r="Q60" s="105"/>
      <c r="R60" s="276"/>
      <c r="S60" s="214"/>
      <c r="T60" s="275">
        <f t="shared" si="1"/>
        <v>0</v>
      </c>
      <c r="U60" s="271">
        <f t="shared" si="0"/>
        <v>0</v>
      </c>
      <c r="V60" s="215"/>
      <c r="W60" s="216"/>
      <c r="X60" s="217"/>
      <c r="Y60" s="218"/>
      <c r="Z60" s="270"/>
      <c r="AA60" s="281" t="str">
        <f>IFERROR(VLOOKUP(W60,平日の日数!$A$1:$B$12,2,FALSE),"")</f>
        <v/>
      </c>
      <c r="AB60" s="271">
        <f t="shared" si="2"/>
        <v>0</v>
      </c>
      <c r="AC60" s="271">
        <f t="shared" si="3"/>
        <v>0</v>
      </c>
      <c r="AD60" s="271">
        <f t="shared" si="4"/>
        <v>0</v>
      </c>
      <c r="AE60" s="271">
        <f t="shared" si="5"/>
        <v>0</v>
      </c>
      <c r="AF60" s="272">
        <f t="shared" si="6"/>
        <v>0</v>
      </c>
      <c r="AG60" s="273"/>
      <c r="AH60" s="272">
        <f t="shared" si="7"/>
        <v>0</v>
      </c>
      <c r="AI60" s="271">
        <f t="shared" si="8"/>
        <v>0</v>
      </c>
      <c r="AJ60" s="271">
        <f t="shared" si="9"/>
        <v>0</v>
      </c>
      <c r="AK60" s="272">
        <f t="shared" si="10"/>
        <v>0</v>
      </c>
      <c r="AL60" s="272">
        <f t="shared" si="13"/>
        <v>0</v>
      </c>
      <c r="AM60" s="272">
        <f t="shared" si="11"/>
        <v>0</v>
      </c>
      <c r="AN60" s="219">
        <f t="shared" si="16"/>
        <v>0</v>
      </c>
      <c r="AO60" s="219">
        <f t="shared" si="12"/>
        <v>0</v>
      </c>
      <c r="AQ60" s="220" t="str">
        <f t="shared" si="14"/>
        <v>20180</v>
      </c>
      <c r="AR60" s="10">
        <f t="shared" si="15"/>
        <v>20180</v>
      </c>
    </row>
    <row r="61" spans="1:44" ht="60" customHeight="1">
      <c r="A61" s="104"/>
      <c r="B61" s="104"/>
      <c r="C61" s="105"/>
      <c r="D61" s="105"/>
      <c r="E61" s="106"/>
      <c r="F61" s="107" t="str">
        <f>IF(E61="","",IFERROR(DATEDIF(E61,'請求書（幼稚園保育料・代理）'!$A$1,"Y"),""))</f>
        <v/>
      </c>
      <c r="G61" s="108"/>
      <c r="H61" s="105"/>
      <c r="I61" s="109"/>
      <c r="J61" s="213" t="s">
        <v>32</v>
      </c>
      <c r="K61" s="111"/>
      <c r="L61" s="112"/>
      <c r="M61" s="213" t="s">
        <v>32</v>
      </c>
      <c r="N61" s="113"/>
      <c r="O61" s="276"/>
      <c r="P61" s="306"/>
      <c r="Q61" s="105"/>
      <c r="R61" s="276"/>
      <c r="S61" s="214"/>
      <c r="T61" s="275">
        <f t="shared" si="1"/>
        <v>0</v>
      </c>
      <c r="U61" s="271">
        <f t="shared" si="0"/>
        <v>0</v>
      </c>
      <c r="V61" s="215"/>
      <c r="W61" s="216"/>
      <c r="X61" s="217"/>
      <c r="Y61" s="218"/>
      <c r="Z61" s="270"/>
      <c r="AA61" s="281" t="str">
        <f>IFERROR(VLOOKUP(W61,平日の日数!$A$1:$B$12,2,FALSE),"")</f>
        <v/>
      </c>
      <c r="AB61" s="271">
        <f t="shared" si="2"/>
        <v>0</v>
      </c>
      <c r="AC61" s="271">
        <f t="shared" si="3"/>
        <v>0</v>
      </c>
      <c r="AD61" s="271">
        <f t="shared" si="4"/>
        <v>0</v>
      </c>
      <c r="AE61" s="271">
        <f t="shared" si="5"/>
        <v>0</v>
      </c>
      <c r="AF61" s="272">
        <f t="shared" si="6"/>
        <v>0</v>
      </c>
      <c r="AG61" s="273"/>
      <c r="AH61" s="272">
        <f t="shared" si="7"/>
        <v>0</v>
      </c>
      <c r="AI61" s="271">
        <f t="shared" si="8"/>
        <v>0</v>
      </c>
      <c r="AJ61" s="271">
        <f t="shared" si="9"/>
        <v>0</v>
      </c>
      <c r="AK61" s="272">
        <f t="shared" si="10"/>
        <v>0</v>
      </c>
      <c r="AL61" s="272">
        <f t="shared" si="13"/>
        <v>0</v>
      </c>
      <c r="AM61" s="272">
        <f t="shared" si="11"/>
        <v>0</v>
      </c>
      <c r="AN61" s="219">
        <f t="shared" si="16"/>
        <v>0</v>
      </c>
      <c r="AO61" s="219">
        <f t="shared" si="12"/>
        <v>0</v>
      </c>
      <c r="AQ61" s="220" t="str">
        <f t="shared" si="14"/>
        <v>20180</v>
      </c>
      <c r="AR61" s="10">
        <f t="shared" si="15"/>
        <v>20180</v>
      </c>
    </row>
    <row r="62" spans="1:44" ht="60" customHeight="1">
      <c r="A62" s="104"/>
      <c r="B62" s="104"/>
      <c r="C62" s="105"/>
      <c r="D62" s="105"/>
      <c r="E62" s="106"/>
      <c r="F62" s="107" t="str">
        <f>IF(E62="","",IFERROR(DATEDIF(E62,'請求書（幼稚園保育料・代理）'!$A$1,"Y"),""))</f>
        <v/>
      </c>
      <c r="G62" s="108"/>
      <c r="H62" s="105"/>
      <c r="I62" s="109"/>
      <c r="J62" s="213" t="s">
        <v>32</v>
      </c>
      <c r="K62" s="111"/>
      <c r="L62" s="112"/>
      <c r="M62" s="213" t="s">
        <v>32</v>
      </c>
      <c r="N62" s="113"/>
      <c r="O62" s="276"/>
      <c r="P62" s="306"/>
      <c r="Q62" s="105"/>
      <c r="R62" s="276"/>
      <c r="S62" s="214"/>
      <c r="T62" s="275">
        <f t="shared" si="1"/>
        <v>0</v>
      </c>
      <c r="U62" s="271">
        <f t="shared" si="0"/>
        <v>0</v>
      </c>
      <c r="V62" s="215"/>
      <c r="W62" s="216"/>
      <c r="X62" s="217"/>
      <c r="Y62" s="218"/>
      <c r="Z62" s="270"/>
      <c r="AA62" s="281" t="str">
        <f>IFERROR(VLOOKUP(W62,平日の日数!$A$1:$B$12,2,FALSE),"")</f>
        <v/>
      </c>
      <c r="AB62" s="271">
        <f t="shared" si="2"/>
        <v>0</v>
      </c>
      <c r="AC62" s="271">
        <f t="shared" si="3"/>
        <v>0</v>
      </c>
      <c r="AD62" s="271">
        <f t="shared" si="4"/>
        <v>0</v>
      </c>
      <c r="AE62" s="271">
        <f t="shared" si="5"/>
        <v>0</v>
      </c>
      <c r="AF62" s="272">
        <f t="shared" si="6"/>
        <v>0</v>
      </c>
      <c r="AG62" s="273"/>
      <c r="AH62" s="272">
        <f t="shared" si="7"/>
        <v>0</v>
      </c>
      <c r="AI62" s="271">
        <f t="shared" si="8"/>
        <v>0</v>
      </c>
      <c r="AJ62" s="271">
        <f t="shared" si="9"/>
        <v>0</v>
      </c>
      <c r="AK62" s="272">
        <f t="shared" si="10"/>
        <v>0</v>
      </c>
      <c r="AL62" s="272">
        <f t="shared" si="13"/>
        <v>0</v>
      </c>
      <c r="AM62" s="272">
        <f t="shared" si="11"/>
        <v>0</v>
      </c>
      <c r="AN62" s="219">
        <f t="shared" si="16"/>
        <v>0</v>
      </c>
      <c r="AO62" s="219">
        <f t="shared" si="12"/>
        <v>0</v>
      </c>
      <c r="AQ62" s="220" t="str">
        <f t="shared" si="14"/>
        <v>20180</v>
      </c>
      <c r="AR62" s="10">
        <f t="shared" si="15"/>
        <v>20180</v>
      </c>
    </row>
    <row r="63" spans="1:44" ht="60" customHeight="1">
      <c r="A63" s="104"/>
      <c r="B63" s="104"/>
      <c r="C63" s="105"/>
      <c r="D63" s="105"/>
      <c r="E63" s="106"/>
      <c r="F63" s="107" t="str">
        <f>IF(E63="","",IFERROR(DATEDIF(E63,'請求書（幼稚園保育料・代理）'!$A$1,"Y"),""))</f>
        <v/>
      </c>
      <c r="G63" s="108"/>
      <c r="H63" s="105"/>
      <c r="I63" s="109"/>
      <c r="J63" s="213" t="s">
        <v>32</v>
      </c>
      <c r="K63" s="111"/>
      <c r="L63" s="112"/>
      <c r="M63" s="213" t="s">
        <v>32</v>
      </c>
      <c r="N63" s="113"/>
      <c r="O63" s="276"/>
      <c r="P63" s="306"/>
      <c r="Q63" s="105"/>
      <c r="R63" s="276"/>
      <c r="S63" s="214"/>
      <c r="T63" s="275">
        <f t="shared" si="1"/>
        <v>0</v>
      </c>
      <c r="U63" s="271">
        <f t="shared" si="0"/>
        <v>0</v>
      </c>
      <c r="V63" s="215"/>
      <c r="W63" s="216"/>
      <c r="X63" s="217"/>
      <c r="Y63" s="218"/>
      <c r="Z63" s="270"/>
      <c r="AA63" s="281" t="str">
        <f>IFERROR(VLOOKUP(W63,平日の日数!$A$1:$B$12,2,FALSE),"")</f>
        <v/>
      </c>
      <c r="AB63" s="271">
        <f t="shared" si="2"/>
        <v>0</v>
      </c>
      <c r="AC63" s="271">
        <f t="shared" si="3"/>
        <v>0</v>
      </c>
      <c r="AD63" s="271">
        <f t="shared" si="4"/>
        <v>0</v>
      </c>
      <c r="AE63" s="271">
        <f t="shared" si="5"/>
        <v>0</v>
      </c>
      <c r="AF63" s="272">
        <f t="shared" si="6"/>
        <v>0</v>
      </c>
      <c r="AG63" s="273"/>
      <c r="AH63" s="272">
        <f t="shared" si="7"/>
        <v>0</v>
      </c>
      <c r="AI63" s="271">
        <f t="shared" si="8"/>
        <v>0</v>
      </c>
      <c r="AJ63" s="271">
        <f t="shared" si="9"/>
        <v>0</v>
      </c>
      <c r="AK63" s="272">
        <f t="shared" si="10"/>
        <v>0</v>
      </c>
      <c r="AL63" s="272">
        <f t="shared" si="13"/>
        <v>0</v>
      </c>
      <c r="AM63" s="272">
        <f t="shared" si="11"/>
        <v>0</v>
      </c>
      <c r="AN63" s="219">
        <f t="shared" si="16"/>
        <v>0</v>
      </c>
      <c r="AO63" s="219">
        <f t="shared" si="12"/>
        <v>0</v>
      </c>
      <c r="AQ63" s="220" t="str">
        <f t="shared" si="14"/>
        <v>20180</v>
      </c>
      <c r="AR63" s="10">
        <f t="shared" si="15"/>
        <v>20180</v>
      </c>
    </row>
    <row r="64" spans="1:44" ht="60" customHeight="1">
      <c r="A64" s="104"/>
      <c r="B64" s="104"/>
      <c r="C64" s="105"/>
      <c r="D64" s="105"/>
      <c r="E64" s="106"/>
      <c r="F64" s="107" t="str">
        <f>IF(E64="","",IFERROR(DATEDIF(E64,'請求書（幼稚園保育料・代理）'!$A$1,"Y"),""))</f>
        <v/>
      </c>
      <c r="G64" s="108"/>
      <c r="H64" s="105"/>
      <c r="I64" s="109"/>
      <c r="J64" s="213" t="s">
        <v>32</v>
      </c>
      <c r="K64" s="111"/>
      <c r="L64" s="112"/>
      <c r="M64" s="213" t="s">
        <v>32</v>
      </c>
      <c r="N64" s="113"/>
      <c r="O64" s="276"/>
      <c r="P64" s="306"/>
      <c r="Q64" s="105"/>
      <c r="R64" s="276"/>
      <c r="S64" s="214"/>
      <c r="T64" s="275">
        <f t="shared" si="1"/>
        <v>0</v>
      </c>
      <c r="U64" s="271">
        <f t="shared" si="0"/>
        <v>0</v>
      </c>
      <c r="V64" s="215"/>
      <c r="W64" s="216"/>
      <c r="X64" s="217"/>
      <c r="Y64" s="218"/>
      <c r="Z64" s="270"/>
      <c r="AA64" s="281" t="str">
        <f>IFERROR(VLOOKUP(W64,平日の日数!$A$1:$B$12,2,FALSE),"")</f>
        <v/>
      </c>
      <c r="AB64" s="271">
        <f t="shared" si="2"/>
        <v>0</v>
      </c>
      <c r="AC64" s="271">
        <f t="shared" si="3"/>
        <v>0</v>
      </c>
      <c r="AD64" s="271">
        <f t="shared" si="4"/>
        <v>0</v>
      </c>
      <c r="AE64" s="271">
        <f t="shared" si="5"/>
        <v>0</v>
      </c>
      <c r="AF64" s="272">
        <f t="shared" si="6"/>
        <v>0</v>
      </c>
      <c r="AG64" s="273"/>
      <c r="AH64" s="272">
        <f t="shared" si="7"/>
        <v>0</v>
      </c>
      <c r="AI64" s="271">
        <f t="shared" si="8"/>
        <v>0</v>
      </c>
      <c r="AJ64" s="271">
        <f t="shared" si="9"/>
        <v>0</v>
      </c>
      <c r="AK64" s="272">
        <f t="shared" si="10"/>
        <v>0</v>
      </c>
      <c r="AL64" s="272">
        <f t="shared" si="13"/>
        <v>0</v>
      </c>
      <c r="AM64" s="272">
        <f t="shared" si="11"/>
        <v>0</v>
      </c>
      <c r="AN64" s="219">
        <f t="shared" si="16"/>
        <v>0</v>
      </c>
      <c r="AO64" s="219">
        <f t="shared" si="12"/>
        <v>0</v>
      </c>
      <c r="AQ64" s="220" t="str">
        <f t="shared" si="14"/>
        <v>20180</v>
      </c>
      <c r="AR64" s="10">
        <f t="shared" si="15"/>
        <v>20180</v>
      </c>
    </row>
    <row r="65" spans="1:44" ht="60" customHeight="1">
      <c r="A65" s="104"/>
      <c r="B65" s="104"/>
      <c r="C65" s="105"/>
      <c r="D65" s="105"/>
      <c r="E65" s="106"/>
      <c r="F65" s="107" t="str">
        <f>IF(E65="","",IFERROR(DATEDIF(E65,'請求書（幼稚園保育料・代理）'!$A$1,"Y"),""))</f>
        <v/>
      </c>
      <c r="G65" s="108"/>
      <c r="H65" s="105"/>
      <c r="I65" s="109"/>
      <c r="J65" s="213" t="s">
        <v>32</v>
      </c>
      <c r="K65" s="111"/>
      <c r="L65" s="112"/>
      <c r="M65" s="213" t="s">
        <v>32</v>
      </c>
      <c r="N65" s="113"/>
      <c r="O65" s="276"/>
      <c r="P65" s="306"/>
      <c r="Q65" s="105"/>
      <c r="R65" s="276"/>
      <c r="S65" s="214"/>
      <c r="T65" s="275">
        <f t="shared" si="1"/>
        <v>0</v>
      </c>
      <c r="U65" s="271">
        <f t="shared" si="0"/>
        <v>0</v>
      </c>
      <c r="V65" s="215"/>
      <c r="W65" s="216"/>
      <c r="X65" s="217"/>
      <c r="Y65" s="218"/>
      <c r="Z65" s="270"/>
      <c r="AA65" s="281" t="str">
        <f>IFERROR(VLOOKUP(W65,平日の日数!$A$1:$B$12,2,FALSE),"")</f>
        <v/>
      </c>
      <c r="AB65" s="271">
        <f t="shared" si="2"/>
        <v>0</v>
      </c>
      <c r="AC65" s="271">
        <f t="shared" si="3"/>
        <v>0</v>
      </c>
      <c r="AD65" s="271">
        <f t="shared" si="4"/>
        <v>0</v>
      </c>
      <c r="AE65" s="271">
        <f t="shared" si="5"/>
        <v>0</v>
      </c>
      <c r="AF65" s="272">
        <f t="shared" si="6"/>
        <v>0</v>
      </c>
      <c r="AG65" s="273"/>
      <c r="AH65" s="272">
        <f t="shared" si="7"/>
        <v>0</v>
      </c>
      <c r="AI65" s="271">
        <f t="shared" si="8"/>
        <v>0</v>
      </c>
      <c r="AJ65" s="271">
        <f t="shared" si="9"/>
        <v>0</v>
      </c>
      <c r="AK65" s="272">
        <f t="shared" si="10"/>
        <v>0</v>
      </c>
      <c r="AL65" s="272">
        <f t="shared" si="13"/>
        <v>0</v>
      </c>
      <c r="AM65" s="272">
        <f t="shared" si="11"/>
        <v>0</v>
      </c>
      <c r="AN65" s="219">
        <f t="shared" si="16"/>
        <v>0</v>
      </c>
      <c r="AO65" s="219">
        <f t="shared" si="12"/>
        <v>0</v>
      </c>
      <c r="AQ65" s="220" t="str">
        <f t="shared" si="14"/>
        <v>20180</v>
      </c>
      <c r="AR65" s="10">
        <f t="shared" si="15"/>
        <v>20180</v>
      </c>
    </row>
    <row r="66" spans="1:44" ht="60" customHeight="1">
      <c r="A66" s="104"/>
      <c r="B66" s="104"/>
      <c r="C66" s="105"/>
      <c r="D66" s="105"/>
      <c r="E66" s="106"/>
      <c r="F66" s="107" t="str">
        <f>IF(E66="","",IFERROR(DATEDIF(E66,'請求書（幼稚園保育料・代理）'!$A$1,"Y"),""))</f>
        <v/>
      </c>
      <c r="G66" s="108"/>
      <c r="H66" s="105"/>
      <c r="I66" s="109"/>
      <c r="J66" s="213" t="s">
        <v>32</v>
      </c>
      <c r="K66" s="111"/>
      <c r="L66" s="112"/>
      <c r="M66" s="213" t="s">
        <v>32</v>
      </c>
      <c r="N66" s="113"/>
      <c r="O66" s="276"/>
      <c r="P66" s="306"/>
      <c r="Q66" s="105"/>
      <c r="R66" s="276"/>
      <c r="S66" s="214"/>
      <c r="T66" s="275">
        <f t="shared" si="1"/>
        <v>0</v>
      </c>
      <c r="U66" s="271">
        <f t="shared" si="0"/>
        <v>0</v>
      </c>
      <c r="V66" s="215"/>
      <c r="W66" s="216"/>
      <c r="X66" s="217"/>
      <c r="Y66" s="218"/>
      <c r="Z66" s="270"/>
      <c r="AA66" s="281" t="str">
        <f>IFERROR(VLOOKUP(W66,平日の日数!$A$1:$B$12,2,FALSE),"")</f>
        <v/>
      </c>
      <c r="AB66" s="271">
        <f t="shared" si="2"/>
        <v>0</v>
      </c>
      <c r="AC66" s="271">
        <f t="shared" si="3"/>
        <v>0</v>
      </c>
      <c r="AD66" s="271">
        <f t="shared" si="4"/>
        <v>0</v>
      </c>
      <c r="AE66" s="271">
        <f t="shared" si="5"/>
        <v>0</v>
      </c>
      <c r="AF66" s="272">
        <f t="shared" si="6"/>
        <v>0</v>
      </c>
      <c r="AG66" s="273"/>
      <c r="AH66" s="272">
        <f t="shared" si="7"/>
        <v>0</v>
      </c>
      <c r="AI66" s="271">
        <f t="shared" si="8"/>
        <v>0</v>
      </c>
      <c r="AJ66" s="271">
        <f t="shared" si="9"/>
        <v>0</v>
      </c>
      <c r="AK66" s="272">
        <f t="shared" si="10"/>
        <v>0</v>
      </c>
      <c r="AL66" s="272">
        <f t="shared" si="13"/>
        <v>0</v>
      </c>
      <c r="AM66" s="272">
        <f t="shared" si="11"/>
        <v>0</v>
      </c>
      <c r="AN66" s="219">
        <f t="shared" si="16"/>
        <v>0</v>
      </c>
      <c r="AO66" s="219">
        <f t="shared" si="12"/>
        <v>0</v>
      </c>
      <c r="AQ66" s="220" t="str">
        <f t="shared" si="14"/>
        <v>20180</v>
      </c>
      <c r="AR66" s="10">
        <f t="shared" si="15"/>
        <v>20180</v>
      </c>
    </row>
    <row r="67" spans="1:44" ht="60" customHeight="1">
      <c r="A67" s="104"/>
      <c r="B67" s="104"/>
      <c r="C67" s="105"/>
      <c r="D67" s="105"/>
      <c r="E67" s="106"/>
      <c r="F67" s="107" t="str">
        <f>IF(E67="","",IFERROR(DATEDIF(E67,'請求書（幼稚園保育料・代理）'!$A$1,"Y"),""))</f>
        <v/>
      </c>
      <c r="G67" s="108"/>
      <c r="H67" s="105"/>
      <c r="I67" s="109"/>
      <c r="J67" s="213" t="s">
        <v>32</v>
      </c>
      <c r="K67" s="111"/>
      <c r="L67" s="112"/>
      <c r="M67" s="213" t="s">
        <v>32</v>
      </c>
      <c r="N67" s="113"/>
      <c r="O67" s="276"/>
      <c r="P67" s="306"/>
      <c r="Q67" s="105"/>
      <c r="R67" s="276"/>
      <c r="S67" s="214"/>
      <c r="T67" s="275">
        <f t="shared" si="1"/>
        <v>0</v>
      </c>
      <c r="U67" s="271">
        <f t="shared" si="0"/>
        <v>0</v>
      </c>
      <c r="V67" s="215"/>
      <c r="W67" s="216"/>
      <c r="X67" s="217"/>
      <c r="Y67" s="218"/>
      <c r="Z67" s="270"/>
      <c r="AA67" s="281" t="str">
        <f>IFERROR(VLOOKUP(W67,平日の日数!$A$1:$B$12,2,FALSE),"")</f>
        <v/>
      </c>
      <c r="AB67" s="271">
        <f t="shared" si="2"/>
        <v>0</v>
      </c>
      <c r="AC67" s="271">
        <f t="shared" si="3"/>
        <v>0</v>
      </c>
      <c r="AD67" s="271">
        <f t="shared" si="4"/>
        <v>0</v>
      </c>
      <c r="AE67" s="271">
        <f t="shared" si="5"/>
        <v>0</v>
      </c>
      <c r="AF67" s="272">
        <f t="shared" si="6"/>
        <v>0</v>
      </c>
      <c r="AG67" s="273"/>
      <c r="AH67" s="272">
        <f t="shared" si="7"/>
        <v>0</v>
      </c>
      <c r="AI67" s="271">
        <f t="shared" si="8"/>
        <v>0</v>
      </c>
      <c r="AJ67" s="271">
        <f t="shared" si="9"/>
        <v>0</v>
      </c>
      <c r="AK67" s="272">
        <f t="shared" si="10"/>
        <v>0</v>
      </c>
      <c r="AL67" s="272">
        <f t="shared" si="13"/>
        <v>0</v>
      </c>
      <c r="AM67" s="272">
        <f t="shared" si="11"/>
        <v>0</v>
      </c>
      <c r="AN67" s="219">
        <f t="shared" si="16"/>
        <v>0</v>
      </c>
      <c r="AO67" s="219">
        <f t="shared" si="12"/>
        <v>0</v>
      </c>
      <c r="AQ67" s="220" t="str">
        <f t="shared" si="14"/>
        <v>20180</v>
      </c>
      <c r="AR67" s="10">
        <f t="shared" si="15"/>
        <v>20180</v>
      </c>
    </row>
    <row r="68" spans="1:44" ht="60" customHeight="1">
      <c r="A68" s="104"/>
      <c r="B68" s="104"/>
      <c r="C68" s="105"/>
      <c r="D68" s="105"/>
      <c r="E68" s="106"/>
      <c r="F68" s="107" t="str">
        <f>IF(E68="","",IFERROR(DATEDIF(E68,'請求書（幼稚園保育料・代理）'!$A$1,"Y"),""))</f>
        <v/>
      </c>
      <c r="G68" s="108"/>
      <c r="H68" s="105"/>
      <c r="I68" s="109"/>
      <c r="J68" s="213" t="s">
        <v>32</v>
      </c>
      <c r="K68" s="111"/>
      <c r="L68" s="112"/>
      <c r="M68" s="213" t="s">
        <v>32</v>
      </c>
      <c r="N68" s="113"/>
      <c r="O68" s="276"/>
      <c r="P68" s="306"/>
      <c r="Q68" s="105"/>
      <c r="R68" s="276"/>
      <c r="S68" s="214"/>
      <c r="T68" s="275">
        <f t="shared" si="1"/>
        <v>0</v>
      </c>
      <c r="U68" s="271">
        <f t="shared" si="0"/>
        <v>0</v>
      </c>
      <c r="V68" s="215"/>
      <c r="W68" s="216"/>
      <c r="X68" s="217"/>
      <c r="Y68" s="218"/>
      <c r="Z68" s="270"/>
      <c r="AA68" s="281" t="str">
        <f>IFERROR(VLOOKUP(W68,平日の日数!$A$1:$B$12,2,FALSE),"")</f>
        <v/>
      </c>
      <c r="AB68" s="271">
        <f t="shared" si="2"/>
        <v>0</v>
      </c>
      <c r="AC68" s="271">
        <f t="shared" si="3"/>
        <v>0</v>
      </c>
      <c r="AD68" s="271">
        <f t="shared" si="4"/>
        <v>0</v>
      </c>
      <c r="AE68" s="271">
        <f t="shared" si="5"/>
        <v>0</v>
      </c>
      <c r="AF68" s="272">
        <f t="shared" si="6"/>
        <v>0</v>
      </c>
      <c r="AG68" s="273"/>
      <c r="AH68" s="272">
        <f t="shared" si="7"/>
        <v>0</v>
      </c>
      <c r="AI68" s="271">
        <f t="shared" si="8"/>
        <v>0</v>
      </c>
      <c r="AJ68" s="271">
        <f t="shared" si="9"/>
        <v>0</v>
      </c>
      <c r="AK68" s="272">
        <f t="shared" si="10"/>
        <v>0</v>
      </c>
      <c r="AL68" s="272">
        <f t="shared" si="13"/>
        <v>0</v>
      </c>
      <c r="AM68" s="272">
        <f t="shared" si="11"/>
        <v>0</v>
      </c>
      <c r="AN68" s="219">
        <f t="shared" si="16"/>
        <v>0</v>
      </c>
      <c r="AO68" s="219">
        <f t="shared" si="12"/>
        <v>0</v>
      </c>
      <c r="AQ68" s="220" t="str">
        <f t="shared" si="14"/>
        <v>20180</v>
      </c>
      <c r="AR68" s="10">
        <f t="shared" si="15"/>
        <v>20180</v>
      </c>
    </row>
    <row r="69" spans="1:44" ht="60" customHeight="1">
      <c r="A69" s="104"/>
      <c r="B69" s="104"/>
      <c r="C69" s="105"/>
      <c r="D69" s="105"/>
      <c r="E69" s="106"/>
      <c r="F69" s="107" t="str">
        <f>IF(E69="","",IFERROR(DATEDIF(E69,'請求書（幼稚園保育料・代理）'!$A$1,"Y"),""))</f>
        <v/>
      </c>
      <c r="G69" s="108"/>
      <c r="H69" s="105"/>
      <c r="I69" s="109"/>
      <c r="J69" s="213" t="s">
        <v>32</v>
      </c>
      <c r="K69" s="111"/>
      <c r="L69" s="112"/>
      <c r="M69" s="213" t="s">
        <v>32</v>
      </c>
      <c r="N69" s="113"/>
      <c r="O69" s="276"/>
      <c r="P69" s="306"/>
      <c r="Q69" s="105"/>
      <c r="R69" s="276"/>
      <c r="S69" s="214"/>
      <c r="T69" s="275">
        <f t="shared" si="1"/>
        <v>0</v>
      </c>
      <c r="U69" s="271">
        <f t="shared" si="0"/>
        <v>0</v>
      </c>
      <c r="V69" s="215"/>
      <c r="W69" s="216"/>
      <c r="X69" s="217"/>
      <c r="Y69" s="218"/>
      <c r="Z69" s="270"/>
      <c r="AA69" s="281" t="str">
        <f>IFERROR(VLOOKUP(W69,平日の日数!$A$1:$B$12,2,FALSE),"")</f>
        <v/>
      </c>
      <c r="AB69" s="271">
        <f t="shared" si="2"/>
        <v>0</v>
      </c>
      <c r="AC69" s="271">
        <f t="shared" si="3"/>
        <v>0</v>
      </c>
      <c r="AD69" s="271">
        <f t="shared" si="4"/>
        <v>0</v>
      </c>
      <c r="AE69" s="271">
        <f t="shared" si="5"/>
        <v>0</v>
      </c>
      <c r="AF69" s="272">
        <f t="shared" si="6"/>
        <v>0</v>
      </c>
      <c r="AG69" s="273"/>
      <c r="AH69" s="272">
        <f t="shared" si="7"/>
        <v>0</v>
      </c>
      <c r="AI69" s="271">
        <f t="shared" si="8"/>
        <v>0</v>
      </c>
      <c r="AJ69" s="271">
        <f t="shared" si="9"/>
        <v>0</v>
      </c>
      <c r="AK69" s="272">
        <f t="shared" si="10"/>
        <v>0</v>
      </c>
      <c r="AL69" s="272">
        <f t="shared" si="13"/>
        <v>0</v>
      </c>
      <c r="AM69" s="272">
        <f t="shared" si="11"/>
        <v>0</v>
      </c>
      <c r="AN69" s="219">
        <f t="shared" si="16"/>
        <v>0</v>
      </c>
      <c r="AO69" s="219">
        <f t="shared" si="12"/>
        <v>0</v>
      </c>
      <c r="AQ69" s="220" t="str">
        <f t="shared" si="14"/>
        <v>20180</v>
      </c>
      <c r="AR69" s="10">
        <f t="shared" si="15"/>
        <v>20180</v>
      </c>
    </row>
    <row r="70" spans="1:44" ht="60" customHeight="1">
      <c r="A70" s="104"/>
      <c r="B70" s="104"/>
      <c r="C70" s="105"/>
      <c r="D70" s="105"/>
      <c r="E70" s="106"/>
      <c r="F70" s="107" t="str">
        <f>IF(E70="","",IFERROR(DATEDIF(E70,'請求書（幼稚園保育料・代理）'!$A$1,"Y"),""))</f>
        <v/>
      </c>
      <c r="G70" s="108"/>
      <c r="H70" s="105"/>
      <c r="I70" s="109"/>
      <c r="J70" s="213" t="s">
        <v>32</v>
      </c>
      <c r="K70" s="111"/>
      <c r="L70" s="112"/>
      <c r="M70" s="213" t="s">
        <v>32</v>
      </c>
      <c r="N70" s="113"/>
      <c r="O70" s="276"/>
      <c r="P70" s="306"/>
      <c r="Q70" s="105"/>
      <c r="R70" s="276"/>
      <c r="S70" s="214"/>
      <c r="T70" s="275">
        <f t="shared" si="1"/>
        <v>0</v>
      </c>
      <c r="U70" s="271">
        <f t="shared" si="0"/>
        <v>0</v>
      </c>
      <c r="V70" s="215"/>
      <c r="W70" s="216"/>
      <c r="X70" s="217"/>
      <c r="Y70" s="218"/>
      <c r="Z70" s="270"/>
      <c r="AA70" s="281" t="str">
        <f>IFERROR(VLOOKUP(W70,平日の日数!$A$1:$B$12,2,FALSE),"")</f>
        <v/>
      </c>
      <c r="AB70" s="271">
        <f t="shared" si="2"/>
        <v>0</v>
      </c>
      <c r="AC70" s="271">
        <f t="shared" si="3"/>
        <v>0</v>
      </c>
      <c r="AD70" s="271">
        <f t="shared" si="4"/>
        <v>0</v>
      </c>
      <c r="AE70" s="271">
        <f t="shared" si="5"/>
        <v>0</v>
      </c>
      <c r="AF70" s="272">
        <f t="shared" si="6"/>
        <v>0</v>
      </c>
      <c r="AG70" s="273"/>
      <c r="AH70" s="272">
        <f t="shared" si="7"/>
        <v>0</v>
      </c>
      <c r="AI70" s="271">
        <f t="shared" si="8"/>
        <v>0</v>
      </c>
      <c r="AJ70" s="271">
        <f t="shared" si="9"/>
        <v>0</v>
      </c>
      <c r="AK70" s="272">
        <f t="shared" si="10"/>
        <v>0</v>
      </c>
      <c r="AL70" s="272">
        <f t="shared" si="13"/>
        <v>0</v>
      </c>
      <c r="AM70" s="272">
        <f t="shared" si="11"/>
        <v>0</v>
      </c>
      <c r="AN70" s="219">
        <f t="shared" si="16"/>
        <v>0</v>
      </c>
      <c r="AO70" s="219">
        <f t="shared" si="12"/>
        <v>0</v>
      </c>
      <c r="AQ70" s="220" t="str">
        <f t="shared" si="14"/>
        <v>20180</v>
      </c>
      <c r="AR70" s="10">
        <f t="shared" si="15"/>
        <v>20180</v>
      </c>
    </row>
    <row r="71" spans="1:44" ht="60" customHeight="1">
      <c r="A71" s="104"/>
      <c r="B71" s="104"/>
      <c r="C71" s="105"/>
      <c r="D71" s="105"/>
      <c r="E71" s="106"/>
      <c r="F71" s="107" t="str">
        <f>IF(E71="","",IFERROR(DATEDIF(E71,'請求書（幼稚園保育料・代理）'!$A$1,"Y"),""))</f>
        <v/>
      </c>
      <c r="G71" s="108"/>
      <c r="H71" s="105"/>
      <c r="I71" s="109"/>
      <c r="J71" s="213" t="s">
        <v>32</v>
      </c>
      <c r="K71" s="111"/>
      <c r="L71" s="112"/>
      <c r="M71" s="213" t="s">
        <v>32</v>
      </c>
      <c r="N71" s="113"/>
      <c r="O71" s="276"/>
      <c r="P71" s="306"/>
      <c r="Q71" s="105"/>
      <c r="R71" s="276"/>
      <c r="S71" s="214"/>
      <c r="T71" s="275">
        <f t="shared" si="1"/>
        <v>0</v>
      </c>
      <c r="U71" s="271">
        <f t="shared" si="0"/>
        <v>0</v>
      </c>
      <c r="V71" s="215"/>
      <c r="W71" s="216"/>
      <c r="X71" s="217"/>
      <c r="Y71" s="218"/>
      <c r="Z71" s="270"/>
      <c r="AA71" s="281" t="str">
        <f>IFERROR(VLOOKUP(W71,平日の日数!$A$1:$B$12,2,FALSE),"")</f>
        <v/>
      </c>
      <c r="AB71" s="271">
        <f t="shared" si="2"/>
        <v>0</v>
      </c>
      <c r="AC71" s="271">
        <f t="shared" si="3"/>
        <v>0</v>
      </c>
      <c r="AD71" s="271">
        <f t="shared" si="4"/>
        <v>0</v>
      </c>
      <c r="AE71" s="271">
        <f t="shared" si="5"/>
        <v>0</v>
      </c>
      <c r="AF71" s="272">
        <f t="shared" si="6"/>
        <v>0</v>
      </c>
      <c r="AG71" s="273"/>
      <c r="AH71" s="272">
        <f t="shared" si="7"/>
        <v>0</v>
      </c>
      <c r="AI71" s="271">
        <f t="shared" si="8"/>
        <v>0</v>
      </c>
      <c r="AJ71" s="271">
        <f t="shared" si="9"/>
        <v>0</v>
      </c>
      <c r="AK71" s="272">
        <f t="shared" si="10"/>
        <v>0</v>
      </c>
      <c r="AL71" s="272">
        <f t="shared" si="13"/>
        <v>0</v>
      </c>
      <c r="AM71" s="272">
        <f t="shared" si="11"/>
        <v>0</v>
      </c>
      <c r="AN71" s="219">
        <f t="shared" si="16"/>
        <v>0</v>
      </c>
      <c r="AO71" s="219">
        <f t="shared" si="12"/>
        <v>0</v>
      </c>
      <c r="AQ71" s="220" t="str">
        <f t="shared" si="14"/>
        <v>20180</v>
      </c>
      <c r="AR71" s="10">
        <f t="shared" si="15"/>
        <v>20180</v>
      </c>
    </row>
    <row r="72" spans="1:44" ht="60" customHeight="1">
      <c r="A72" s="104"/>
      <c r="B72" s="104"/>
      <c r="C72" s="105"/>
      <c r="D72" s="105"/>
      <c r="E72" s="106"/>
      <c r="F72" s="107" t="str">
        <f>IF(E72="","",IFERROR(DATEDIF(E72,'請求書（幼稚園保育料・代理）'!$A$1,"Y"),""))</f>
        <v/>
      </c>
      <c r="G72" s="108"/>
      <c r="H72" s="105"/>
      <c r="I72" s="109"/>
      <c r="J72" s="213" t="s">
        <v>32</v>
      </c>
      <c r="K72" s="111"/>
      <c r="L72" s="112"/>
      <c r="M72" s="213" t="s">
        <v>32</v>
      </c>
      <c r="N72" s="113"/>
      <c r="O72" s="276"/>
      <c r="P72" s="306"/>
      <c r="Q72" s="105"/>
      <c r="R72" s="276"/>
      <c r="S72" s="214"/>
      <c r="T72" s="275">
        <f t="shared" si="1"/>
        <v>0</v>
      </c>
      <c r="U72" s="271">
        <f t="shared" si="0"/>
        <v>0</v>
      </c>
      <c r="V72" s="215"/>
      <c r="W72" s="216"/>
      <c r="X72" s="217"/>
      <c r="Y72" s="218"/>
      <c r="Z72" s="270"/>
      <c r="AA72" s="281" t="str">
        <f>IFERROR(VLOOKUP(W72,平日の日数!$A$1:$B$12,2,FALSE),"")</f>
        <v/>
      </c>
      <c r="AB72" s="271">
        <f t="shared" si="2"/>
        <v>0</v>
      </c>
      <c r="AC72" s="271">
        <f t="shared" si="3"/>
        <v>0</v>
      </c>
      <c r="AD72" s="271">
        <f t="shared" si="4"/>
        <v>0</v>
      </c>
      <c r="AE72" s="271">
        <f t="shared" si="5"/>
        <v>0</v>
      </c>
      <c r="AF72" s="272">
        <f t="shared" si="6"/>
        <v>0</v>
      </c>
      <c r="AG72" s="273"/>
      <c r="AH72" s="272">
        <f t="shared" si="7"/>
        <v>0</v>
      </c>
      <c r="AI72" s="271">
        <f t="shared" si="8"/>
        <v>0</v>
      </c>
      <c r="AJ72" s="271">
        <f t="shared" si="9"/>
        <v>0</v>
      </c>
      <c r="AK72" s="272">
        <f t="shared" si="10"/>
        <v>0</v>
      </c>
      <c r="AL72" s="272">
        <f t="shared" si="13"/>
        <v>0</v>
      </c>
      <c r="AM72" s="272">
        <f t="shared" si="11"/>
        <v>0</v>
      </c>
      <c r="AN72" s="219">
        <f t="shared" si="16"/>
        <v>0</v>
      </c>
      <c r="AO72" s="219">
        <f t="shared" si="12"/>
        <v>0</v>
      </c>
      <c r="AQ72" s="220" t="str">
        <f t="shared" si="14"/>
        <v>20180</v>
      </c>
      <c r="AR72" s="10">
        <f t="shared" si="15"/>
        <v>20180</v>
      </c>
    </row>
    <row r="73" spans="1:44" ht="60" customHeight="1">
      <c r="A73" s="104"/>
      <c r="B73" s="104"/>
      <c r="C73" s="105"/>
      <c r="D73" s="105"/>
      <c r="E73" s="106"/>
      <c r="F73" s="107" t="str">
        <f>IF(E73="","",IFERROR(DATEDIF(E73,'請求書（幼稚園保育料・代理）'!$A$1,"Y"),""))</f>
        <v/>
      </c>
      <c r="G73" s="108"/>
      <c r="H73" s="105"/>
      <c r="I73" s="109"/>
      <c r="J73" s="213" t="s">
        <v>32</v>
      </c>
      <c r="K73" s="111"/>
      <c r="L73" s="112"/>
      <c r="M73" s="213" t="s">
        <v>32</v>
      </c>
      <c r="N73" s="113"/>
      <c r="O73" s="276"/>
      <c r="P73" s="306"/>
      <c r="Q73" s="105"/>
      <c r="R73" s="276"/>
      <c r="S73" s="214"/>
      <c r="T73" s="275">
        <f t="shared" si="1"/>
        <v>0</v>
      </c>
      <c r="U73" s="271">
        <f t="shared" si="0"/>
        <v>0</v>
      </c>
      <c r="V73" s="215"/>
      <c r="W73" s="216"/>
      <c r="X73" s="217"/>
      <c r="Y73" s="218"/>
      <c r="Z73" s="270"/>
      <c r="AA73" s="281" t="str">
        <f>IFERROR(VLOOKUP(W73,平日の日数!$A$1:$B$12,2,FALSE),"")</f>
        <v/>
      </c>
      <c r="AB73" s="271">
        <f t="shared" si="2"/>
        <v>0</v>
      </c>
      <c r="AC73" s="271">
        <f t="shared" si="3"/>
        <v>0</v>
      </c>
      <c r="AD73" s="271">
        <f t="shared" si="4"/>
        <v>0</v>
      </c>
      <c r="AE73" s="271">
        <f t="shared" si="5"/>
        <v>0</v>
      </c>
      <c r="AF73" s="272">
        <f t="shared" si="6"/>
        <v>0</v>
      </c>
      <c r="AG73" s="273"/>
      <c r="AH73" s="272">
        <f t="shared" si="7"/>
        <v>0</v>
      </c>
      <c r="AI73" s="271">
        <f t="shared" si="8"/>
        <v>0</v>
      </c>
      <c r="AJ73" s="271">
        <f t="shared" si="9"/>
        <v>0</v>
      </c>
      <c r="AK73" s="272">
        <f t="shared" si="10"/>
        <v>0</v>
      </c>
      <c r="AL73" s="272">
        <f t="shared" si="13"/>
        <v>0</v>
      </c>
      <c r="AM73" s="272">
        <f t="shared" si="11"/>
        <v>0</v>
      </c>
      <c r="AN73" s="219">
        <f t="shared" si="16"/>
        <v>0</v>
      </c>
      <c r="AO73" s="219">
        <f t="shared" si="12"/>
        <v>0</v>
      </c>
      <c r="AQ73" s="220" t="str">
        <f t="shared" si="14"/>
        <v>20180</v>
      </c>
      <c r="AR73" s="10">
        <f t="shared" si="15"/>
        <v>20180</v>
      </c>
    </row>
    <row r="74" spans="1:44" ht="60" customHeight="1">
      <c r="A74" s="104"/>
      <c r="B74" s="104"/>
      <c r="C74" s="105"/>
      <c r="D74" s="105"/>
      <c r="E74" s="106"/>
      <c r="F74" s="107" t="str">
        <f>IF(E74="","",IFERROR(DATEDIF(E74,'請求書（幼稚園保育料・代理）'!$A$1,"Y"),""))</f>
        <v/>
      </c>
      <c r="G74" s="108"/>
      <c r="H74" s="105"/>
      <c r="I74" s="109"/>
      <c r="J74" s="213" t="s">
        <v>32</v>
      </c>
      <c r="K74" s="111"/>
      <c r="L74" s="112"/>
      <c r="M74" s="213" t="s">
        <v>32</v>
      </c>
      <c r="N74" s="113"/>
      <c r="O74" s="276"/>
      <c r="P74" s="306"/>
      <c r="Q74" s="105"/>
      <c r="R74" s="276"/>
      <c r="S74" s="214"/>
      <c r="T74" s="275">
        <f t="shared" si="1"/>
        <v>0</v>
      </c>
      <c r="U74" s="271">
        <f t="shared" si="0"/>
        <v>0</v>
      </c>
      <c r="V74" s="215"/>
      <c r="W74" s="216"/>
      <c r="X74" s="217"/>
      <c r="Y74" s="218"/>
      <c r="Z74" s="270"/>
      <c r="AA74" s="281" t="str">
        <f>IFERROR(VLOOKUP(W74,平日の日数!$A$1:$B$12,2,FALSE),"")</f>
        <v/>
      </c>
      <c r="AB74" s="271">
        <f t="shared" si="2"/>
        <v>0</v>
      </c>
      <c r="AC74" s="271">
        <f t="shared" si="3"/>
        <v>0</v>
      </c>
      <c r="AD74" s="271">
        <f t="shared" si="4"/>
        <v>0</v>
      </c>
      <c r="AE74" s="271">
        <f t="shared" si="5"/>
        <v>0</v>
      </c>
      <c r="AF74" s="272">
        <f t="shared" si="6"/>
        <v>0</v>
      </c>
      <c r="AG74" s="273"/>
      <c r="AH74" s="272">
        <f t="shared" si="7"/>
        <v>0</v>
      </c>
      <c r="AI74" s="271">
        <f t="shared" si="8"/>
        <v>0</v>
      </c>
      <c r="AJ74" s="271">
        <f t="shared" si="9"/>
        <v>0</v>
      </c>
      <c r="AK74" s="272">
        <f t="shared" si="10"/>
        <v>0</v>
      </c>
      <c r="AL74" s="272">
        <f t="shared" si="13"/>
        <v>0</v>
      </c>
      <c r="AM74" s="272">
        <f t="shared" si="11"/>
        <v>0</v>
      </c>
      <c r="AN74" s="219">
        <f t="shared" si="16"/>
        <v>0</v>
      </c>
      <c r="AO74" s="219">
        <f t="shared" si="12"/>
        <v>0</v>
      </c>
      <c r="AQ74" s="220" t="str">
        <f t="shared" si="14"/>
        <v>20180</v>
      </c>
      <c r="AR74" s="10">
        <f t="shared" si="15"/>
        <v>20180</v>
      </c>
    </row>
    <row r="75" spans="1:44" ht="60" customHeight="1">
      <c r="A75" s="104"/>
      <c r="B75" s="104"/>
      <c r="C75" s="105"/>
      <c r="D75" s="105"/>
      <c r="E75" s="106"/>
      <c r="F75" s="107" t="str">
        <f>IF(E75="","",IFERROR(DATEDIF(E75,'請求書（幼稚園保育料・代理）'!$A$1,"Y"),""))</f>
        <v/>
      </c>
      <c r="G75" s="108"/>
      <c r="H75" s="105"/>
      <c r="I75" s="109"/>
      <c r="J75" s="213" t="s">
        <v>32</v>
      </c>
      <c r="K75" s="111"/>
      <c r="L75" s="112"/>
      <c r="M75" s="213" t="s">
        <v>32</v>
      </c>
      <c r="N75" s="113"/>
      <c r="O75" s="276"/>
      <c r="P75" s="306"/>
      <c r="Q75" s="105"/>
      <c r="R75" s="276"/>
      <c r="S75" s="214"/>
      <c r="T75" s="275">
        <f t="shared" si="1"/>
        <v>0</v>
      </c>
      <c r="U75" s="271">
        <f t="shared" si="0"/>
        <v>0</v>
      </c>
      <c r="V75" s="215"/>
      <c r="W75" s="216"/>
      <c r="X75" s="217"/>
      <c r="Y75" s="218"/>
      <c r="Z75" s="270"/>
      <c r="AA75" s="281" t="str">
        <f>IFERROR(VLOOKUP(W75,平日の日数!$A$1:$B$12,2,FALSE),"")</f>
        <v/>
      </c>
      <c r="AB75" s="271">
        <f t="shared" si="2"/>
        <v>0</v>
      </c>
      <c r="AC75" s="271">
        <f t="shared" si="3"/>
        <v>0</v>
      </c>
      <c r="AD75" s="271">
        <f t="shared" si="4"/>
        <v>0</v>
      </c>
      <c r="AE75" s="271">
        <f t="shared" si="5"/>
        <v>0</v>
      </c>
      <c r="AF75" s="272">
        <f t="shared" si="6"/>
        <v>0</v>
      </c>
      <c r="AG75" s="273"/>
      <c r="AH75" s="272">
        <f t="shared" si="7"/>
        <v>0</v>
      </c>
      <c r="AI75" s="271">
        <f t="shared" si="8"/>
        <v>0</v>
      </c>
      <c r="AJ75" s="271">
        <f t="shared" si="9"/>
        <v>0</v>
      </c>
      <c r="AK75" s="272">
        <f t="shared" si="10"/>
        <v>0</v>
      </c>
      <c r="AL75" s="272">
        <f t="shared" si="13"/>
        <v>0</v>
      </c>
      <c r="AM75" s="272">
        <f t="shared" si="11"/>
        <v>0</v>
      </c>
      <c r="AN75" s="219">
        <f t="shared" si="16"/>
        <v>0</v>
      </c>
      <c r="AO75" s="219">
        <f t="shared" si="12"/>
        <v>0</v>
      </c>
      <c r="AQ75" s="220" t="str">
        <f t="shared" si="14"/>
        <v>20180</v>
      </c>
      <c r="AR75" s="10">
        <f t="shared" si="15"/>
        <v>20180</v>
      </c>
    </row>
    <row r="76" spans="1:44" ht="60" customHeight="1">
      <c r="A76" s="104"/>
      <c r="B76" s="104"/>
      <c r="C76" s="105"/>
      <c r="D76" s="105"/>
      <c r="E76" s="106"/>
      <c r="F76" s="107" t="str">
        <f>IF(E76="","",IFERROR(DATEDIF(E76,'請求書（幼稚園保育料・代理）'!$A$1,"Y"),""))</f>
        <v/>
      </c>
      <c r="G76" s="108"/>
      <c r="H76" s="105"/>
      <c r="I76" s="109"/>
      <c r="J76" s="213" t="s">
        <v>32</v>
      </c>
      <c r="K76" s="111"/>
      <c r="L76" s="112"/>
      <c r="M76" s="213" t="s">
        <v>32</v>
      </c>
      <c r="N76" s="113"/>
      <c r="O76" s="276"/>
      <c r="P76" s="306"/>
      <c r="Q76" s="105"/>
      <c r="R76" s="276"/>
      <c r="S76" s="214"/>
      <c r="T76" s="275">
        <f t="shared" si="1"/>
        <v>0</v>
      </c>
      <c r="U76" s="271">
        <f t="shared" si="0"/>
        <v>0</v>
      </c>
      <c r="V76" s="215"/>
      <c r="W76" s="216"/>
      <c r="X76" s="217"/>
      <c r="Y76" s="218"/>
      <c r="Z76" s="270"/>
      <c r="AA76" s="281" t="str">
        <f>IFERROR(VLOOKUP(W76,平日の日数!$A$1:$B$12,2,FALSE),"")</f>
        <v/>
      </c>
      <c r="AB76" s="271">
        <f t="shared" si="2"/>
        <v>0</v>
      </c>
      <c r="AC76" s="271">
        <f t="shared" si="3"/>
        <v>0</v>
      </c>
      <c r="AD76" s="271">
        <f t="shared" si="4"/>
        <v>0</v>
      </c>
      <c r="AE76" s="271">
        <f t="shared" si="5"/>
        <v>0</v>
      </c>
      <c r="AF76" s="272">
        <f t="shared" si="6"/>
        <v>0</v>
      </c>
      <c r="AG76" s="273"/>
      <c r="AH76" s="272">
        <f t="shared" si="7"/>
        <v>0</v>
      </c>
      <c r="AI76" s="271">
        <f t="shared" si="8"/>
        <v>0</v>
      </c>
      <c r="AJ76" s="271">
        <f t="shared" si="9"/>
        <v>0</v>
      </c>
      <c r="AK76" s="272">
        <f t="shared" si="10"/>
        <v>0</v>
      </c>
      <c r="AL76" s="272">
        <f t="shared" si="13"/>
        <v>0</v>
      </c>
      <c r="AM76" s="272">
        <f t="shared" si="11"/>
        <v>0</v>
      </c>
      <c r="AN76" s="219">
        <f t="shared" si="16"/>
        <v>0</v>
      </c>
      <c r="AO76" s="219">
        <f t="shared" si="12"/>
        <v>0</v>
      </c>
      <c r="AQ76" s="220" t="str">
        <f t="shared" si="14"/>
        <v>20180</v>
      </c>
      <c r="AR76" s="10">
        <f t="shared" si="15"/>
        <v>20180</v>
      </c>
    </row>
    <row r="77" spans="1:44" ht="60" customHeight="1">
      <c r="A77" s="104"/>
      <c r="B77" s="104"/>
      <c r="C77" s="105"/>
      <c r="D77" s="105"/>
      <c r="E77" s="106"/>
      <c r="F77" s="107" t="str">
        <f>IF(E77="","",IFERROR(DATEDIF(E77,'請求書（幼稚園保育料・代理）'!$A$1,"Y"),""))</f>
        <v/>
      </c>
      <c r="G77" s="108"/>
      <c r="H77" s="105"/>
      <c r="I77" s="109"/>
      <c r="J77" s="213" t="s">
        <v>32</v>
      </c>
      <c r="K77" s="111"/>
      <c r="L77" s="112"/>
      <c r="M77" s="213" t="s">
        <v>32</v>
      </c>
      <c r="N77" s="113"/>
      <c r="O77" s="276"/>
      <c r="P77" s="306"/>
      <c r="Q77" s="105"/>
      <c r="R77" s="276"/>
      <c r="S77" s="214"/>
      <c r="T77" s="275">
        <f t="shared" si="1"/>
        <v>0</v>
      </c>
      <c r="U77" s="271">
        <f t="shared" si="0"/>
        <v>0</v>
      </c>
      <c r="V77" s="215"/>
      <c r="W77" s="216"/>
      <c r="X77" s="217"/>
      <c r="Y77" s="218"/>
      <c r="Z77" s="270"/>
      <c r="AA77" s="281" t="str">
        <f>IFERROR(VLOOKUP(W77,平日の日数!$A$1:$B$12,2,FALSE),"")</f>
        <v/>
      </c>
      <c r="AB77" s="271">
        <f t="shared" si="2"/>
        <v>0</v>
      </c>
      <c r="AC77" s="271">
        <f t="shared" si="3"/>
        <v>0</v>
      </c>
      <c r="AD77" s="271">
        <f t="shared" si="4"/>
        <v>0</v>
      </c>
      <c r="AE77" s="271">
        <f t="shared" si="5"/>
        <v>0</v>
      </c>
      <c r="AF77" s="272">
        <f t="shared" si="6"/>
        <v>0</v>
      </c>
      <c r="AG77" s="273"/>
      <c r="AH77" s="272">
        <f t="shared" si="7"/>
        <v>0</v>
      </c>
      <c r="AI77" s="271">
        <f t="shared" si="8"/>
        <v>0</v>
      </c>
      <c r="AJ77" s="271">
        <f t="shared" si="9"/>
        <v>0</v>
      </c>
      <c r="AK77" s="272">
        <f t="shared" si="10"/>
        <v>0</v>
      </c>
      <c r="AL77" s="272">
        <f t="shared" si="13"/>
        <v>0</v>
      </c>
      <c r="AM77" s="272">
        <f t="shared" si="11"/>
        <v>0</v>
      </c>
      <c r="AN77" s="219">
        <f t="shared" si="16"/>
        <v>0</v>
      </c>
      <c r="AO77" s="219">
        <f t="shared" si="12"/>
        <v>0</v>
      </c>
      <c r="AQ77" s="220" t="str">
        <f t="shared" si="14"/>
        <v>20180</v>
      </c>
      <c r="AR77" s="10">
        <f t="shared" si="15"/>
        <v>20180</v>
      </c>
    </row>
    <row r="78" spans="1:44" ht="60" customHeight="1">
      <c r="A78" s="104"/>
      <c r="B78" s="104"/>
      <c r="C78" s="105"/>
      <c r="D78" s="105"/>
      <c r="E78" s="106"/>
      <c r="F78" s="107" t="str">
        <f>IF(E78="","",IFERROR(DATEDIF(E78,'請求書（幼稚園保育料・代理）'!$A$1,"Y"),""))</f>
        <v/>
      </c>
      <c r="G78" s="108"/>
      <c r="H78" s="105"/>
      <c r="I78" s="109"/>
      <c r="J78" s="213" t="s">
        <v>32</v>
      </c>
      <c r="K78" s="111"/>
      <c r="L78" s="112"/>
      <c r="M78" s="213" t="s">
        <v>32</v>
      </c>
      <c r="N78" s="113"/>
      <c r="O78" s="276"/>
      <c r="P78" s="306"/>
      <c r="Q78" s="105"/>
      <c r="R78" s="276"/>
      <c r="S78" s="214"/>
      <c r="T78" s="275">
        <f t="shared" si="1"/>
        <v>0</v>
      </c>
      <c r="U78" s="271">
        <f t="shared" si="0"/>
        <v>0</v>
      </c>
      <c r="V78" s="215"/>
      <c r="W78" s="216"/>
      <c r="X78" s="217"/>
      <c r="Y78" s="218"/>
      <c r="Z78" s="270"/>
      <c r="AA78" s="281" t="str">
        <f>IFERROR(VLOOKUP(W78,平日の日数!$A$1:$B$12,2,FALSE),"")</f>
        <v/>
      </c>
      <c r="AB78" s="271">
        <f t="shared" si="2"/>
        <v>0</v>
      </c>
      <c r="AC78" s="271">
        <f t="shared" si="3"/>
        <v>0</v>
      </c>
      <c r="AD78" s="271">
        <f t="shared" si="4"/>
        <v>0</v>
      </c>
      <c r="AE78" s="271">
        <f t="shared" si="5"/>
        <v>0</v>
      </c>
      <c r="AF78" s="272">
        <f t="shared" si="6"/>
        <v>0</v>
      </c>
      <c r="AG78" s="273"/>
      <c r="AH78" s="272">
        <f t="shared" si="7"/>
        <v>0</v>
      </c>
      <c r="AI78" s="271">
        <f t="shared" si="8"/>
        <v>0</v>
      </c>
      <c r="AJ78" s="271">
        <f t="shared" si="9"/>
        <v>0</v>
      </c>
      <c r="AK78" s="272">
        <f t="shared" si="10"/>
        <v>0</v>
      </c>
      <c r="AL78" s="272">
        <f t="shared" si="13"/>
        <v>0</v>
      </c>
      <c r="AM78" s="272">
        <f t="shared" si="11"/>
        <v>0</v>
      </c>
      <c r="AN78" s="219">
        <f t="shared" si="16"/>
        <v>0</v>
      </c>
      <c r="AO78" s="219">
        <f t="shared" si="12"/>
        <v>0</v>
      </c>
      <c r="AQ78" s="220" t="str">
        <f t="shared" si="14"/>
        <v>20180</v>
      </c>
      <c r="AR78" s="10">
        <f t="shared" si="15"/>
        <v>20180</v>
      </c>
    </row>
    <row r="79" spans="1:44" ht="60" customHeight="1">
      <c r="A79" s="104"/>
      <c r="B79" s="104"/>
      <c r="C79" s="105"/>
      <c r="D79" s="105"/>
      <c r="E79" s="106"/>
      <c r="F79" s="107" t="str">
        <f>IF(E79="","",IFERROR(DATEDIF(E79,'請求書（幼稚園保育料・代理）'!$A$1,"Y"),""))</f>
        <v/>
      </c>
      <c r="G79" s="108"/>
      <c r="H79" s="105"/>
      <c r="I79" s="109"/>
      <c r="J79" s="213" t="s">
        <v>32</v>
      </c>
      <c r="K79" s="111"/>
      <c r="L79" s="112"/>
      <c r="M79" s="213" t="s">
        <v>32</v>
      </c>
      <c r="N79" s="113"/>
      <c r="O79" s="276"/>
      <c r="P79" s="306"/>
      <c r="Q79" s="105"/>
      <c r="R79" s="276"/>
      <c r="S79" s="214"/>
      <c r="T79" s="275">
        <f t="shared" si="1"/>
        <v>0</v>
      </c>
      <c r="U79" s="271">
        <f t="shared" si="0"/>
        <v>0</v>
      </c>
      <c r="V79" s="215"/>
      <c r="W79" s="216"/>
      <c r="X79" s="217"/>
      <c r="Y79" s="218"/>
      <c r="Z79" s="270"/>
      <c r="AA79" s="281" t="str">
        <f>IFERROR(VLOOKUP(W79,平日の日数!$A$1:$B$12,2,FALSE),"")</f>
        <v/>
      </c>
      <c r="AB79" s="271">
        <f t="shared" si="2"/>
        <v>0</v>
      </c>
      <c r="AC79" s="271">
        <f t="shared" si="3"/>
        <v>0</v>
      </c>
      <c r="AD79" s="271">
        <f t="shared" si="4"/>
        <v>0</v>
      </c>
      <c r="AE79" s="271">
        <f t="shared" si="5"/>
        <v>0</v>
      </c>
      <c r="AF79" s="272">
        <f t="shared" si="6"/>
        <v>0</v>
      </c>
      <c r="AG79" s="273"/>
      <c r="AH79" s="272">
        <f t="shared" si="7"/>
        <v>0</v>
      </c>
      <c r="AI79" s="271">
        <f t="shared" si="8"/>
        <v>0</v>
      </c>
      <c r="AJ79" s="271">
        <f t="shared" si="9"/>
        <v>0</v>
      </c>
      <c r="AK79" s="272">
        <f t="shared" si="10"/>
        <v>0</v>
      </c>
      <c r="AL79" s="272">
        <f t="shared" si="13"/>
        <v>0</v>
      </c>
      <c r="AM79" s="272">
        <f t="shared" si="11"/>
        <v>0</v>
      </c>
      <c r="AN79" s="219">
        <f t="shared" si="16"/>
        <v>0</v>
      </c>
      <c r="AO79" s="219">
        <f t="shared" si="12"/>
        <v>0</v>
      </c>
      <c r="AQ79" s="220" t="str">
        <f t="shared" si="14"/>
        <v>20180</v>
      </c>
      <c r="AR79" s="10">
        <f t="shared" si="15"/>
        <v>20180</v>
      </c>
    </row>
    <row r="80" spans="1:44" ht="60" customHeight="1">
      <c r="A80" s="104"/>
      <c r="B80" s="104"/>
      <c r="C80" s="105"/>
      <c r="D80" s="105"/>
      <c r="E80" s="106"/>
      <c r="F80" s="107" t="str">
        <f>IF(E80="","",IFERROR(DATEDIF(E80,'請求書（幼稚園保育料・代理）'!$A$1,"Y"),""))</f>
        <v/>
      </c>
      <c r="G80" s="108"/>
      <c r="H80" s="105"/>
      <c r="I80" s="109"/>
      <c r="J80" s="213" t="s">
        <v>32</v>
      </c>
      <c r="K80" s="111"/>
      <c r="L80" s="112"/>
      <c r="M80" s="213" t="s">
        <v>32</v>
      </c>
      <c r="N80" s="113"/>
      <c r="O80" s="276"/>
      <c r="P80" s="306"/>
      <c r="Q80" s="105"/>
      <c r="R80" s="276"/>
      <c r="S80" s="214"/>
      <c r="T80" s="275">
        <f t="shared" si="1"/>
        <v>0</v>
      </c>
      <c r="U80" s="271">
        <f t="shared" si="0"/>
        <v>0</v>
      </c>
      <c r="V80" s="215"/>
      <c r="W80" s="216"/>
      <c r="X80" s="217"/>
      <c r="Y80" s="218"/>
      <c r="Z80" s="270"/>
      <c r="AA80" s="281" t="str">
        <f>IFERROR(VLOOKUP(W80,平日の日数!$A$1:$B$12,2,FALSE),"")</f>
        <v/>
      </c>
      <c r="AB80" s="271">
        <f t="shared" si="2"/>
        <v>0</v>
      </c>
      <c r="AC80" s="271">
        <f t="shared" si="3"/>
        <v>0</v>
      </c>
      <c r="AD80" s="271">
        <f t="shared" si="4"/>
        <v>0</v>
      </c>
      <c r="AE80" s="271">
        <f t="shared" si="5"/>
        <v>0</v>
      </c>
      <c r="AF80" s="272">
        <f t="shared" si="6"/>
        <v>0</v>
      </c>
      <c r="AG80" s="273"/>
      <c r="AH80" s="272">
        <f t="shared" si="7"/>
        <v>0</v>
      </c>
      <c r="AI80" s="271">
        <f t="shared" si="8"/>
        <v>0</v>
      </c>
      <c r="AJ80" s="271">
        <f t="shared" si="9"/>
        <v>0</v>
      </c>
      <c r="AK80" s="272">
        <f t="shared" si="10"/>
        <v>0</v>
      </c>
      <c r="AL80" s="272">
        <f t="shared" si="13"/>
        <v>0</v>
      </c>
      <c r="AM80" s="272">
        <f t="shared" si="11"/>
        <v>0</v>
      </c>
      <c r="AN80" s="219">
        <f t="shared" si="16"/>
        <v>0</v>
      </c>
      <c r="AO80" s="219">
        <f t="shared" si="12"/>
        <v>0</v>
      </c>
      <c r="AQ80" s="220" t="str">
        <f t="shared" si="14"/>
        <v>20180</v>
      </c>
      <c r="AR80" s="10">
        <f t="shared" si="15"/>
        <v>20180</v>
      </c>
    </row>
    <row r="81" spans="1:44" ht="60" customHeight="1">
      <c r="A81" s="104"/>
      <c r="B81" s="104"/>
      <c r="C81" s="105"/>
      <c r="D81" s="105"/>
      <c r="E81" s="106"/>
      <c r="F81" s="107" t="str">
        <f>IF(E81="","",IFERROR(DATEDIF(E81,'請求書（幼稚園保育料・代理）'!$A$1,"Y"),""))</f>
        <v/>
      </c>
      <c r="G81" s="108"/>
      <c r="H81" s="105"/>
      <c r="I81" s="109"/>
      <c r="J81" s="213" t="s">
        <v>32</v>
      </c>
      <c r="K81" s="111"/>
      <c r="L81" s="112"/>
      <c r="M81" s="213" t="s">
        <v>32</v>
      </c>
      <c r="N81" s="113"/>
      <c r="O81" s="276"/>
      <c r="P81" s="306"/>
      <c r="Q81" s="105"/>
      <c r="R81" s="276"/>
      <c r="S81" s="214"/>
      <c r="T81" s="275">
        <f t="shared" si="1"/>
        <v>0</v>
      </c>
      <c r="U81" s="271">
        <f t="shared" si="0"/>
        <v>0</v>
      </c>
      <c r="V81" s="215"/>
      <c r="W81" s="216"/>
      <c r="X81" s="217"/>
      <c r="Y81" s="218"/>
      <c r="Z81" s="270"/>
      <c r="AA81" s="281" t="str">
        <f>IFERROR(VLOOKUP(W81,平日の日数!$A$1:$B$12,2,FALSE),"")</f>
        <v/>
      </c>
      <c r="AB81" s="271">
        <f t="shared" si="2"/>
        <v>0</v>
      </c>
      <c r="AC81" s="271">
        <f t="shared" si="3"/>
        <v>0</v>
      </c>
      <c r="AD81" s="271">
        <f t="shared" si="4"/>
        <v>0</v>
      </c>
      <c r="AE81" s="271">
        <f t="shared" si="5"/>
        <v>0</v>
      </c>
      <c r="AF81" s="272">
        <f t="shared" si="6"/>
        <v>0</v>
      </c>
      <c r="AG81" s="273"/>
      <c r="AH81" s="272">
        <f t="shared" si="7"/>
        <v>0</v>
      </c>
      <c r="AI81" s="271">
        <f t="shared" si="8"/>
        <v>0</v>
      </c>
      <c r="AJ81" s="271">
        <f t="shared" si="9"/>
        <v>0</v>
      </c>
      <c r="AK81" s="272">
        <f t="shared" si="10"/>
        <v>0</v>
      </c>
      <c r="AL81" s="272">
        <f t="shared" si="13"/>
        <v>0</v>
      </c>
      <c r="AM81" s="272">
        <f t="shared" si="11"/>
        <v>0</v>
      </c>
      <c r="AN81" s="219">
        <f t="shared" si="16"/>
        <v>0</v>
      </c>
      <c r="AO81" s="219">
        <f t="shared" si="12"/>
        <v>0</v>
      </c>
      <c r="AQ81" s="220" t="str">
        <f t="shared" si="14"/>
        <v>20180</v>
      </c>
      <c r="AR81" s="10">
        <f t="shared" si="15"/>
        <v>20180</v>
      </c>
    </row>
    <row r="82" spans="1:44" ht="60" customHeight="1">
      <c r="A82" s="104"/>
      <c r="B82" s="104"/>
      <c r="C82" s="105"/>
      <c r="D82" s="105"/>
      <c r="E82" s="106"/>
      <c r="F82" s="107" t="str">
        <f>IF(E82="","",IFERROR(DATEDIF(E82,'請求書（幼稚園保育料・代理）'!$A$1,"Y"),""))</f>
        <v/>
      </c>
      <c r="G82" s="108"/>
      <c r="H82" s="105"/>
      <c r="I82" s="109"/>
      <c r="J82" s="213" t="s">
        <v>32</v>
      </c>
      <c r="K82" s="111"/>
      <c r="L82" s="112"/>
      <c r="M82" s="213" t="s">
        <v>32</v>
      </c>
      <c r="N82" s="113"/>
      <c r="O82" s="276"/>
      <c r="P82" s="306"/>
      <c r="Q82" s="105"/>
      <c r="R82" s="276"/>
      <c r="S82" s="214"/>
      <c r="T82" s="275">
        <f t="shared" si="1"/>
        <v>0</v>
      </c>
      <c r="U82" s="271">
        <f t="shared" si="0"/>
        <v>0</v>
      </c>
      <c r="V82" s="215"/>
      <c r="W82" s="216"/>
      <c r="X82" s="217"/>
      <c r="Y82" s="218"/>
      <c r="Z82" s="270"/>
      <c r="AA82" s="281" t="str">
        <f>IFERROR(VLOOKUP(W82,平日の日数!$A$1:$B$12,2,FALSE),"")</f>
        <v/>
      </c>
      <c r="AB82" s="271">
        <f t="shared" si="2"/>
        <v>0</v>
      </c>
      <c r="AC82" s="271">
        <f t="shared" si="3"/>
        <v>0</v>
      </c>
      <c r="AD82" s="271">
        <f t="shared" si="4"/>
        <v>0</v>
      </c>
      <c r="AE82" s="271">
        <f t="shared" si="5"/>
        <v>0</v>
      </c>
      <c r="AF82" s="272">
        <f t="shared" si="6"/>
        <v>0</v>
      </c>
      <c r="AG82" s="273"/>
      <c r="AH82" s="272">
        <f t="shared" si="7"/>
        <v>0</v>
      </c>
      <c r="AI82" s="271">
        <f t="shared" si="8"/>
        <v>0</v>
      </c>
      <c r="AJ82" s="271">
        <f t="shared" si="9"/>
        <v>0</v>
      </c>
      <c r="AK82" s="272">
        <f t="shared" si="10"/>
        <v>0</v>
      </c>
      <c r="AL82" s="272">
        <f t="shared" si="13"/>
        <v>0</v>
      </c>
      <c r="AM82" s="272">
        <f t="shared" si="11"/>
        <v>0</v>
      </c>
      <c r="AN82" s="219">
        <f t="shared" si="16"/>
        <v>0</v>
      </c>
      <c r="AO82" s="219">
        <f t="shared" si="12"/>
        <v>0</v>
      </c>
      <c r="AQ82" s="220" t="str">
        <f t="shared" si="14"/>
        <v>20180</v>
      </c>
      <c r="AR82" s="10">
        <f t="shared" si="15"/>
        <v>20180</v>
      </c>
    </row>
    <row r="83" spans="1:44" ht="60" customHeight="1">
      <c r="A83" s="104"/>
      <c r="B83" s="104"/>
      <c r="C83" s="105"/>
      <c r="D83" s="105"/>
      <c r="E83" s="106"/>
      <c r="F83" s="107" t="str">
        <f>IF(E83="","",IFERROR(DATEDIF(E83,'請求書（幼稚園保育料・代理）'!$A$1,"Y"),""))</f>
        <v/>
      </c>
      <c r="G83" s="108"/>
      <c r="H83" s="105"/>
      <c r="I83" s="109"/>
      <c r="J83" s="213" t="s">
        <v>32</v>
      </c>
      <c r="K83" s="111"/>
      <c r="L83" s="112"/>
      <c r="M83" s="213" t="s">
        <v>32</v>
      </c>
      <c r="N83" s="113"/>
      <c r="O83" s="276"/>
      <c r="P83" s="306"/>
      <c r="Q83" s="105"/>
      <c r="R83" s="276"/>
      <c r="S83" s="214"/>
      <c r="T83" s="275">
        <f t="shared" si="1"/>
        <v>0</v>
      </c>
      <c r="U83" s="271">
        <f t="shared" si="0"/>
        <v>0</v>
      </c>
      <c r="V83" s="215"/>
      <c r="W83" s="216"/>
      <c r="X83" s="217"/>
      <c r="Y83" s="218"/>
      <c r="Z83" s="270"/>
      <c r="AA83" s="281" t="str">
        <f>IFERROR(VLOOKUP(W83,平日の日数!$A$1:$B$12,2,FALSE),"")</f>
        <v/>
      </c>
      <c r="AB83" s="271">
        <f t="shared" si="2"/>
        <v>0</v>
      </c>
      <c r="AC83" s="271">
        <f t="shared" si="3"/>
        <v>0</v>
      </c>
      <c r="AD83" s="271">
        <f t="shared" si="4"/>
        <v>0</v>
      </c>
      <c r="AE83" s="271">
        <f t="shared" si="5"/>
        <v>0</v>
      </c>
      <c r="AF83" s="272">
        <f t="shared" si="6"/>
        <v>0</v>
      </c>
      <c r="AG83" s="273"/>
      <c r="AH83" s="272">
        <f t="shared" si="7"/>
        <v>0</v>
      </c>
      <c r="AI83" s="271">
        <f t="shared" si="8"/>
        <v>0</v>
      </c>
      <c r="AJ83" s="271">
        <f t="shared" si="9"/>
        <v>0</v>
      </c>
      <c r="AK83" s="272">
        <f t="shared" si="10"/>
        <v>0</v>
      </c>
      <c r="AL83" s="272">
        <f t="shared" si="13"/>
        <v>0</v>
      </c>
      <c r="AM83" s="272">
        <f t="shared" si="11"/>
        <v>0</v>
      </c>
      <c r="AN83" s="219">
        <f t="shared" si="16"/>
        <v>0</v>
      </c>
      <c r="AO83" s="219">
        <f t="shared" si="12"/>
        <v>0</v>
      </c>
      <c r="AQ83" s="220" t="str">
        <f t="shared" si="14"/>
        <v>20180</v>
      </c>
      <c r="AR83" s="10">
        <f t="shared" si="15"/>
        <v>20180</v>
      </c>
    </row>
    <row r="84" spans="1:44" ht="60" customHeight="1">
      <c r="A84" s="104"/>
      <c r="B84" s="104"/>
      <c r="C84" s="105"/>
      <c r="D84" s="105"/>
      <c r="E84" s="106"/>
      <c r="F84" s="107" t="str">
        <f>IF(E84="","",IFERROR(DATEDIF(E84,'請求書（幼稚園保育料・代理）'!$A$1,"Y"),""))</f>
        <v/>
      </c>
      <c r="G84" s="108"/>
      <c r="H84" s="105"/>
      <c r="I84" s="109"/>
      <c r="J84" s="213" t="s">
        <v>32</v>
      </c>
      <c r="K84" s="111"/>
      <c r="L84" s="112"/>
      <c r="M84" s="213" t="s">
        <v>32</v>
      </c>
      <c r="N84" s="113"/>
      <c r="O84" s="276"/>
      <c r="P84" s="306"/>
      <c r="Q84" s="105"/>
      <c r="R84" s="276"/>
      <c r="S84" s="214"/>
      <c r="T84" s="275">
        <f t="shared" si="1"/>
        <v>0</v>
      </c>
      <c r="U84" s="271">
        <f t="shared" ref="U84:U119" si="17">O84+T84</f>
        <v>0</v>
      </c>
      <c r="V84" s="215"/>
      <c r="W84" s="216"/>
      <c r="X84" s="217"/>
      <c r="Y84" s="218"/>
      <c r="Z84" s="270"/>
      <c r="AA84" s="281" t="str">
        <f>IFERROR(VLOOKUP(W84,平日の日数!$A$1:$B$12,2,FALSE),"")</f>
        <v/>
      </c>
      <c r="AB84" s="271">
        <f t="shared" si="2"/>
        <v>0</v>
      </c>
      <c r="AC84" s="271">
        <f t="shared" si="3"/>
        <v>0</v>
      </c>
      <c r="AD84" s="271">
        <f t="shared" si="4"/>
        <v>0</v>
      </c>
      <c r="AE84" s="271">
        <f t="shared" si="5"/>
        <v>0</v>
      </c>
      <c r="AF84" s="272">
        <f t="shared" ref="AF84:AF119" si="18">IF(Z84=0,MIN(U84,AB84),MIN(AE84,AB84))</f>
        <v>0</v>
      </c>
      <c r="AG84" s="273"/>
      <c r="AH84" s="272">
        <f t="shared" si="7"/>
        <v>0</v>
      </c>
      <c r="AI84" s="271">
        <f t="shared" si="8"/>
        <v>0</v>
      </c>
      <c r="AJ84" s="271">
        <f t="shared" si="9"/>
        <v>0</v>
      </c>
      <c r="AK84" s="272">
        <f t="shared" si="10"/>
        <v>0</v>
      </c>
      <c r="AL84" s="272">
        <f t="shared" si="13"/>
        <v>0</v>
      </c>
      <c r="AM84" s="272">
        <f t="shared" si="11"/>
        <v>0</v>
      </c>
      <c r="AN84" s="219">
        <f t="shared" si="16"/>
        <v>0</v>
      </c>
      <c r="AO84" s="219">
        <f t="shared" si="12"/>
        <v>0</v>
      </c>
      <c r="AQ84" s="220" t="str">
        <f t="shared" si="14"/>
        <v>20180</v>
      </c>
      <c r="AR84" s="10">
        <f t="shared" si="15"/>
        <v>20180</v>
      </c>
    </row>
    <row r="85" spans="1:44" ht="60" customHeight="1">
      <c r="A85" s="104"/>
      <c r="B85" s="104"/>
      <c r="C85" s="105"/>
      <c r="D85" s="105"/>
      <c r="E85" s="106"/>
      <c r="F85" s="107" t="str">
        <f>IF(E85="","",IFERROR(DATEDIF(E85,'請求書（幼稚園保育料・代理）'!$A$1,"Y"),""))</f>
        <v/>
      </c>
      <c r="G85" s="108"/>
      <c r="H85" s="105"/>
      <c r="I85" s="109"/>
      <c r="J85" s="213" t="s">
        <v>32</v>
      </c>
      <c r="K85" s="111"/>
      <c r="L85" s="112"/>
      <c r="M85" s="213" t="s">
        <v>32</v>
      </c>
      <c r="N85" s="113"/>
      <c r="O85" s="276"/>
      <c r="P85" s="306"/>
      <c r="Q85" s="105"/>
      <c r="R85" s="276"/>
      <c r="S85" s="214"/>
      <c r="T85" s="275">
        <f t="shared" ref="T85:T119" si="19">IF(Q85="有",ROUNDDOWN(R85/S85,0),0)</f>
        <v>0</v>
      </c>
      <c r="U85" s="271">
        <f t="shared" si="17"/>
        <v>0</v>
      </c>
      <c r="V85" s="215"/>
      <c r="W85" s="216"/>
      <c r="X85" s="217"/>
      <c r="Y85" s="218"/>
      <c r="Z85" s="270"/>
      <c r="AA85" s="281" t="str">
        <f>IFERROR(VLOOKUP(W85,平日の日数!$A$1:$B$12,2,FALSE),"")</f>
        <v/>
      </c>
      <c r="AB85" s="271">
        <f t="shared" ref="AB85:AB119" si="20">IF(X85="",0,ROUNDDOWN($AB$19*Y85/AA85,0))</f>
        <v>0</v>
      </c>
      <c r="AC85" s="271">
        <f t="shared" ref="AC85:AC119" si="21">AE85-AD85</f>
        <v>0</v>
      </c>
      <c r="AD85" s="271">
        <f t="shared" ref="AD85:AD119" si="22">IF(OR(X85="③在園転入",X85="④在園転出",X85="⑤修正等"),ROUNDDOWN(T85*Y85/AA85,0),0)</f>
        <v>0</v>
      </c>
      <c r="AE85" s="271">
        <f t="shared" ref="AE85:AE119" si="23">IF(OR(X85="③在園転入",X85="④在園転出",X85="⑤修正等"),ROUNDDOWN(U85*Y85/AA85,0),0)</f>
        <v>0</v>
      </c>
      <c r="AF85" s="272">
        <f t="shared" si="18"/>
        <v>0</v>
      </c>
      <c r="AG85" s="273"/>
      <c r="AH85" s="272">
        <f t="shared" ref="AH85:AH119" si="24">AF85-AG85</f>
        <v>0</v>
      </c>
      <c r="AI85" s="271">
        <f t="shared" ref="AI85:AI119" si="25">IF(Z85=0,0,ROUNDDOWN($AI$19*Z85/AA85,0))</f>
        <v>0</v>
      </c>
      <c r="AJ85" s="271">
        <f t="shared" ref="AJ85:AJ119" si="26">IF(OR(X85="③在園転入",X85="④在園転出",X85="⑤修正等"),ROUNDDOWN(U85*Z85/AA85,0),0)</f>
        <v>0</v>
      </c>
      <c r="AK85" s="272">
        <f t="shared" ref="AK85:AK119" si="27">IF(Z85=0,0,MIN(AJ85,AI85))</f>
        <v>0</v>
      </c>
      <c r="AL85" s="272">
        <f t="shared" ref="AL85:AL118" si="28">IF(O85-(AF85+AK85)&lt;0,0,O85-(AF85+AK85))</f>
        <v>0</v>
      </c>
      <c r="AM85" s="272">
        <f t="shared" ref="AM85:AM118" si="29">IF((AF85+AK85)-O85&lt;0,0,(AF85+AK85)-O85)</f>
        <v>0</v>
      </c>
      <c r="AN85" s="219">
        <f t="shared" si="16"/>
        <v>0</v>
      </c>
      <c r="AO85" s="219">
        <f t="shared" ref="AO85:AO119" si="30">IF(Q85="有",R85,0)</f>
        <v>0</v>
      </c>
      <c r="AQ85" s="220" t="str">
        <f t="shared" ref="AQ85:AQ119" si="31">2018+V85&amp;0&amp;W85</f>
        <v>20180</v>
      </c>
      <c r="AR85" s="10">
        <f t="shared" ref="AR85:AR119" si="32">VALUE(AQ85)</f>
        <v>20180</v>
      </c>
    </row>
    <row r="86" spans="1:44" ht="60" customHeight="1">
      <c r="A86" s="104"/>
      <c r="B86" s="104"/>
      <c r="C86" s="105"/>
      <c r="D86" s="105"/>
      <c r="E86" s="106"/>
      <c r="F86" s="107" t="str">
        <f>IF(E86="","",IFERROR(DATEDIF(E86,'請求書（幼稚園保育料・代理）'!$A$1,"Y"),""))</f>
        <v/>
      </c>
      <c r="G86" s="108"/>
      <c r="H86" s="105"/>
      <c r="I86" s="109"/>
      <c r="J86" s="213" t="s">
        <v>32</v>
      </c>
      <c r="K86" s="111"/>
      <c r="L86" s="112"/>
      <c r="M86" s="213" t="s">
        <v>32</v>
      </c>
      <c r="N86" s="113"/>
      <c r="O86" s="276"/>
      <c r="P86" s="306"/>
      <c r="Q86" s="105"/>
      <c r="R86" s="276"/>
      <c r="S86" s="214"/>
      <c r="T86" s="275">
        <f t="shared" si="19"/>
        <v>0</v>
      </c>
      <c r="U86" s="271">
        <f t="shared" si="17"/>
        <v>0</v>
      </c>
      <c r="V86" s="215"/>
      <c r="W86" s="216"/>
      <c r="X86" s="217"/>
      <c r="Y86" s="218"/>
      <c r="Z86" s="270"/>
      <c r="AA86" s="281" t="str">
        <f>IFERROR(VLOOKUP(W86,平日の日数!$A$1:$B$12,2,FALSE),"")</f>
        <v/>
      </c>
      <c r="AB86" s="271">
        <f t="shared" si="20"/>
        <v>0</v>
      </c>
      <c r="AC86" s="271">
        <f t="shared" si="21"/>
        <v>0</v>
      </c>
      <c r="AD86" s="271">
        <f t="shared" si="22"/>
        <v>0</v>
      </c>
      <c r="AE86" s="271">
        <f t="shared" si="23"/>
        <v>0</v>
      </c>
      <c r="AF86" s="272">
        <f t="shared" si="18"/>
        <v>0</v>
      </c>
      <c r="AG86" s="273"/>
      <c r="AH86" s="272">
        <f t="shared" si="24"/>
        <v>0</v>
      </c>
      <c r="AI86" s="271">
        <f t="shared" si="25"/>
        <v>0</v>
      </c>
      <c r="AJ86" s="271">
        <f t="shared" si="26"/>
        <v>0</v>
      </c>
      <c r="AK86" s="272">
        <f t="shared" si="27"/>
        <v>0</v>
      </c>
      <c r="AL86" s="272">
        <f t="shared" si="28"/>
        <v>0</v>
      </c>
      <c r="AM86" s="272">
        <f t="shared" si="29"/>
        <v>0</v>
      </c>
      <c r="AN86" s="219">
        <f t="shared" ref="AN86:AN119" si="33">AF86+AK86</f>
        <v>0</v>
      </c>
      <c r="AO86" s="219">
        <f t="shared" si="30"/>
        <v>0</v>
      </c>
      <c r="AQ86" s="220" t="str">
        <f t="shared" si="31"/>
        <v>20180</v>
      </c>
      <c r="AR86" s="10">
        <f t="shared" si="32"/>
        <v>20180</v>
      </c>
    </row>
    <row r="87" spans="1:44" ht="60" customHeight="1">
      <c r="A87" s="104"/>
      <c r="B87" s="104"/>
      <c r="C87" s="105"/>
      <c r="D87" s="105"/>
      <c r="E87" s="106"/>
      <c r="F87" s="107" t="str">
        <f>IF(E87="","",IFERROR(DATEDIF(E87,'請求書（幼稚園保育料・代理）'!$A$1,"Y"),""))</f>
        <v/>
      </c>
      <c r="G87" s="108"/>
      <c r="H87" s="105"/>
      <c r="I87" s="109"/>
      <c r="J87" s="213" t="s">
        <v>32</v>
      </c>
      <c r="K87" s="111"/>
      <c r="L87" s="112"/>
      <c r="M87" s="213" t="s">
        <v>32</v>
      </c>
      <c r="N87" s="113"/>
      <c r="O87" s="276"/>
      <c r="P87" s="306"/>
      <c r="Q87" s="105"/>
      <c r="R87" s="276"/>
      <c r="S87" s="214"/>
      <c r="T87" s="275">
        <f t="shared" si="19"/>
        <v>0</v>
      </c>
      <c r="U87" s="271">
        <f t="shared" si="17"/>
        <v>0</v>
      </c>
      <c r="V87" s="215"/>
      <c r="W87" s="216"/>
      <c r="X87" s="217"/>
      <c r="Y87" s="218"/>
      <c r="Z87" s="270"/>
      <c r="AA87" s="281" t="str">
        <f>IFERROR(VLOOKUP(W87,平日の日数!$A$1:$B$12,2,FALSE),"")</f>
        <v/>
      </c>
      <c r="AB87" s="271">
        <f t="shared" si="20"/>
        <v>0</v>
      </c>
      <c r="AC87" s="271">
        <f t="shared" si="21"/>
        <v>0</v>
      </c>
      <c r="AD87" s="271">
        <f t="shared" si="22"/>
        <v>0</v>
      </c>
      <c r="AE87" s="271">
        <f t="shared" si="23"/>
        <v>0</v>
      </c>
      <c r="AF87" s="272">
        <f t="shared" si="18"/>
        <v>0</v>
      </c>
      <c r="AG87" s="273"/>
      <c r="AH87" s="272">
        <f t="shared" si="24"/>
        <v>0</v>
      </c>
      <c r="AI87" s="271">
        <f t="shared" si="25"/>
        <v>0</v>
      </c>
      <c r="AJ87" s="271">
        <f t="shared" si="26"/>
        <v>0</v>
      </c>
      <c r="AK87" s="272">
        <f t="shared" si="27"/>
        <v>0</v>
      </c>
      <c r="AL87" s="272">
        <f t="shared" si="28"/>
        <v>0</v>
      </c>
      <c r="AM87" s="272">
        <f t="shared" si="29"/>
        <v>0</v>
      </c>
      <c r="AN87" s="219">
        <f t="shared" si="33"/>
        <v>0</v>
      </c>
      <c r="AO87" s="219">
        <f t="shared" si="30"/>
        <v>0</v>
      </c>
      <c r="AQ87" s="220" t="str">
        <f t="shared" si="31"/>
        <v>20180</v>
      </c>
      <c r="AR87" s="10">
        <f t="shared" si="32"/>
        <v>20180</v>
      </c>
    </row>
    <row r="88" spans="1:44" ht="60" customHeight="1">
      <c r="A88" s="104"/>
      <c r="B88" s="104"/>
      <c r="C88" s="105"/>
      <c r="D88" s="105"/>
      <c r="E88" s="106"/>
      <c r="F88" s="107" t="str">
        <f>IF(E88="","",IFERROR(DATEDIF(E88,'請求書（幼稚園保育料・代理）'!$A$1,"Y"),""))</f>
        <v/>
      </c>
      <c r="G88" s="108"/>
      <c r="H88" s="105"/>
      <c r="I88" s="109"/>
      <c r="J88" s="213" t="s">
        <v>32</v>
      </c>
      <c r="K88" s="111"/>
      <c r="L88" s="112"/>
      <c r="M88" s="213" t="s">
        <v>32</v>
      </c>
      <c r="N88" s="113"/>
      <c r="O88" s="276"/>
      <c r="P88" s="306"/>
      <c r="Q88" s="105"/>
      <c r="R88" s="276"/>
      <c r="S88" s="214"/>
      <c r="T88" s="275">
        <f t="shared" si="19"/>
        <v>0</v>
      </c>
      <c r="U88" s="271">
        <f t="shared" si="17"/>
        <v>0</v>
      </c>
      <c r="V88" s="215"/>
      <c r="W88" s="216"/>
      <c r="X88" s="217"/>
      <c r="Y88" s="218"/>
      <c r="Z88" s="270"/>
      <c r="AA88" s="281" t="str">
        <f>IFERROR(VLOOKUP(W88,平日の日数!$A$1:$B$12,2,FALSE),"")</f>
        <v/>
      </c>
      <c r="AB88" s="271">
        <f t="shared" si="20"/>
        <v>0</v>
      </c>
      <c r="AC88" s="271">
        <f t="shared" si="21"/>
        <v>0</v>
      </c>
      <c r="AD88" s="271">
        <f t="shared" si="22"/>
        <v>0</v>
      </c>
      <c r="AE88" s="271">
        <f t="shared" si="23"/>
        <v>0</v>
      </c>
      <c r="AF88" s="272">
        <f t="shared" si="18"/>
        <v>0</v>
      </c>
      <c r="AG88" s="273"/>
      <c r="AH88" s="272">
        <f t="shared" si="24"/>
        <v>0</v>
      </c>
      <c r="AI88" s="271">
        <f t="shared" si="25"/>
        <v>0</v>
      </c>
      <c r="AJ88" s="271">
        <f t="shared" si="26"/>
        <v>0</v>
      </c>
      <c r="AK88" s="272">
        <f t="shared" si="27"/>
        <v>0</v>
      </c>
      <c r="AL88" s="272">
        <f t="shared" si="28"/>
        <v>0</v>
      </c>
      <c r="AM88" s="272">
        <f t="shared" si="29"/>
        <v>0</v>
      </c>
      <c r="AN88" s="219">
        <f t="shared" si="33"/>
        <v>0</v>
      </c>
      <c r="AO88" s="219">
        <f t="shared" si="30"/>
        <v>0</v>
      </c>
      <c r="AQ88" s="220" t="str">
        <f t="shared" si="31"/>
        <v>20180</v>
      </c>
      <c r="AR88" s="10">
        <f t="shared" si="32"/>
        <v>20180</v>
      </c>
    </row>
    <row r="89" spans="1:44" ht="60" customHeight="1">
      <c r="A89" s="104"/>
      <c r="B89" s="104"/>
      <c r="C89" s="105"/>
      <c r="D89" s="105"/>
      <c r="E89" s="106"/>
      <c r="F89" s="107" t="str">
        <f>IF(E89="","",IFERROR(DATEDIF(E89,'請求書（幼稚園保育料・代理）'!$A$1,"Y"),""))</f>
        <v/>
      </c>
      <c r="G89" s="108"/>
      <c r="H89" s="105"/>
      <c r="I89" s="109"/>
      <c r="J89" s="213" t="s">
        <v>32</v>
      </c>
      <c r="K89" s="111"/>
      <c r="L89" s="112"/>
      <c r="M89" s="213" t="s">
        <v>32</v>
      </c>
      <c r="N89" s="113"/>
      <c r="O89" s="276"/>
      <c r="P89" s="306"/>
      <c r="Q89" s="105"/>
      <c r="R89" s="276"/>
      <c r="S89" s="214"/>
      <c r="T89" s="275">
        <f t="shared" si="19"/>
        <v>0</v>
      </c>
      <c r="U89" s="271">
        <f t="shared" si="17"/>
        <v>0</v>
      </c>
      <c r="V89" s="215"/>
      <c r="W89" s="216"/>
      <c r="X89" s="217"/>
      <c r="Y89" s="218"/>
      <c r="Z89" s="270"/>
      <c r="AA89" s="281" t="str">
        <f>IFERROR(VLOOKUP(W89,平日の日数!$A$1:$B$12,2,FALSE),"")</f>
        <v/>
      </c>
      <c r="AB89" s="271">
        <f t="shared" si="20"/>
        <v>0</v>
      </c>
      <c r="AC89" s="271">
        <f t="shared" si="21"/>
        <v>0</v>
      </c>
      <c r="AD89" s="271">
        <f t="shared" si="22"/>
        <v>0</v>
      </c>
      <c r="AE89" s="271">
        <f t="shared" si="23"/>
        <v>0</v>
      </c>
      <c r="AF89" s="272">
        <f t="shared" si="18"/>
        <v>0</v>
      </c>
      <c r="AG89" s="273"/>
      <c r="AH89" s="272">
        <f t="shared" si="24"/>
        <v>0</v>
      </c>
      <c r="AI89" s="271">
        <f t="shared" si="25"/>
        <v>0</v>
      </c>
      <c r="AJ89" s="271">
        <f t="shared" si="26"/>
        <v>0</v>
      </c>
      <c r="AK89" s="272">
        <f t="shared" si="27"/>
        <v>0</v>
      </c>
      <c r="AL89" s="272">
        <f t="shared" si="28"/>
        <v>0</v>
      </c>
      <c r="AM89" s="272">
        <f t="shared" si="29"/>
        <v>0</v>
      </c>
      <c r="AN89" s="219">
        <f t="shared" si="33"/>
        <v>0</v>
      </c>
      <c r="AO89" s="219">
        <f t="shared" si="30"/>
        <v>0</v>
      </c>
      <c r="AQ89" s="220" t="str">
        <f t="shared" si="31"/>
        <v>20180</v>
      </c>
      <c r="AR89" s="10">
        <f t="shared" si="32"/>
        <v>20180</v>
      </c>
    </row>
    <row r="90" spans="1:44" ht="60" customHeight="1">
      <c r="A90" s="104"/>
      <c r="B90" s="104"/>
      <c r="C90" s="105"/>
      <c r="D90" s="105"/>
      <c r="E90" s="106"/>
      <c r="F90" s="107" t="str">
        <f>IF(E90="","",IFERROR(DATEDIF(E90,'請求書（幼稚園保育料・代理）'!$A$1,"Y"),""))</f>
        <v/>
      </c>
      <c r="G90" s="108"/>
      <c r="H90" s="105"/>
      <c r="I90" s="109"/>
      <c r="J90" s="213" t="s">
        <v>32</v>
      </c>
      <c r="K90" s="111"/>
      <c r="L90" s="112"/>
      <c r="M90" s="213" t="s">
        <v>32</v>
      </c>
      <c r="N90" s="113"/>
      <c r="O90" s="276"/>
      <c r="P90" s="306"/>
      <c r="Q90" s="105"/>
      <c r="R90" s="276"/>
      <c r="S90" s="214"/>
      <c r="T90" s="275">
        <f t="shared" si="19"/>
        <v>0</v>
      </c>
      <c r="U90" s="271">
        <f t="shared" si="17"/>
        <v>0</v>
      </c>
      <c r="V90" s="215"/>
      <c r="W90" s="216"/>
      <c r="X90" s="217"/>
      <c r="Y90" s="218"/>
      <c r="Z90" s="270"/>
      <c r="AA90" s="281" t="str">
        <f>IFERROR(VLOOKUP(W90,平日の日数!$A$1:$B$12,2,FALSE),"")</f>
        <v/>
      </c>
      <c r="AB90" s="271">
        <f t="shared" si="20"/>
        <v>0</v>
      </c>
      <c r="AC90" s="271">
        <f t="shared" si="21"/>
        <v>0</v>
      </c>
      <c r="AD90" s="271">
        <f t="shared" si="22"/>
        <v>0</v>
      </c>
      <c r="AE90" s="271">
        <f t="shared" si="23"/>
        <v>0</v>
      </c>
      <c r="AF90" s="272">
        <f t="shared" si="18"/>
        <v>0</v>
      </c>
      <c r="AG90" s="273"/>
      <c r="AH90" s="272">
        <f t="shared" si="24"/>
        <v>0</v>
      </c>
      <c r="AI90" s="271">
        <f t="shared" si="25"/>
        <v>0</v>
      </c>
      <c r="AJ90" s="271">
        <f t="shared" si="26"/>
        <v>0</v>
      </c>
      <c r="AK90" s="272">
        <f t="shared" si="27"/>
        <v>0</v>
      </c>
      <c r="AL90" s="272">
        <f t="shared" si="28"/>
        <v>0</v>
      </c>
      <c r="AM90" s="272">
        <f t="shared" si="29"/>
        <v>0</v>
      </c>
      <c r="AN90" s="219">
        <f t="shared" si="33"/>
        <v>0</v>
      </c>
      <c r="AO90" s="219">
        <f t="shared" si="30"/>
        <v>0</v>
      </c>
      <c r="AQ90" s="220" t="str">
        <f t="shared" si="31"/>
        <v>20180</v>
      </c>
      <c r="AR90" s="10">
        <f t="shared" si="32"/>
        <v>20180</v>
      </c>
    </row>
    <row r="91" spans="1:44" ht="60" customHeight="1">
      <c r="A91" s="104"/>
      <c r="B91" s="104"/>
      <c r="C91" s="105"/>
      <c r="D91" s="105"/>
      <c r="E91" s="106"/>
      <c r="F91" s="107" t="str">
        <f>IF(E91="","",IFERROR(DATEDIF(E91,'請求書（幼稚園保育料・代理）'!$A$1,"Y"),""))</f>
        <v/>
      </c>
      <c r="G91" s="108"/>
      <c r="H91" s="105"/>
      <c r="I91" s="109"/>
      <c r="J91" s="213" t="s">
        <v>32</v>
      </c>
      <c r="K91" s="111"/>
      <c r="L91" s="112"/>
      <c r="M91" s="213" t="s">
        <v>32</v>
      </c>
      <c r="N91" s="113"/>
      <c r="O91" s="276"/>
      <c r="P91" s="306"/>
      <c r="Q91" s="105"/>
      <c r="R91" s="276"/>
      <c r="S91" s="214"/>
      <c r="T91" s="275">
        <f t="shared" si="19"/>
        <v>0</v>
      </c>
      <c r="U91" s="271">
        <f t="shared" si="17"/>
        <v>0</v>
      </c>
      <c r="V91" s="215"/>
      <c r="W91" s="216"/>
      <c r="X91" s="217"/>
      <c r="Y91" s="218"/>
      <c r="Z91" s="270"/>
      <c r="AA91" s="281" t="str">
        <f>IFERROR(VLOOKUP(W91,平日の日数!$A$1:$B$12,2,FALSE),"")</f>
        <v/>
      </c>
      <c r="AB91" s="271">
        <f t="shared" si="20"/>
        <v>0</v>
      </c>
      <c r="AC91" s="271">
        <f t="shared" si="21"/>
        <v>0</v>
      </c>
      <c r="AD91" s="271">
        <f t="shared" si="22"/>
        <v>0</v>
      </c>
      <c r="AE91" s="271">
        <f t="shared" si="23"/>
        <v>0</v>
      </c>
      <c r="AF91" s="272">
        <f t="shared" si="18"/>
        <v>0</v>
      </c>
      <c r="AG91" s="273"/>
      <c r="AH91" s="272">
        <f t="shared" si="24"/>
        <v>0</v>
      </c>
      <c r="AI91" s="271">
        <f t="shared" si="25"/>
        <v>0</v>
      </c>
      <c r="AJ91" s="271">
        <f t="shared" si="26"/>
        <v>0</v>
      </c>
      <c r="AK91" s="272">
        <f t="shared" si="27"/>
        <v>0</v>
      </c>
      <c r="AL91" s="272">
        <f t="shared" si="28"/>
        <v>0</v>
      </c>
      <c r="AM91" s="272">
        <f t="shared" si="29"/>
        <v>0</v>
      </c>
      <c r="AN91" s="219">
        <f t="shared" si="33"/>
        <v>0</v>
      </c>
      <c r="AO91" s="219">
        <f t="shared" si="30"/>
        <v>0</v>
      </c>
      <c r="AQ91" s="220" t="str">
        <f t="shared" si="31"/>
        <v>20180</v>
      </c>
      <c r="AR91" s="10">
        <f t="shared" si="32"/>
        <v>20180</v>
      </c>
    </row>
    <row r="92" spans="1:44" ht="60" customHeight="1">
      <c r="A92" s="104"/>
      <c r="B92" s="104"/>
      <c r="C92" s="105"/>
      <c r="D92" s="105"/>
      <c r="E92" s="106"/>
      <c r="F92" s="107" t="str">
        <f>IF(E92="","",IFERROR(DATEDIF(E92,'請求書（幼稚園保育料・代理）'!$A$1,"Y"),""))</f>
        <v/>
      </c>
      <c r="G92" s="108"/>
      <c r="H92" s="105"/>
      <c r="I92" s="109"/>
      <c r="J92" s="213" t="s">
        <v>32</v>
      </c>
      <c r="K92" s="111"/>
      <c r="L92" s="112"/>
      <c r="M92" s="213" t="s">
        <v>32</v>
      </c>
      <c r="N92" s="113"/>
      <c r="O92" s="276"/>
      <c r="P92" s="306"/>
      <c r="Q92" s="105"/>
      <c r="R92" s="276"/>
      <c r="S92" s="214"/>
      <c r="T92" s="275">
        <f t="shared" si="19"/>
        <v>0</v>
      </c>
      <c r="U92" s="271">
        <f t="shared" si="17"/>
        <v>0</v>
      </c>
      <c r="V92" s="215"/>
      <c r="W92" s="216"/>
      <c r="X92" s="217"/>
      <c r="Y92" s="218"/>
      <c r="Z92" s="270"/>
      <c r="AA92" s="281" t="str">
        <f>IFERROR(VLOOKUP(W92,平日の日数!$A$1:$B$12,2,FALSE),"")</f>
        <v/>
      </c>
      <c r="AB92" s="271">
        <f t="shared" si="20"/>
        <v>0</v>
      </c>
      <c r="AC92" s="271">
        <f t="shared" si="21"/>
        <v>0</v>
      </c>
      <c r="AD92" s="271">
        <f t="shared" si="22"/>
        <v>0</v>
      </c>
      <c r="AE92" s="271">
        <f t="shared" si="23"/>
        <v>0</v>
      </c>
      <c r="AF92" s="272">
        <f t="shared" si="18"/>
        <v>0</v>
      </c>
      <c r="AG92" s="273"/>
      <c r="AH92" s="272">
        <f t="shared" si="24"/>
        <v>0</v>
      </c>
      <c r="AI92" s="271">
        <f t="shared" si="25"/>
        <v>0</v>
      </c>
      <c r="AJ92" s="271">
        <f t="shared" si="26"/>
        <v>0</v>
      </c>
      <c r="AK92" s="272">
        <f t="shared" si="27"/>
        <v>0</v>
      </c>
      <c r="AL92" s="272">
        <f t="shared" si="28"/>
        <v>0</v>
      </c>
      <c r="AM92" s="272">
        <f t="shared" si="29"/>
        <v>0</v>
      </c>
      <c r="AN92" s="219">
        <f t="shared" si="33"/>
        <v>0</v>
      </c>
      <c r="AO92" s="219">
        <f t="shared" si="30"/>
        <v>0</v>
      </c>
      <c r="AQ92" s="220" t="str">
        <f t="shared" si="31"/>
        <v>20180</v>
      </c>
      <c r="AR92" s="10">
        <f t="shared" si="32"/>
        <v>20180</v>
      </c>
    </row>
    <row r="93" spans="1:44" ht="60" customHeight="1">
      <c r="A93" s="104"/>
      <c r="B93" s="104"/>
      <c r="C93" s="105"/>
      <c r="D93" s="105"/>
      <c r="E93" s="106"/>
      <c r="F93" s="107" t="str">
        <f>IF(E93="","",IFERROR(DATEDIF(E93,'請求書（幼稚園保育料・代理）'!$A$1,"Y"),""))</f>
        <v/>
      </c>
      <c r="G93" s="108"/>
      <c r="H93" s="105"/>
      <c r="I93" s="109"/>
      <c r="J93" s="213" t="s">
        <v>32</v>
      </c>
      <c r="K93" s="111"/>
      <c r="L93" s="112"/>
      <c r="M93" s="213" t="s">
        <v>32</v>
      </c>
      <c r="N93" s="113"/>
      <c r="O93" s="276"/>
      <c r="P93" s="306"/>
      <c r="Q93" s="105"/>
      <c r="R93" s="276"/>
      <c r="S93" s="214"/>
      <c r="T93" s="275">
        <f t="shared" si="19"/>
        <v>0</v>
      </c>
      <c r="U93" s="271">
        <f t="shared" si="17"/>
        <v>0</v>
      </c>
      <c r="V93" s="215"/>
      <c r="W93" s="216"/>
      <c r="X93" s="217"/>
      <c r="Y93" s="218"/>
      <c r="Z93" s="270"/>
      <c r="AA93" s="281" t="str">
        <f>IFERROR(VLOOKUP(W93,平日の日数!$A$1:$B$12,2,FALSE),"")</f>
        <v/>
      </c>
      <c r="AB93" s="271">
        <f t="shared" si="20"/>
        <v>0</v>
      </c>
      <c r="AC93" s="271">
        <f t="shared" si="21"/>
        <v>0</v>
      </c>
      <c r="AD93" s="271">
        <f t="shared" si="22"/>
        <v>0</v>
      </c>
      <c r="AE93" s="271">
        <f t="shared" si="23"/>
        <v>0</v>
      </c>
      <c r="AF93" s="272">
        <f t="shared" si="18"/>
        <v>0</v>
      </c>
      <c r="AG93" s="273"/>
      <c r="AH93" s="272">
        <f t="shared" si="24"/>
        <v>0</v>
      </c>
      <c r="AI93" s="271">
        <f t="shared" si="25"/>
        <v>0</v>
      </c>
      <c r="AJ93" s="271">
        <f t="shared" si="26"/>
        <v>0</v>
      </c>
      <c r="AK93" s="272">
        <f t="shared" si="27"/>
        <v>0</v>
      </c>
      <c r="AL93" s="272">
        <f t="shared" si="28"/>
        <v>0</v>
      </c>
      <c r="AM93" s="272">
        <f t="shared" si="29"/>
        <v>0</v>
      </c>
      <c r="AN93" s="219">
        <f t="shared" si="33"/>
        <v>0</v>
      </c>
      <c r="AO93" s="219">
        <f t="shared" si="30"/>
        <v>0</v>
      </c>
      <c r="AQ93" s="220" t="str">
        <f t="shared" si="31"/>
        <v>20180</v>
      </c>
      <c r="AR93" s="10">
        <f t="shared" si="32"/>
        <v>20180</v>
      </c>
    </row>
    <row r="94" spans="1:44" ht="60" customHeight="1">
      <c r="A94" s="104"/>
      <c r="B94" s="104"/>
      <c r="C94" s="105"/>
      <c r="D94" s="105"/>
      <c r="E94" s="106"/>
      <c r="F94" s="107" t="str">
        <f>IF(E94="","",IFERROR(DATEDIF(E94,'請求書（幼稚園保育料・代理）'!$A$1,"Y"),""))</f>
        <v/>
      </c>
      <c r="G94" s="108"/>
      <c r="H94" s="105"/>
      <c r="I94" s="109"/>
      <c r="J94" s="213" t="s">
        <v>32</v>
      </c>
      <c r="K94" s="111"/>
      <c r="L94" s="112"/>
      <c r="M94" s="213" t="s">
        <v>32</v>
      </c>
      <c r="N94" s="113"/>
      <c r="O94" s="276"/>
      <c r="P94" s="306"/>
      <c r="Q94" s="105"/>
      <c r="R94" s="276"/>
      <c r="S94" s="214"/>
      <c r="T94" s="275">
        <f t="shared" si="19"/>
        <v>0</v>
      </c>
      <c r="U94" s="271">
        <f t="shared" si="17"/>
        <v>0</v>
      </c>
      <c r="V94" s="215"/>
      <c r="W94" s="216"/>
      <c r="X94" s="217"/>
      <c r="Y94" s="218"/>
      <c r="Z94" s="270"/>
      <c r="AA94" s="281" t="str">
        <f>IFERROR(VLOOKUP(W94,平日の日数!$A$1:$B$12,2,FALSE),"")</f>
        <v/>
      </c>
      <c r="AB94" s="271">
        <f t="shared" si="20"/>
        <v>0</v>
      </c>
      <c r="AC94" s="271">
        <f t="shared" si="21"/>
        <v>0</v>
      </c>
      <c r="AD94" s="271">
        <f t="shared" si="22"/>
        <v>0</v>
      </c>
      <c r="AE94" s="271">
        <f t="shared" si="23"/>
        <v>0</v>
      </c>
      <c r="AF94" s="272">
        <f t="shared" si="18"/>
        <v>0</v>
      </c>
      <c r="AG94" s="273"/>
      <c r="AH94" s="272">
        <f t="shared" si="24"/>
        <v>0</v>
      </c>
      <c r="AI94" s="271">
        <f t="shared" si="25"/>
        <v>0</v>
      </c>
      <c r="AJ94" s="271">
        <f t="shared" si="26"/>
        <v>0</v>
      </c>
      <c r="AK94" s="272">
        <f t="shared" si="27"/>
        <v>0</v>
      </c>
      <c r="AL94" s="272">
        <f t="shared" si="28"/>
        <v>0</v>
      </c>
      <c r="AM94" s="272">
        <f t="shared" si="29"/>
        <v>0</v>
      </c>
      <c r="AN94" s="219">
        <f t="shared" si="33"/>
        <v>0</v>
      </c>
      <c r="AO94" s="219">
        <f t="shared" si="30"/>
        <v>0</v>
      </c>
      <c r="AQ94" s="220" t="str">
        <f t="shared" si="31"/>
        <v>20180</v>
      </c>
      <c r="AR94" s="10">
        <f t="shared" si="32"/>
        <v>20180</v>
      </c>
    </row>
    <row r="95" spans="1:44" ht="60" customHeight="1">
      <c r="A95" s="104"/>
      <c r="B95" s="104"/>
      <c r="C95" s="105"/>
      <c r="D95" s="105"/>
      <c r="E95" s="106"/>
      <c r="F95" s="107" t="str">
        <f>IF(E95="","",IFERROR(DATEDIF(E95,'請求書（幼稚園保育料・代理）'!$A$1,"Y"),""))</f>
        <v/>
      </c>
      <c r="G95" s="108"/>
      <c r="H95" s="105"/>
      <c r="I95" s="109"/>
      <c r="J95" s="213" t="s">
        <v>32</v>
      </c>
      <c r="K95" s="111"/>
      <c r="L95" s="112"/>
      <c r="M95" s="213" t="s">
        <v>32</v>
      </c>
      <c r="N95" s="113"/>
      <c r="O95" s="276"/>
      <c r="P95" s="306"/>
      <c r="Q95" s="105"/>
      <c r="R95" s="276"/>
      <c r="S95" s="214"/>
      <c r="T95" s="275">
        <f t="shared" si="19"/>
        <v>0</v>
      </c>
      <c r="U95" s="271">
        <f t="shared" si="17"/>
        <v>0</v>
      </c>
      <c r="V95" s="215"/>
      <c r="W95" s="216"/>
      <c r="X95" s="217"/>
      <c r="Y95" s="218"/>
      <c r="Z95" s="270"/>
      <c r="AA95" s="281" t="str">
        <f>IFERROR(VLOOKUP(W95,平日の日数!$A$1:$B$12,2,FALSE),"")</f>
        <v/>
      </c>
      <c r="AB95" s="271">
        <f t="shared" si="20"/>
        <v>0</v>
      </c>
      <c r="AC95" s="271">
        <f t="shared" si="21"/>
        <v>0</v>
      </c>
      <c r="AD95" s="271">
        <f t="shared" si="22"/>
        <v>0</v>
      </c>
      <c r="AE95" s="271">
        <f t="shared" si="23"/>
        <v>0</v>
      </c>
      <c r="AF95" s="272">
        <f t="shared" si="18"/>
        <v>0</v>
      </c>
      <c r="AG95" s="273"/>
      <c r="AH95" s="272">
        <f t="shared" si="24"/>
        <v>0</v>
      </c>
      <c r="AI95" s="271">
        <f t="shared" si="25"/>
        <v>0</v>
      </c>
      <c r="AJ95" s="271">
        <f t="shared" si="26"/>
        <v>0</v>
      </c>
      <c r="AK95" s="272">
        <f t="shared" si="27"/>
        <v>0</v>
      </c>
      <c r="AL95" s="272">
        <f t="shared" si="28"/>
        <v>0</v>
      </c>
      <c r="AM95" s="272">
        <f t="shared" si="29"/>
        <v>0</v>
      </c>
      <c r="AN95" s="219">
        <f t="shared" si="33"/>
        <v>0</v>
      </c>
      <c r="AO95" s="219">
        <f t="shared" si="30"/>
        <v>0</v>
      </c>
      <c r="AQ95" s="220" t="str">
        <f t="shared" si="31"/>
        <v>20180</v>
      </c>
      <c r="AR95" s="10">
        <f t="shared" si="32"/>
        <v>20180</v>
      </c>
    </row>
    <row r="96" spans="1:44" ht="60" customHeight="1">
      <c r="A96" s="104"/>
      <c r="B96" s="104"/>
      <c r="C96" s="105"/>
      <c r="D96" s="105"/>
      <c r="E96" s="106"/>
      <c r="F96" s="107" t="str">
        <f>IF(E96="","",IFERROR(DATEDIF(E96,'請求書（幼稚園保育料・代理）'!$A$1,"Y"),""))</f>
        <v/>
      </c>
      <c r="G96" s="108"/>
      <c r="H96" s="105"/>
      <c r="I96" s="109"/>
      <c r="J96" s="213" t="s">
        <v>32</v>
      </c>
      <c r="K96" s="111"/>
      <c r="L96" s="112"/>
      <c r="M96" s="213" t="s">
        <v>32</v>
      </c>
      <c r="N96" s="113"/>
      <c r="O96" s="276"/>
      <c r="P96" s="306"/>
      <c r="Q96" s="105"/>
      <c r="R96" s="276"/>
      <c r="S96" s="214"/>
      <c r="T96" s="275">
        <f t="shared" si="19"/>
        <v>0</v>
      </c>
      <c r="U96" s="271">
        <f t="shared" si="17"/>
        <v>0</v>
      </c>
      <c r="V96" s="215"/>
      <c r="W96" s="216"/>
      <c r="X96" s="217"/>
      <c r="Y96" s="218"/>
      <c r="Z96" s="270"/>
      <c r="AA96" s="281" t="str">
        <f>IFERROR(VLOOKUP(W96,平日の日数!$A$1:$B$12,2,FALSE),"")</f>
        <v/>
      </c>
      <c r="AB96" s="271">
        <f t="shared" si="20"/>
        <v>0</v>
      </c>
      <c r="AC96" s="271">
        <f t="shared" si="21"/>
        <v>0</v>
      </c>
      <c r="AD96" s="271">
        <f t="shared" si="22"/>
        <v>0</v>
      </c>
      <c r="AE96" s="271">
        <f t="shared" si="23"/>
        <v>0</v>
      </c>
      <c r="AF96" s="272">
        <f t="shared" si="18"/>
        <v>0</v>
      </c>
      <c r="AG96" s="273"/>
      <c r="AH96" s="272">
        <f t="shared" si="24"/>
        <v>0</v>
      </c>
      <c r="AI96" s="271">
        <f t="shared" si="25"/>
        <v>0</v>
      </c>
      <c r="AJ96" s="271">
        <f t="shared" si="26"/>
        <v>0</v>
      </c>
      <c r="AK96" s="272">
        <f t="shared" si="27"/>
        <v>0</v>
      </c>
      <c r="AL96" s="272">
        <f t="shared" si="28"/>
        <v>0</v>
      </c>
      <c r="AM96" s="272">
        <f t="shared" si="29"/>
        <v>0</v>
      </c>
      <c r="AN96" s="219">
        <f t="shared" si="33"/>
        <v>0</v>
      </c>
      <c r="AO96" s="219">
        <f t="shared" si="30"/>
        <v>0</v>
      </c>
      <c r="AQ96" s="220" t="str">
        <f t="shared" si="31"/>
        <v>20180</v>
      </c>
      <c r="AR96" s="10">
        <f t="shared" si="32"/>
        <v>20180</v>
      </c>
    </row>
    <row r="97" spans="1:44" ht="60" customHeight="1">
      <c r="A97" s="104"/>
      <c r="B97" s="104"/>
      <c r="C97" s="105"/>
      <c r="D97" s="105"/>
      <c r="E97" s="106"/>
      <c r="F97" s="107" t="str">
        <f>IF(E97="","",IFERROR(DATEDIF(E97,'請求書（幼稚園保育料・代理）'!$A$1,"Y"),""))</f>
        <v/>
      </c>
      <c r="G97" s="108"/>
      <c r="H97" s="105"/>
      <c r="I97" s="109"/>
      <c r="J97" s="213" t="s">
        <v>32</v>
      </c>
      <c r="K97" s="111"/>
      <c r="L97" s="112"/>
      <c r="M97" s="213" t="s">
        <v>32</v>
      </c>
      <c r="N97" s="113"/>
      <c r="O97" s="276"/>
      <c r="P97" s="306"/>
      <c r="Q97" s="105"/>
      <c r="R97" s="276"/>
      <c r="S97" s="214"/>
      <c r="T97" s="275">
        <f t="shared" si="19"/>
        <v>0</v>
      </c>
      <c r="U97" s="271">
        <f t="shared" si="17"/>
        <v>0</v>
      </c>
      <c r="V97" s="215"/>
      <c r="W97" s="216"/>
      <c r="X97" s="217"/>
      <c r="Y97" s="218"/>
      <c r="Z97" s="270"/>
      <c r="AA97" s="281" t="str">
        <f>IFERROR(VLOOKUP(W97,平日の日数!$A$1:$B$12,2,FALSE),"")</f>
        <v/>
      </c>
      <c r="AB97" s="271">
        <f t="shared" si="20"/>
        <v>0</v>
      </c>
      <c r="AC97" s="271">
        <f t="shared" si="21"/>
        <v>0</v>
      </c>
      <c r="AD97" s="271">
        <f t="shared" si="22"/>
        <v>0</v>
      </c>
      <c r="AE97" s="271">
        <f t="shared" si="23"/>
        <v>0</v>
      </c>
      <c r="AF97" s="272">
        <f t="shared" si="18"/>
        <v>0</v>
      </c>
      <c r="AG97" s="273"/>
      <c r="AH97" s="272">
        <f t="shared" si="24"/>
        <v>0</v>
      </c>
      <c r="AI97" s="271">
        <f t="shared" si="25"/>
        <v>0</v>
      </c>
      <c r="AJ97" s="271">
        <f t="shared" si="26"/>
        <v>0</v>
      </c>
      <c r="AK97" s="272">
        <f t="shared" si="27"/>
        <v>0</v>
      </c>
      <c r="AL97" s="272">
        <f t="shared" si="28"/>
        <v>0</v>
      </c>
      <c r="AM97" s="272">
        <f t="shared" si="29"/>
        <v>0</v>
      </c>
      <c r="AN97" s="219">
        <f t="shared" si="33"/>
        <v>0</v>
      </c>
      <c r="AO97" s="219">
        <f t="shared" si="30"/>
        <v>0</v>
      </c>
      <c r="AQ97" s="220" t="str">
        <f t="shared" si="31"/>
        <v>20180</v>
      </c>
      <c r="AR97" s="10">
        <f t="shared" si="32"/>
        <v>20180</v>
      </c>
    </row>
    <row r="98" spans="1:44" ht="60" customHeight="1">
      <c r="A98" s="104"/>
      <c r="B98" s="104"/>
      <c r="C98" s="105"/>
      <c r="D98" s="105"/>
      <c r="E98" s="106"/>
      <c r="F98" s="107" t="str">
        <f>IF(E98="","",IFERROR(DATEDIF(E98,'請求書（幼稚園保育料・代理）'!$A$1,"Y"),""))</f>
        <v/>
      </c>
      <c r="G98" s="108"/>
      <c r="H98" s="105"/>
      <c r="I98" s="109"/>
      <c r="J98" s="213" t="s">
        <v>32</v>
      </c>
      <c r="K98" s="111"/>
      <c r="L98" s="112"/>
      <c r="M98" s="213" t="s">
        <v>32</v>
      </c>
      <c r="N98" s="113"/>
      <c r="O98" s="276"/>
      <c r="P98" s="306"/>
      <c r="Q98" s="105"/>
      <c r="R98" s="276"/>
      <c r="S98" s="214"/>
      <c r="T98" s="275">
        <f t="shared" si="19"/>
        <v>0</v>
      </c>
      <c r="U98" s="271">
        <f t="shared" si="17"/>
        <v>0</v>
      </c>
      <c r="V98" s="215"/>
      <c r="W98" s="216"/>
      <c r="X98" s="217"/>
      <c r="Y98" s="218"/>
      <c r="Z98" s="270"/>
      <c r="AA98" s="281" t="str">
        <f>IFERROR(VLOOKUP(W98,平日の日数!$A$1:$B$12,2,FALSE),"")</f>
        <v/>
      </c>
      <c r="AB98" s="271">
        <f t="shared" si="20"/>
        <v>0</v>
      </c>
      <c r="AC98" s="271">
        <f t="shared" si="21"/>
        <v>0</v>
      </c>
      <c r="AD98" s="271">
        <f t="shared" si="22"/>
        <v>0</v>
      </c>
      <c r="AE98" s="271">
        <f t="shared" si="23"/>
        <v>0</v>
      </c>
      <c r="AF98" s="272">
        <f t="shared" si="18"/>
        <v>0</v>
      </c>
      <c r="AG98" s="273"/>
      <c r="AH98" s="272">
        <f t="shared" si="24"/>
        <v>0</v>
      </c>
      <c r="AI98" s="271">
        <f t="shared" si="25"/>
        <v>0</v>
      </c>
      <c r="AJ98" s="271">
        <f t="shared" si="26"/>
        <v>0</v>
      </c>
      <c r="AK98" s="272">
        <f t="shared" si="27"/>
        <v>0</v>
      </c>
      <c r="AL98" s="272">
        <f t="shared" si="28"/>
        <v>0</v>
      </c>
      <c r="AM98" s="272">
        <f t="shared" si="29"/>
        <v>0</v>
      </c>
      <c r="AN98" s="219">
        <f t="shared" si="33"/>
        <v>0</v>
      </c>
      <c r="AO98" s="219">
        <f t="shared" si="30"/>
        <v>0</v>
      </c>
      <c r="AQ98" s="220" t="str">
        <f t="shared" si="31"/>
        <v>20180</v>
      </c>
      <c r="AR98" s="10">
        <f t="shared" si="32"/>
        <v>20180</v>
      </c>
    </row>
    <row r="99" spans="1:44" ht="60" customHeight="1">
      <c r="A99" s="104"/>
      <c r="B99" s="104"/>
      <c r="C99" s="105"/>
      <c r="D99" s="105"/>
      <c r="E99" s="106"/>
      <c r="F99" s="107" t="str">
        <f>IF(E99="","",IFERROR(DATEDIF(E99,'請求書（幼稚園保育料・代理）'!$A$1,"Y"),""))</f>
        <v/>
      </c>
      <c r="G99" s="108"/>
      <c r="H99" s="105"/>
      <c r="I99" s="109"/>
      <c r="J99" s="213" t="s">
        <v>32</v>
      </c>
      <c r="K99" s="111"/>
      <c r="L99" s="112"/>
      <c r="M99" s="213" t="s">
        <v>32</v>
      </c>
      <c r="N99" s="113"/>
      <c r="O99" s="276"/>
      <c r="P99" s="306"/>
      <c r="Q99" s="105"/>
      <c r="R99" s="276"/>
      <c r="S99" s="214"/>
      <c r="T99" s="275">
        <f t="shared" si="19"/>
        <v>0</v>
      </c>
      <c r="U99" s="271">
        <f t="shared" si="17"/>
        <v>0</v>
      </c>
      <c r="V99" s="215"/>
      <c r="W99" s="216"/>
      <c r="X99" s="217"/>
      <c r="Y99" s="218"/>
      <c r="Z99" s="270"/>
      <c r="AA99" s="281" t="str">
        <f>IFERROR(VLOOKUP(W99,平日の日数!$A$1:$B$12,2,FALSE),"")</f>
        <v/>
      </c>
      <c r="AB99" s="271">
        <f t="shared" si="20"/>
        <v>0</v>
      </c>
      <c r="AC99" s="271">
        <f t="shared" si="21"/>
        <v>0</v>
      </c>
      <c r="AD99" s="271">
        <f t="shared" si="22"/>
        <v>0</v>
      </c>
      <c r="AE99" s="271">
        <f t="shared" si="23"/>
        <v>0</v>
      </c>
      <c r="AF99" s="272">
        <f t="shared" si="18"/>
        <v>0</v>
      </c>
      <c r="AG99" s="273"/>
      <c r="AH99" s="272">
        <f t="shared" si="24"/>
        <v>0</v>
      </c>
      <c r="AI99" s="271">
        <f t="shared" si="25"/>
        <v>0</v>
      </c>
      <c r="AJ99" s="271">
        <f t="shared" si="26"/>
        <v>0</v>
      </c>
      <c r="AK99" s="272">
        <f t="shared" si="27"/>
        <v>0</v>
      </c>
      <c r="AL99" s="272">
        <f t="shared" si="28"/>
        <v>0</v>
      </c>
      <c r="AM99" s="272">
        <f t="shared" si="29"/>
        <v>0</v>
      </c>
      <c r="AN99" s="219">
        <f t="shared" si="33"/>
        <v>0</v>
      </c>
      <c r="AO99" s="219">
        <f t="shared" si="30"/>
        <v>0</v>
      </c>
      <c r="AQ99" s="220" t="str">
        <f t="shared" si="31"/>
        <v>20180</v>
      </c>
      <c r="AR99" s="10">
        <f t="shared" si="32"/>
        <v>20180</v>
      </c>
    </row>
    <row r="100" spans="1:44" ht="60" customHeight="1">
      <c r="A100" s="104"/>
      <c r="B100" s="104"/>
      <c r="C100" s="105"/>
      <c r="D100" s="105"/>
      <c r="E100" s="106"/>
      <c r="F100" s="107" t="str">
        <f>IF(E100="","",IFERROR(DATEDIF(E100,'請求書（幼稚園保育料・代理）'!$A$1,"Y"),""))</f>
        <v/>
      </c>
      <c r="G100" s="108"/>
      <c r="H100" s="105"/>
      <c r="I100" s="109"/>
      <c r="J100" s="213" t="s">
        <v>32</v>
      </c>
      <c r="K100" s="111"/>
      <c r="L100" s="112"/>
      <c r="M100" s="213" t="s">
        <v>32</v>
      </c>
      <c r="N100" s="113"/>
      <c r="O100" s="276"/>
      <c r="P100" s="306"/>
      <c r="Q100" s="105"/>
      <c r="R100" s="276"/>
      <c r="S100" s="214"/>
      <c r="T100" s="275">
        <f t="shared" si="19"/>
        <v>0</v>
      </c>
      <c r="U100" s="271">
        <f t="shared" si="17"/>
        <v>0</v>
      </c>
      <c r="V100" s="215"/>
      <c r="W100" s="216"/>
      <c r="X100" s="217"/>
      <c r="Y100" s="218"/>
      <c r="Z100" s="270"/>
      <c r="AA100" s="281" t="str">
        <f>IFERROR(VLOOKUP(W100,平日の日数!$A$1:$B$12,2,FALSE),"")</f>
        <v/>
      </c>
      <c r="AB100" s="271">
        <f t="shared" si="20"/>
        <v>0</v>
      </c>
      <c r="AC100" s="271">
        <f t="shared" si="21"/>
        <v>0</v>
      </c>
      <c r="AD100" s="271">
        <f t="shared" si="22"/>
        <v>0</v>
      </c>
      <c r="AE100" s="271">
        <f t="shared" si="23"/>
        <v>0</v>
      </c>
      <c r="AF100" s="272">
        <f t="shared" si="18"/>
        <v>0</v>
      </c>
      <c r="AG100" s="273"/>
      <c r="AH100" s="272">
        <f t="shared" si="24"/>
        <v>0</v>
      </c>
      <c r="AI100" s="271">
        <f t="shared" si="25"/>
        <v>0</v>
      </c>
      <c r="AJ100" s="271">
        <f t="shared" si="26"/>
        <v>0</v>
      </c>
      <c r="AK100" s="272">
        <f t="shared" si="27"/>
        <v>0</v>
      </c>
      <c r="AL100" s="272">
        <f t="shared" si="28"/>
        <v>0</v>
      </c>
      <c r="AM100" s="272">
        <f t="shared" si="29"/>
        <v>0</v>
      </c>
      <c r="AN100" s="219">
        <f t="shared" si="33"/>
        <v>0</v>
      </c>
      <c r="AO100" s="219">
        <f t="shared" si="30"/>
        <v>0</v>
      </c>
      <c r="AQ100" s="220" t="str">
        <f t="shared" si="31"/>
        <v>20180</v>
      </c>
      <c r="AR100" s="10">
        <f t="shared" si="32"/>
        <v>20180</v>
      </c>
    </row>
    <row r="101" spans="1:44" ht="60" customHeight="1">
      <c r="A101" s="104"/>
      <c r="B101" s="104"/>
      <c r="C101" s="105"/>
      <c r="D101" s="105"/>
      <c r="E101" s="106"/>
      <c r="F101" s="107" t="str">
        <f>IF(E101="","",IFERROR(DATEDIF(E101,'請求書（幼稚園保育料・代理）'!$A$1,"Y"),""))</f>
        <v/>
      </c>
      <c r="G101" s="108"/>
      <c r="H101" s="105"/>
      <c r="I101" s="109"/>
      <c r="J101" s="213" t="s">
        <v>32</v>
      </c>
      <c r="K101" s="111"/>
      <c r="L101" s="112"/>
      <c r="M101" s="213" t="s">
        <v>32</v>
      </c>
      <c r="N101" s="113"/>
      <c r="O101" s="276"/>
      <c r="P101" s="306"/>
      <c r="Q101" s="105"/>
      <c r="R101" s="276"/>
      <c r="S101" s="214"/>
      <c r="T101" s="275">
        <f t="shared" si="19"/>
        <v>0</v>
      </c>
      <c r="U101" s="271">
        <f t="shared" si="17"/>
        <v>0</v>
      </c>
      <c r="V101" s="215"/>
      <c r="W101" s="216"/>
      <c r="X101" s="217"/>
      <c r="Y101" s="218"/>
      <c r="Z101" s="270"/>
      <c r="AA101" s="281" t="str">
        <f>IFERROR(VLOOKUP(W101,平日の日数!$A$1:$B$12,2,FALSE),"")</f>
        <v/>
      </c>
      <c r="AB101" s="271">
        <f t="shared" si="20"/>
        <v>0</v>
      </c>
      <c r="AC101" s="271">
        <f t="shared" si="21"/>
        <v>0</v>
      </c>
      <c r="AD101" s="271">
        <f t="shared" si="22"/>
        <v>0</v>
      </c>
      <c r="AE101" s="271">
        <f t="shared" si="23"/>
        <v>0</v>
      </c>
      <c r="AF101" s="272">
        <f t="shared" si="18"/>
        <v>0</v>
      </c>
      <c r="AG101" s="273"/>
      <c r="AH101" s="272">
        <f t="shared" si="24"/>
        <v>0</v>
      </c>
      <c r="AI101" s="271">
        <f t="shared" si="25"/>
        <v>0</v>
      </c>
      <c r="AJ101" s="271">
        <f t="shared" si="26"/>
        <v>0</v>
      </c>
      <c r="AK101" s="272">
        <f t="shared" si="27"/>
        <v>0</v>
      </c>
      <c r="AL101" s="272">
        <f t="shared" si="28"/>
        <v>0</v>
      </c>
      <c r="AM101" s="272">
        <f t="shared" si="29"/>
        <v>0</v>
      </c>
      <c r="AN101" s="219">
        <f t="shared" si="33"/>
        <v>0</v>
      </c>
      <c r="AO101" s="219">
        <f t="shared" si="30"/>
        <v>0</v>
      </c>
      <c r="AQ101" s="220" t="str">
        <f t="shared" si="31"/>
        <v>20180</v>
      </c>
      <c r="AR101" s="10">
        <f t="shared" si="32"/>
        <v>20180</v>
      </c>
    </row>
    <row r="102" spans="1:44" ht="60" customHeight="1">
      <c r="A102" s="104"/>
      <c r="B102" s="104"/>
      <c r="C102" s="105"/>
      <c r="D102" s="105"/>
      <c r="E102" s="106"/>
      <c r="F102" s="107" t="str">
        <f>IF(E102="","",IFERROR(DATEDIF(E102,'請求書（幼稚園保育料・代理）'!$A$1,"Y"),""))</f>
        <v/>
      </c>
      <c r="G102" s="108"/>
      <c r="H102" s="105"/>
      <c r="I102" s="109"/>
      <c r="J102" s="213" t="s">
        <v>32</v>
      </c>
      <c r="K102" s="111"/>
      <c r="L102" s="112"/>
      <c r="M102" s="213" t="s">
        <v>32</v>
      </c>
      <c r="N102" s="113"/>
      <c r="O102" s="276"/>
      <c r="P102" s="306"/>
      <c r="Q102" s="105"/>
      <c r="R102" s="276"/>
      <c r="S102" s="214"/>
      <c r="T102" s="275">
        <f t="shared" si="19"/>
        <v>0</v>
      </c>
      <c r="U102" s="271">
        <f t="shared" si="17"/>
        <v>0</v>
      </c>
      <c r="V102" s="215"/>
      <c r="W102" s="216"/>
      <c r="X102" s="217"/>
      <c r="Y102" s="218"/>
      <c r="Z102" s="270"/>
      <c r="AA102" s="281" t="str">
        <f>IFERROR(VLOOKUP(W102,平日の日数!$A$1:$B$12,2,FALSE),"")</f>
        <v/>
      </c>
      <c r="AB102" s="271">
        <f t="shared" si="20"/>
        <v>0</v>
      </c>
      <c r="AC102" s="271">
        <f t="shared" si="21"/>
        <v>0</v>
      </c>
      <c r="AD102" s="271">
        <f t="shared" si="22"/>
        <v>0</v>
      </c>
      <c r="AE102" s="271">
        <f t="shared" si="23"/>
        <v>0</v>
      </c>
      <c r="AF102" s="272">
        <f t="shared" si="18"/>
        <v>0</v>
      </c>
      <c r="AG102" s="273"/>
      <c r="AH102" s="272">
        <f t="shared" si="24"/>
        <v>0</v>
      </c>
      <c r="AI102" s="271">
        <f t="shared" si="25"/>
        <v>0</v>
      </c>
      <c r="AJ102" s="271">
        <f t="shared" si="26"/>
        <v>0</v>
      </c>
      <c r="AK102" s="272">
        <f t="shared" si="27"/>
        <v>0</v>
      </c>
      <c r="AL102" s="272">
        <f t="shared" si="28"/>
        <v>0</v>
      </c>
      <c r="AM102" s="272">
        <f t="shared" si="29"/>
        <v>0</v>
      </c>
      <c r="AN102" s="219">
        <f t="shared" si="33"/>
        <v>0</v>
      </c>
      <c r="AO102" s="219">
        <f t="shared" si="30"/>
        <v>0</v>
      </c>
      <c r="AQ102" s="220" t="str">
        <f t="shared" si="31"/>
        <v>20180</v>
      </c>
      <c r="AR102" s="10">
        <f t="shared" si="32"/>
        <v>20180</v>
      </c>
    </row>
    <row r="103" spans="1:44" ht="60" customHeight="1">
      <c r="A103" s="104"/>
      <c r="B103" s="104"/>
      <c r="C103" s="105"/>
      <c r="D103" s="105"/>
      <c r="E103" s="106"/>
      <c r="F103" s="107" t="str">
        <f>IF(E103="","",IFERROR(DATEDIF(E103,'請求書（幼稚園保育料・代理）'!$A$1,"Y"),""))</f>
        <v/>
      </c>
      <c r="G103" s="108"/>
      <c r="H103" s="105"/>
      <c r="I103" s="109"/>
      <c r="J103" s="213" t="s">
        <v>32</v>
      </c>
      <c r="K103" s="111"/>
      <c r="L103" s="112"/>
      <c r="M103" s="213" t="s">
        <v>32</v>
      </c>
      <c r="N103" s="113"/>
      <c r="O103" s="276"/>
      <c r="P103" s="306"/>
      <c r="Q103" s="105"/>
      <c r="R103" s="276"/>
      <c r="S103" s="214"/>
      <c r="T103" s="275">
        <f t="shared" si="19"/>
        <v>0</v>
      </c>
      <c r="U103" s="271">
        <f t="shared" si="17"/>
        <v>0</v>
      </c>
      <c r="V103" s="215"/>
      <c r="W103" s="216"/>
      <c r="X103" s="217"/>
      <c r="Y103" s="218"/>
      <c r="Z103" s="270"/>
      <c r="AA103" s="281" t="str">
        <f>IFERROR(VLOOKUP(W103,平日の日数!$A$1:$B$12,2,FALSE),"")</f>
        <v/>
      </c>
      <c r="AB103" s="271">
        <f t="shared" si="20"/>
        <v>0</v>
      </c>
      <c r="AC103" s="271">
        <f t="shared" si="21"/>
        <v>0</v>
      </c>
      <c r="AD103" s="271">
        <f t="shared" si="22"/>
        <v>0</v>
      </c>
      <c r="AE103" s="271">
        <f t="shared" si="23"/>
        <v>0</v>
      </c>
      <c r="AF103" s="272">
        <f t="shared" si="18"/>
        <v>0</v>
      </c>
      <c r="AG103" s="273"/>
      <c r="AH103" s="272">
        <f t="shared" si="24"/>
        <v>0</v>
      </c>
      <c r="AI103" s="271">
        <f t="shared" si="25"/>
        <v>0</v>
      </c>
      <c r="AJ103" s="271">
        <f t="shared" si="26"/>
        <v>0</v>
      </c>
      <c r="AK103" s="272">
        <f t="shared" si="27"/>
        <v>0</v>
      </c>
      <c r="AL103" s="272">
        <f t="shared" si="28"/>
        <v>0</v>
      </c>
      <c r="AM103" s="272">
        <f t="shared" si="29"/>
        <v>0</v>
      </c>
      <c r="AN103" s="219">
        <f t="shared" si="33"/>
        <v>0</v>
      </c>
      <c r="AO103" s="219">
        <f t="shared" si="30"/>
        <v>0</v>
      </c>
      <c r="AQ103" s="220" t="str">
        <f t="shared" si="31"/>
        <v>20180</v>
      </c>
      <c r="AR103" s="10">
        <f t="shared" si="32"/>
        <v>20180</v>
      </c>
    </row>
    <row r="104" spans="1:44" ht="60" customHeight="1">
      <c r="A104" s="104"/>
      <c r="B104" s="104"/>
      <c r="C104" s="105"/>
      <c r="D104" s="105"/>
      <c r="E104" s="106"/>
      <c r="F104" s="107" t="str">
        <f>IF(E104="","",IFERROR(DATEDIF(E104,'請求書（幼稚園保育料・代理）'!$A$1,"Y"),""))</f>
        <v/>
      </c>
      <c r="G104" s="108"/>
      <c r="H104" s="105"/>
      <c r="I104" s="109"/>
      <c r="J104" s="213" t="s">
        <v>32</v>
      </c>
      <c r="K104" s="111"/>
      <c r="L104" s="112"/>
      <c r="M104" s="213" t="s">
        <v>32</v>
      </c>
      <c r="N104" s="113"/>
      <c r="O104" s="276"/>
      <c r="P104" s="306"/>
      <c r="Q104" s="105"/>
      <c r="R104" s="276"/>
      <c r="S104" s="214"/>
      <c r="T104" s="275">
        <f t="shared" si="19"/>
        <v>0</v>
      </c>
      <c r="U104" s="271">
        <f t="shared" si="17"/>
        <v>0</v>
      </c>
      <c r="V104" s="215"/>
      <c r="W104" s="216"/>
      <c r="X104" s="217"/>
      <c r="Y104" s="218"/>
      <c r="Z104" s="270"/>
      <c r="AA104" s="281" t="str">
        <f>IFERROR(VLOOKUP(W104,平日の日数!$A$1:$B$12,2,FALSE),"")</f>
        <v/>
      </c>
      <c r="AB104" s="271">
        <f t="shared" si="20"/>
        <v>0</v>
      </c>
      <c r="AC104" s="271">
        <f t="shared" si="21"/>
        <v>0</v>
      </c>
      <c r="AD104" s="271">
        <f t="shared" si="22"/>
        <v>0</v>
      </c>
      <c r="AE104" s="271">
        <f t="shared" si="23"/>
        <v>0</v>
      </c>
      <c r="AF104" s="272">
        <f t="shared" si="18"/>
        <v>0</v>
      </c>
      <c r="AG104" s="273"/>
      <c r="AH104" s="272">
        <f t="shared" si="24"/>
        <v>0</v>
      </c>
      <c r="AI104" s="271">
        <f t="shared" si="25"/>
        <v>0</v>
      </c>
      <c r="AJ104" s="271">
        <f t="shared" si="26"/>
        <v>0</v>
      </c>
      <c r="AK104" s="272">
        <f t="shared" si="27"/>
        <v>0</v>
      </c>
      <c r="AL104" s="272">
        <f t="shared" si="28"/>
        <v>0</v>
      </c>
      <c r="AM104" s="272">
        <f t="shared" si="29"/>
        <v>0</v>
      </c>
      <c r="AN104" s="219">
        <f t="shared" si="33"/>
        <v>0</v>
      </c>
      <c r="AO104" s="219">
        <f t="shared" si="30"/>
        <v>0</v>
      </c>
      <c r="AQ104" s="220" t="str">
        <f t="shared" si="31"/>
        <v>20180</v>
      </c>
      <c r="AR104" s="10">
        <f t="shared" si="32"/>
        <v>20180</v>
      </c>
    </row>
    <row r="105" spans="1:44" ht="60" customHeight="1">
      <c r="A105" s="104"/>
      <c r="B105" s="104"/>
      <c r="C105" s="105"/>
      <c r="D105" s="105"/>
      <c r="E105" s="106"/>
      <c r="F105" s="107" t="str">
        <f>IF(E105="","",IFERROR(DATEDIF(E105,'請求書（幼稚園保育料・代理）'!$A$1,"Y"),""))</f>
        <v/>
      </c>
      <c r="G105" s="108"/>
      <c r="H105" s="105"/>
      <c r="I105" s="109"/>
      <c r="J105" s="213" t="s">
        <v>32</v>
      </c>
      <c r="K105" s="111"/>
      <c r="L105" s="112"/>
      <c r="M105" s="213" t="s">
        <v>32</v>
      </c>
      <c r="N105" s="113"/>
      <c r="O105" s="276"/>
      <c r="P105" s="306"/>
      <c r="Q105" s="105"/>
      <c r="R105" s="276"/>
      <c r="S105" s="214"/>
      <c r="T105" s="275">
        <f t="shared" si="19"/>
        <v>0</v>
      </c>
      <c r="U105" s="271">
        <f t="shared" si="17"/>
        <v>0</v>
      </c>
      <c r="V105" s="215"/>
      <c r="W105" s="216"/>
      <c r="X105" s="217"/>
      <c r="Y105" s="218"/>
      <c r="Z105" s="270"/>
      <c r="AA105" s="281" t="str">
        <f>IFERROR(VLOOKUP(W105,平日の日数!$A$1:$B$12,2,FALSE),"")</f>
        <v/>
      </c>
      <c r="AB105" s="271">
        <f t="shared" si="20"/>
        <v>0</v>
      </c>
      <c r="AC105" s="271">
        <f t="shared" si="21"/>
        <v>0</v>
      </c>
      <c r="AD105" s="271">
        <f t="shared" si="22"/>
        <v>0</v>
      </c>
      <c r="AE105" s="271">
        <f t="shared" si="23"/>
        <v>0</v>
      </c>
      <c r="AF105" s="272">
        <f t="shared" si="18"/>
        <v>0</v>
      </c>
      <c r="AG105" s="273"/>
      <c r="AH105" s="272">
        <f t="shared" si="24"/>
        <v>0</v>
      </c>
      <c r="AI105" s="271">
        <f t="shared" si="25"/>
        <v>0</v>
      </c>
      <c r="AJ105" s="271">
        <f t="shared" si="26"/>
        <v>0</v>
      </c>
      <c r="AK105" s="272">
        <f t="shared" si="27"/>
        <v>0</v>
      </c>
      <c r="AL105" s="272">
        <f t="shared" si="28"/>
        <v>0</v>
      </c>
      <c r="AM105" s="272">
        <f t="shared" si="29"/>
        <v>0</v>
      </c>
      <c r="AN105" s="219">
        <f t="shared" si="33"/>
        <v>0</v>
      </c>
      <c r="AO105" s="219">
        <f t="shared" si="30"/>
        <v>0</v>
      </c>
      <c r="AQ105" s="220" t="str">
        <f t="shared" si="31"/>
        <v>20180</v>
      </c>
      <c r="AR105" s="10">
        <f t="shared" si="32"/>
        <v>20180</v>
      </c>
    </row>
    <row r="106" spans="1:44" ht="60" customHeight="1">
      <c r="A106" s="104"/>
      <c r="B106" s="104"/>
      <c r="C106" s="105"/>
      <c r="D106" s="105"/>
      <c r="E106" s="106"/>
      <c r="F106" s="107" t="str">
        <f>IF(E106="","",IFERROR(DATEDIF(E106,'請求書（幼稚園保育料・代理）'!$A$1,"Y"),""))</f>
        <v/>
      </c>
      <c r="G106" s="108"/>
      <c r="H106" s="105"/>
      <c r="I106" s="109"/>
      <c r="J106" s="213" t="s">
        <v>32</v>
      </c>
      <c r="K106" s="111"/>
      <c r="L106" s="112"/>
      <c r="M106" s="213" t="s">
        <v>32</v>
      </c>
      <c r="N106" s="113"/>
      <c r="O106" s="276"/>
      <c r="P106" s="306"/>
      <c r="Q106" s="105"/>
      <c r="R106" s="276"/>
      <c r="S106" s="214"/>
      <c r="T106" s="275">
        <f t="shared" si="19"/>
        <v>0</v>
      </c>
      <c r="U106" s="271">
        <f t="shared" si="17"/>
        <v>0</v>
      </c>
      <c r="V106" s="215"/>
      <c r="W106" s="216"/>
      <c r="X106" s="217"/>
      <c r="Y106" s="218"/>
      <c r="Z106" s="270"/>
      <c r="AA106" s="281" t="str">
        <f>IFERROR(VLOOKUP(W106,平日の日数!$A$1:$B$12,2,FALSE),"")</f>
        <v/>
      </c>
      <c r="AB106" s="271">
        <f t="shared" si="20"/>
        <v>0</v>
      </c>
      <c r="AC106" s="271">
        <f t="shared" si="21"/>
        <v>0</v>
      </c>
      <c r="AD106" s="271">
        <f t="shared" si="22"/>
        <v>0</v>
      </c>
      <c r="AE106" s="271">
        <f t="shared" si="23"/>
        <v>0</v>
      </c>
      <c r="AF106" s="272">
        <f t="shared" si="18"/>
        <v>0</v>
      </c>
      <c r="AG106" s="273"/>
      <c r="AH106" s="272">
        <f t="shared" si="24"/>
        <v>0</v>
      </c>
      <c r="AI106" s="271">
        <f t="shared" si="25"/>
        <v>0</v>
      </c>
      <c r="AJ106" s="271">
        <f t="shared" si="26"/>
        <v>0</v>
      </c>
      <c r="AK106" s="272">
        <f t="shared" si="27"/>
        <v>0</v>
      </c>
      <c r="AL106" s="272">
        <f t="shared" si="28"/>
        <v>0</v>
      </c>
      <c r="AM106" s="272">
        <f t="shared" si="29"/>
        <v>0</v>
      </c>
      <c r="AN106" s="219">
        <f t="shared" si="33"/>
        <v>0</v>
      </c>
      <c r="AO106" s="219">
        <f t="shared" si="30"/>
        <v>0</v>
      </c>
      <c r="AQ106" s="220" t="str">
        <f t="shared" si="31"/>
        <v>20180</v>
      </c>
      <c r="AR106" s="10">
        <f t="shared" si="32"/>
        <v>20180</v>
      </c>
    </row>
    <row r="107" spans="1:44" ht="60" customHeight="1">
      <c r="A107" s="104"/>
      <c r="B107" s="104"/>
      <c r="C107" s="105"/>
      <c r="D107" s="105"/>
      <c r="E107" s="106"/>
      <c r="F107" s="107" t="str">
        <f>IF(E107="","",IFERROR(DATEDIF(E107,'請求書（幼稚園保育料・代理）'!$A$1,"Y"),""))</f>
        <v/>
      </c>
      <c r="G107" s="108"/>
      <c r="H107" s="105"/>
      <c r="I107" s="109"/>
      <c r="J107" s="213" t="s">
        <v>32</v>
      </c>
      <c r="K107" s="111"/>
      <c r="L107" s="112"/>
      <c r="M107" s="213" t="s">
        <v>32</v>
      </c>
      <c r="N107" s="113"/>
      <c r="O107" s="276"/>
      <c r="P107" s="306"/>
      <c r="Q107" s="105"/>
      <c r="R107" s="276"/>
      <c r="S107" s="214"/>
      <c r="T107" s="275">
        <f t="shared" si="19"/>
        <v>0</v>
      </c>
      <c r="U107" s="271">
        <f t="shared" si="17"/>
        <v>0</v>
      </c>
      <c r="V107" s="215"/>
      <c r="W107" s="216"/>
      <c r="X107" s="217"/>
      <c r="Y107" s="218"/>
      <c r="Z107" s="270"/>
      <c r="AA107" s="281" t="str">
        <f>IFERROR(VLOOKUP(W107,平日の日数!$A$1:$B$12,2,FALSE),"")</f>
        <v/>
      </c>
      <c r="AB107" s="271">
        <f t="shared" si="20"/>
        <v>0</v>
      </c>
      <c r="AC107" s="271">
        <f t="shared" si="21"/>
        <v>0</v>
      </c>
      <c r="AD107" s="271">
        <f t="shared" si="22"/>
        <v>0</v>
      </c>
      <c r="AE107" s="271">
        <f t="shared" si="23"/>
        <v>0</v>
      </c>
      <c r="AF107" s="272">
        <f t="shared" si="18"/>
        <v>0</v>
      </c>
      <c r="AG107" s="273"/>
      <c r="AH107" s="272">
        <f t="shared" si="24"/>
        <v>0</v>
      </c>
      <c r="AI107" s="271">
        <f t="shared" si="25"/>
        <v>0</v>
      </c>
      <c r="AJ107" s="271">
        <f t="shared" si="26"/>
        <v>0</v>
      </c>
      <c r="AK107" s="272">
        <f t="shared" si="27"/>
        <v>0</v>
      </c>
      <c r="AL107" s="272">
        <f t="shared" si="28"/>
        <v>0</v>
      </c>
      <c r="AM107" s="272">
        <f t="shared" si="29"/>
        <v>0</v>
      </c>
      <c r="AN107" s="219">
        <f t="shared" si="33"/>
        <v>0</v>
      </c>
      <c r="AO107" s="219">
        <f t="shared" si="30"/>
        <v>0</v>
      </c>
      <c r="AQ107" s="220" t="str">
        <f t="shared" si="31"/>
        <v>20180</v>
      </c>
      <c r="AR107" s="10">
        <f t="shared" si="32"/>
        <v>20180</v>
      </c>
    </row>
    <row r="108" spans="1:44" ht="60" customHeight="1">
      <c r="A108" s="104"/>
      <c r="B108" s="104"/>
      <c r="C108" s="105"/>
      <c r="D108" s="105"/>
      <c r="E108" s="106"/>
      <c r="F108" s="107" t="str">
        <f>IF(E108="","",IFERROR(DATEDIF(E108,'請求書（幼稚園保育料・代理）'!$A$1,"Y"),""))</f>
        <v/>
      </c>
      <c r="G108" s="108"/>
      <c r="H108" s="105"/>
      <c r="I108" s="109"/>
      <c r="J108" s="213" t="s">
        <v>32</v>
      </c>
      <c r="K108" s="111"/>
      <c r="L108" s="112"/>
      <c r="M108" s="213" t="s">
        <v>32</v>
      </c>
      <c r="N108" s="113"/>
      <c r="O108" s="276"/>
      <c r="P108" s="306"/>
      <c r="Q108" s="105"/>
      <c r="R108" s="276"/>
      <c r="S108" s="214"/>
      <c r="T108" s="275">
        <f t="shared" si="19"/>
        <v>0</v>
      </c>
      <c r="U108" s="271">
        <f t="shared" si="17"/>
        <v>0</v>
      </c>
      <c r="V108" s="215"/>
      <c r="W108" s="216"/>
      <c r="X108" s="217"/>
      <c r="Y108" s="218"/>
      <c r="Z108" s="270"/>
      <c r="AA108" s="281" t="str">
        <f>IFERROR(VLOOKUP(W108,平日の日数!$A$1:$B$12,2,FALSE),"")</f>
        <v/>
      </c>
      <c r="AB108" s="271">
        <f t="shared" si="20"/>
        <v>0</v>
      </c>
      <c r="AC108" s="271">
        <f t="shared" si="21"/>
        <v>0</v>
      </c>
      <c r="AD108" s="271">
        <f t="shared" si="22"/>
        <v>0</v>
      </c>
      <c r="AE108" s="271">
        <f t="shared" si="23"/>
        <v>0</v>
      </c>
      <c r="AF108" s="272">
        <f t="shared" si="18"/>
        <v>0</v>
      </c>
      <c r="AG108" s="273"/>
      <c r="AH108" s="272">
        <f t="shared" si="24"/>
        <v>0</v>
      </c>
      <c r="AI108" s="271">
        <f t="shared" si="25"/>
        <v>0</v>
      </c>
      <c r="AJ108" s="271">
        <f t="shared" si="26"/>
        <v>0</v>
      </c>
      <c r="AK108" s="272">
        <f t="shared" si="27"/>
        <v>0</v>
      </c>
      <c r="AL108" s="272">
        <f t="shared" si="28"/>
        <v>0</v>
      </c>
      <c r="AM108" s="272">
        <f t="shared" si="29"/>
        <v>0</v>
      </c>
      <c r="AN108" s="219">
        <f t="shared" si="33"/>
        <v>0</v>
      </c>
      <c r="AO108" s="219">
        <f t="shared" si="30"/>
        <v>0</v>
      </c>
      <c r="AQ108" s="220" t="str">
        <f t="shared" si="31"/>
        <v>20180</v>
      </c>
      <c r="AR108" s="10">
        <f t="shared" si="32"/>
        <v>20180</v>
      </c>
    </row>
    <row r="109" spans="1:44" ht="60" customHeight="1">
      <c r="A109" s="104"/>
      <c r="B109" s="104"/>
      <c r="C109" s="105"/>
      <c r="D109" s="105"/>
      <c r="E109" s="106"/>
      <c r="F109" s="107" t="str">
        <f>IF(E109="","",IFERROR(DATEDIF(E109,'請求書（幼稚園保育料・代理）'!$A$1,"Y"),""))</f>
        <v/>
      </c>
      <c r="G109" s="108"/>
      <c r="H109" s="105"/>
      <c r="I109" s="109"/>
      <c r="J109" s="213" t="s">
        <v>32</v>
      </c>
      <c r="K109" s="111"/>
      <c r="L109" s="112"/>
      <c r="M109" s="213" t="s">
        <v>32</v>
      </c>
      <c r="N109" s="113"/>
      <c r="O109" s="276"/>
      <c r="P109" s="306"/>
      <c r="Q109" s="105"/>
      <c r="R109" s="276"/>
      <c r="S109" s="214"/>
      <c r="T109" s="275">
        <f t="shared" si="19"/>
        <v>0</v>
      </c>
      <c r="U109" s="271">
        <f t="shared" si="17"/>
        <v>0</v>
      </c>
      <c r="V109" s="215"/>
      <c r="W109" s="216"/>
      <c r="X109" s="217"/>
      <c r="Y109" s="218"/>
      <c r="Z109" s="270"/>
      <c r="AA109" s="281" t="str">
        <f>IFERROR(VLOOKUP(W109,平日の日数!$A$1:$B$12,2,FALSE),"")</f>
        <v/>
      </c>
      <c r="AB109" s="271">
        <f t="shared" si="20"/>
        <v>0</v>
      </c>
      <c r="AC109" s="271">
        <f t="shared" si="21"/>
        <v>0</v>
      </c>
      <c r="AD109" s="271">
        <f t="shared" si="22"/>
        <v>0</v>
      </c>
      <c r="AE109" s="271">
        <f t="shared" si="23"/>
        <v>0</v>
      </c>
      <c r="AF109" s="272">
        <f t="shared" si="18"/>
        <v>0</v>
      </c>
      <c r="AG109" s="273"/>
      <c r="AH109" s="272">
        <f t="shared" si="24"/>
        <v>0</v>
      </c>
      <c r="AI109" s="271">
        <f t="shared" si="25"/>
        <v>0</v>
      </c>
      <c r="AJ109" s="271">
        <f t="shared" si="26"/>
        <v>0</v>
      </c>
      <c r="AK109" s="272">
        <f t="shared" si="27"/>
        <v>0</v>
      </c>
      <c r="AL109" s="272">
        <f t="shared" si="28"/>
        <v>0</v>
      </c>
      <c r="AM109" s="272">
        <f t="shared" si="29"/>
        <v>0</v>
      </c>
      <c r="AN109" s="219">
        <f t="shared" si="33"/>
        <v>0</v>
      </c>
      <c r="AO109" s="219">
        <f t="shared" si="30"/>
        <v>0</v>
      </c>
      <c r="AQ109" s="220" t="str">
        <f t="shared" si="31"/>
        <v>20180</v>
      </c>
      <c r="AR109" s="10">
        <f t="shared" si="32"/>
        <v>20180</v>
      </c>
    </row>
    <row r="110" spans="1:44" ht="60" customHeight="1">
      <c r="A110" s="104"/>
      <c r="B110" s="104"/>
      <c r="C110" s="105"/>
      <c r="D110" s="105"/>
      <c r="E110" s="106"/>
      <c r="F110" s="107" t="str">
        <f>IF(E110="","",IFERROR(DATEDIF(E110,'請求書（幼稚園保育料・代理）'!$A$1,"Y"),""))</f>
        <v/>
      </c>
      <c r="G110" s="108"/>
      <c r="H110" s="105"/>
      <c r="I110" s="109"/>
      <c r="J110" s="213" t="s">
        <v>32</v>
      </c>
      <c r="K110" s="111"/>
      <c r="L110" s="112"/>
      <c r="M110" s="213" t="s">
        <v>32</v>
      </c>
      <c r="N110" s="113"/>
      <c r="O110" s="276"/>
      <c r="P110" s="306"/>
      <c r="Q110" s="105"/>
      <c r="R110" s="276"/>
      <c r="S110" s="214"/>
      <c r="T110" s="275">
        <f t="shared" si="19"/>
        <v>0</v>
      </c>
      <c r="U110" s="271">
        <f t="shared" si="17"/>
        <v>0</v>
      </c>
      <c r="V110" s="215"/>
      <c r="W110" s="216"/>
      <c r="X110" s="217"/>
      <c r="Y110" s="218"/>
      <c r="Z110" s="270"/>
      <c r="AA110" s="281" t="str">
        <f>IFERROR(VLOOKUP(W110,平日の日数!$A$1:$B$12,2,FALSE),"")</f>
        <v/>
      </c>
      <c r="AB110" s="271">
        <f t="shared" si="20"/>
        <v>0</v>
      </c>
      <c r="AC110" s="271">
        <f t="shared" si="21"/>
        <v>0</v>
      </c>
      <c r="AD110" s="271">
        <f t="shared" si="22"/>
        <v>0</v>
      </c>
      <c r="AE110" s="271">
        <f t="shared" si="23"/>
        <v>0</v>
      </c>
      <c r="AF110" s="272">
        <f t="shared" si="18"/>
        <v>0</v>
      </c>
      <c r="AG110" s="273"/>
      <c r="AH110" s="272">
        <f t="shared" si="24"/>
        <v>0</v>
      </c>
      <c r="AI110" s="271">
        <f t="shared" si="25"/>
        <v>0</v>
      </c>
      <c r="AJ110" s="271">
        <f t="shared" si="26"/>
        <v>0</v>
      </c>
      <c r="AK110" s="272">
        <f t="shared" si="27"/>
        <v>0</v>
      </c>
      <c r="AL110" s="272">
        <f t="shared" si="28"/>
        <v>0</v>
      </c>
      <c r="AM110" s="272">
        <f t="shared" si="29"/>
        <v>0</v>
      </c>
      <c r="AN110" s="219">
        <f t="shared" si="33"/>
        <v>0</v>
      </c>
      <c r="AO110" s="219">
        <f t="shared" si="30"/>
        <v>0</v>
      </c>
      <c r="AQ110" s="220" t="str">
        <f t="shared" si="31"/>
        <v>20180</v>
      </c>
      <c r="AR110" s="10">
        <f t="shared" si="32"/>
        <v>20180</v>
      </c>
    </row>
    <row r="111" spans="1:44" ht="60" customHeight="1">
      <c r="A111" s="104"/>
      <c r="B111" s="104"/>
      <c r="C111" s="105"/>
      <c r="D111" s="105"/>
      <c r="E111" s="106"/>
      <c r="F111" s="107" t="str">
        <f>IF(E111="","",IFERROR(DATEDIF(E111,'請求書（幼稚園保育料・代理）'!$A$1,"Y"),""))</f>
        <v/>
      </c>
      <c r="G111" s="108"/>
      <c r="H111" s="105"/>
      <c r="I111" s="109"/>
      <c r="J111" s="213" t="s">
        <v>32</v>
      </c>
      <c r="K111" s="111"/>
      <c r="L111" s="112"/>
      <c r="M111" s="213" t="s">
        <v>32</v>
      </c>
      <c r="N111" s="113"/>
      <c r="O111" s="276"/>
      <c r="P111" s="306"/>
      <c r="Q111" s="105"/>
      <c r="R111" s="276"/>
      <c r="S111" s="214"/>
      <c r="T111" s="275">
        <f t="shared" si="19"/>
        <v>0</v>
      </c>
      <c r="U111" s="271">
        <f t="shared" si="17"/>
        <v>0</v>
      </c>
      <c r="V111" s="215"/>
      <c r="W111" s="216"/>
      <c r="X111" s="217"/>
      <c r="Y111" s="218"/>
      <c r="Z111" s="270"/>
      <c r="AA111" s="281" t="str">
        <f>IFERROR(VLOOKUP(W111,平日の日数!$A$1:$B$12,2,FALSE),"")</f>
        <v/>
      </c>
      <c r="AB111" s="271">
        <f t="shared" si="20"/>
        <v>0</v>
      </c>
      <c r="AC111" s="271">
        <f t="shared" si="21"/>
        <v>0</v>
      </c>
      <c r="AD111" s="271">
        <f t="shared" si="22"/>
        <v>0</v>
      </c>
      <c r="AE111" s="271">
        <f t="shared" si="23"/>
        <v>0</v>
      </c>
      <c r="AF111" s="272">
        <f t="shared" si="18"/>
        <v>0</v>
      </c>
      <c r="AG111" s="273"/>
      <c r="AH111" s="272">
        <f t="shared" si="24"/>
        <v>0</v>
      </c>
      <c r="AI111" s="271">
        <f t="shared" si="25"/>
        <v>0</v>
      </c>
      <c r="AJ111" s="271">
        <f t="shared" si="26"/>
        <v>0</v>
      </c>
      <c r="AK111" s="272">
        <f t="shared" si="27"/>
        <v>0</v>
      </c>
      <c r="AL111" s="272">
        <f t="shared" si="28"/>
        <v>0</v>
      </c>
      <c r="AM111" s="272">
        <f t="shared" si="29"/>
        <v>0</v>
      </c>
      <c r="AN111" s="219">
        <f t="shared" si="33"/>
        <v>0</v>
      </c>
      <c r="AO111" s="219">
        <f t="shared" si="30"/>
        <v>0</v>
      </c>
      <c r="AQ111" s="220" t="str">
        <f t="shared" si="31"/>
        <v>20180</v>
      </c>
      <c r="AR111" s="10">
        <f t="shared" si="32"/>
        <v>20180</v>
      </c>
    </row>
    <row r="112" spans="1:44" ht="60" customHeight="1">
      <c r="A112" s="104"/>
      <c r="B112" s="104"/>
      <c r="C112" s="105"/>
      <c r="D112" s="105"/>
      <c r="E112" s="106"/>
      <c r="F112" s="107" t="str">
        <f>IF(E112="","",IFERROR(DATEDIF(E112,'請求書（幼稚園保育料・代理）'!$A$1,"Y"),""))</f>
        <v/>
      </c>
      <c r="G112" s="108"/>
      <c r="H112" s="105"/>
      <c r="I112" s="109"/>
      <c r="J112" s="213" t="s">
        <v>32</v>
      </c>
      <c r="K112" s="111"/>
      <c r="L112" s="112"/>
      <c r="M112" s="213" t="s">
        <v>32</v>
      </c>
      <c r="N112" s="113"/>
      <c r="O112" s="276"/>
      <c r="P112" s="306"/>
      <c r="Q112" s="105"/>
      <c r="R112" s="276"/>
      <c r="S112" s="214"/>
      <c r="T112" s="275">
        <f t="shared" si="19"/>
        <v>0</v>
      </c>
      <c r="U112" s="271">
        <f t="shared" si="17"/>
        <v>0</v>
      </c>
      <c r="V112" s="215"/>
      <c r="W112" s="216"/>
      <c r="X112" s="217"/>
      <c r="Y112" s="218"/>
      <c r="Z112" s="270"/>
      <c r="AA112" s="281" t="str">
        <f>IFERROR(VLOOKUP(W112,平日の日数!$A$1:$B$12,2,FALSE),"")</f>
        <v/>
      </c>
      <c r="AB112" s="271">
        <f t="shared" si="20"/>
        <v>0</v>
      </c>
      <c r="AC112" s="271">
        <f t="shared" si="21"/>
        <v>0</v>
      </c>
      <c r="AD112" s="271">
        <f t="shared" si="22"/>
        <v>0</v>
      </c>
      <c r="AE112" s="271">
        <f t="shared" si="23"/>
        <v>0</v>
      </c>
      <c r="AF112" s="272">
        <f t="shared" si="18"/>
        <v>0</v>
      </c>
      <c r="AG112" s="273"/>
      <c r="AH112" s="272">
        <f t="shared" si="24"/>
        <v>0</v>
      </c>
      <c r="AI112" s="271">
        <f t="shared" si="25"/>
        <v>0</v>
      </c>
      <c r="AJ112" s="271">
        <f t="shared" si="26"/>
        <v>0</v>
      </c>
      <c r="AK112" s="272">
        <f t="shared" si="27"/>
        <v>0</v>
      </c>
      <c r="AL112" s="272">
        <f t="shared" si="28"/>
        <v>0</v>
      </c>
      <c r="AM112" s="272">
        <f t="shared" si="29"/>
        <v>0</v>
      </c>
      <c r="AN112" s="219">
        <f t="shared" si="33"/>
        <v>0</v>
      </c>
      <c r="AO112" s="219">
        <f t="shared" si="30"/>
        <v>0</v>
      </c>
      <c r="AQ112" s="220" t="str">
        <f t="shared" si="31"/>
        <v>20180</v>
      </c>
      <c r="AR112" s="10">
        <f t="shared" si="32"/>
        <v>20180</v>
      </c>
    </row>
    <row r="113" spans="1:44" ht="60" customHeight="1">
      <c r="A113" s="104"/>
      <c r="B113" s="104"/>
      <c r="C113" s="105"/>
      <c r="D113" s="105"/>
      <c r="E113" s="106"/>
      <c r="F113" s="107" t="str">
        <f>IF(E113="","",IFERROR(DATEDIF(E113,'請求書（幼稚園保育料・代理）'!$A$1,"Y"),""))</f>
        <v/>
      </c>
      <c r="G113" s="108"/>
      <c r="H113" s="105"/>
      <c r="I113" s="109"/>
      <c r="J113" s="213" t="s">
        <v>32</v>
      </c>
      <c r="K113" s="111"/>
      <c r="L113" s="112"/>
      <c r="M113" s="213" t="s">
        <v>32</v>
      </c>
      <c r="N113" s="113"/>
      <c r="O113" s="276"/>
      <c r="P113" s="306"/>
      <c r="Q113" s="105"/>
      <c r="R113" s="276"/>
      <c r="S113" s="214"/>
      <c r="T113" s="275">
        <f t="shared" si="19"/>
        <v>0</v>
      </c>
      <c r="U113" s="271">
        <f t="shared" si="17"/>
        <v>0</v>
      </c>
      <c r="V113" s="215"/>
      <c r="W113" s="216"/>
      <c r="X113" s="217"/>
      <c r="Y113" s="218"/>
      <c r="Z113" s="270"/>
      <c r="AA113" s="281" t="str">
        <f>IFERROR(VLOOKUP(W113,平日の日数!$A$1:$B$12,2,FALSE),"")</f>
        <v/>
      </c>
      <c r="AB113" s="271">
        <f t="shared" si="20"/>
        <v>0</v>
      </c>
      <c r="AC113" s="271">
        <f t="shared" si="21"/>
        <v>0</v>
      </c>
      <c r="AD113" s="271">
        <f t="shared" si="22"/>
        <v>0</v>
      </c>
      <c r="AE113" s="271">
        <f t="shared" si="23"/>
        <v>0</v>
      </c>
      <c r="AF113" s="272">
        <f t="shared" si="18"/>
        <v>0</v>
      </c>
      <c r="AG113" s="273"/>
      <c r="AH113" s="272">
        <f t="shared" si="24"/>
        <v>0</v>
      </c>
      <c r="AI113" s="271">
        <f t="shared" si="25"/>
        <v>0</v>
      </c>
      <c r="AJ113" s="271">
        <f t="shared" si="26"/>
        <v>0</v>
      </c>
      <c r="AK113" s="272">
        <f t="shared" si="27"/>
        <v>0</v>
      </c>
      <c r="AL113" s="272">
        <f t="shared" si="28"/>
        <v>0</v>
      </c>
      <c r="AM113" s="272">
        <f t="shared" si="29"/>
        <v>0</v>
      </c>
      <c r="AN113" s="219">
        <f t="shared" si="33"/>
        <v>0</v>
      </c>
      <c r="AO113" s="219">
        <f t="shared" si="30"/>
        <v>0</v>
      </c>
      <c r="AQ113" s="220" t="str">
        <f t="shared" si="31"/>
        <v>20180</v>
      </c>
      <c r="AR113" s="10">
        <f t="shared" si="32"/>
        <v>20180</v>
      </c>
    </row>
    <row r="114" spans="1:44" ht="60" customHeight="1">
      <c r="A114" s="104"/>
      <c r="B114" s="104"/>
      <c r="C114" s="105"/>
      <c r="D114" s="105"/>
      <c r="E114" s="106"/>
      <c r="F114" s="107" t="str">
        <f>IF(E114="","",IFERROR(DATEDIF(E114,'請求書（幼稚園保育料・代理）'!$A$1,"Y"),""))</f>
        <v/>
      </c>
      <c r="G114" s="108"/>
      <c r="H114" s="105"/>
      <c r="I114" s="109"/>
      <c r="J114" s="213" t="s">
        <v>32</v>
      </c>
      <c r="K114" s="111"/>
      <c r="L114" s="112"/>
      <c r="M114" s="213" t="s">
        <v>32</v>
      </c>
      <c r="N114" s="113"/>
      <c r="O114" s="276"/>
      <c r="P114" s="306"/>
      <c r="Q114" s="105"/>
      <c r="R114" s="276"/>
      <c r="S114" s="214"/>
      <c r="T114" s="275">
        <f t="shared" si="19"/>
        <v>0</v>
      </c>
      <c r="U114" s="271">
        <f t="shared" si="17"/>
        <v>0</v>
      </c>
      <c r="V114" s="215"/>
      <c r="W114" s="216"/>
      <c r="X114" s="217"/>
      <c r="Y114" s="218"/>
      <c r="Z114" s="270"/>
      <c r="AA114" s="281" t="str">
        <f>IFERROR(VLOOKUP(W114,平日の日数!$A$1:$B$12,2,FALSE),"")</f>
        <v/>
      </c>
      <c r="AB114" s="271">
        <f t="shared" si="20"/>
        <v>0</v>
      </c>
      <c r="AC114" s="271">
        <f t="shared" si="21"/>
        <v>0</v>
      </c>
      <c r="AD114" s="271">
        <f t="shared" si="22"/>
        <v>0</v>
      </c>
      <c r="AE114" s="271">
        <f t="shared" si="23"/>
        <v>0</v>
      </c>
      <c r="AF114" s="272">
        <f t="shared" si="18"/>
        <v>0</v>
      </c>
      <c r="AG114" s="273"/>
      <c r="AH114" s="272">
        <f t="shared" si="24"/>
        <v>0</v>
      </c>
      <c r="AI114" s="271">
        <f t="shared" si="25"/>
        <v>0</v>
      </c>
      <c r="AJ114" s="271">
        <f t="shared" si="26"/>
        <v>0</v>
      </c>
      <c r="AK114" s="272">
        <f t="shared" si="27"/>
        <v>0</v>
      </c>
      <c r="AL114" s="272">
        <f t="shared" si="28"/>
        <v>0</v>
      </c>
      <c r="AM114" s="272">
        <f t="shared" si="29"/>
        <v>0</v>
      </c>
      <c r="AN114" s="219">
        <f t="shared" si="33"/>
        <v>0</v>
      </c>
      <c r="AO114" s="219">
        <f t="shared" si="30"/>
        <v>0</v>
      </c>
      <c r="AQ114" s="220" t="str">
        <f t="shared" si="31"/>
        <v>20180</v>
      </c>
      <c r="AR114" s="10">
        <f t="shared" si="32"/>
        <v>20180</v>
      </c>
    </row>
    <row r="115" spans="1:44" ht="60" customHeight="1">
      <c r="A115" s="104"/>
      <c r="B115" s="104"/>
      <c r="C115" s="105"/>
      <c r="D115" s="105"/>
      <c r="E115" s="106"/>
      <c r="F115" s="107" t="str">
        <f>IF(E115="","",IFERROR(DATEDIF(E115,'請求書（幼稚園保育料・代理）'!$A$1,"Y"),""))</f>
        <v/>
      </c>
      <c r="G115" s="108"/>
      <c r="H115" s="105"/>
      <c r="I115" s="109"/>
      <c r="J115" s="213" t="s">
        <v>32</v>
      </c>
      <c r="K115" s="111"/>
      <c r="L115" s="112"/>
      <c r="M115" s="213" t="s">
        <v>32</v>
      </c>
      <c r="N115" s="113"/>
      <c r="O115" s="276"/>
      <c r="P115" s="306"/>
      <c r="Q115" s="105"/>
      <c r="R115" s="276"/>
      <c r="S115" s="214"/>
      <c r="T115" s="275">
        <f t="shared" si="19"/>
        <v>0</v>
      </c>
      <c r="U115" s="271">
        <f t="shared" si="17"/>
        <v>0</v>
      </c>
      <c r="V115" s="215"/>
      <c r="W115" s="216"/>
      <c r="X115" s="217"/>
      <c r="Y115" s="218"/>
      <c r="Z115" s="270"/>
      <c r="AA115" s="281" t="str">
        <f>IFERROR(VLOOKUP(W115,平日の日数!$A$1:$B$12,2,FALSE),"")</f>
        <v/>
      </c>
      <c r="AB115" s="271">
        <f t="shared" si="20"/>
        <v>0</v>
      </c>
      <c r="AC115" s="271">
        <f t="shared" si="21"/>
        <v>0</v>
      </c>
      <c r="AD115" s="271">
        <f t="shared" si="22"/>
        <v>0</v>
      </c>
      <c r="AE115" s="271">
        <f t="shared" si="23"/>
        <v>0</v>
      </c>
      <c r="AF115" s="272">
        <f t="shared" si="18"/>
        <v>0</v>
      </c>
      <c r="AG115" s="273"/>
      <c r="AH115" s="272">
        <f t="shared" si="24"/>
        <v>0</v>
      </c>
      <c r="AI115" s="271">
        <f t="shared" si="25"/>
        <v>0</v>
      </c>
      <c r="AJ115" s="271">
        <f t="shared" si="26"/>
        <v>0</v>
      </c>
      <c r="AK115" s="272">
        <f t="shared" si="27"/>
        <v>0</v>
      </c>
      <c r="AL115" s="272">
        <f t="shared" si="28"/>
        <v>0</v>
      </c>
      <c r="AM115" s="272">
        <f t="shared" si="29"/>
        <v>0</v>
      </c>
      <c r="AN115" s="219">
        <f t="shared" si="33"/>
        <v>0</v>
      </c>
      <c r="AO115" s="219">
        <f t="shared" si="30"/>
        <v>0</v>
      </c>
      <c r="AQ115" s="220" t="str">
        <f t="shared" si="31"/>
        <v>20180</v>
      </c>
      <c r="AR115" s="10">
        <f t="shared" si="32"/>
        <v>20180</v>
      </c>
    </row>
    <row r="116" spans="1:44" ht="60" customHeight="1">
      <c r="A116" s="104"/>
      <c r="B116" s="104"/>
      <c r="C116" s="105"/>
      <c r="D116" s="105"/>
      <c r="E116" s="106"/>
      <c r="F116" s="107" t="str">
        <f>IF(E116="","",IFERROR(DATEDIF(E116,'請求書（幼稚園保育料・代理）'!$A$1,"Y"),""))</f>
        <v/>
      </c>
      <c r="G116" s="108"/>
      <c r="H116" s="105"/>
      <c r="I116" s="109"/>
      <c r="J116" s="213" t="s">
        <v>32</v>
      </c>
      <c r="K116" s="111"/>
      <c r="L116" s="112"/>
      <c r="M116" s="213" t="s">
        <v>32</v>
      </c>
      <c r="N116" s="113"/>
      <c r="O116" s="276"/>
      <c r="P116" s="306"/>
      <c r="Q116" s="105"/>
      <c r="R116" s="276"/>
      <c r="S116" s="214"/>
      <c r="T116" s="275">
        <f t="shared" si="19"/>
        <v>0</v>
      </c>
      <c r="U116" s="271">
        <f t="shared" si="17"/>
        <v>0</v>
      </c>
      <c r="V116" s="215"/>
      <c r="W116" s="216"/>
      <c r="X116" s="217"/>
      <c r="Y116" s="218"/>
      <c r="Z116" s="270"/>
      <c r="AA116" s="281" t="str">
        <f>IFERROR(VLOOKUP(W116,平日の日数!$A$1:$B$12,2,FALSE),"")</f>
        <v/>
      </c>
      <c r="AB116" s="271">
        <f t="shared" si="20"/>
        <v>0</v>
      </c>
      <c r="AC116" s="271">
        <f t="shared" si="21"/>
        <v>0</v>
      </c>
      <c r="AD116" s="271">
        <f t="shared" si="22"/>
        <v>0</v>
      </c>
      <c r="AE116" s="271">
        <f t="shared" si="23"/>
        <v>0</v>
      </c>
      <c r="AF116" s="272">
        <f t="shared" si="18"/>
        <v>0</v>
      </c>
      <c r="AG116" s="273"/>
      <c r="AH116" s="272">
        <f t="shared" si="24"/>
        <v>0</v>
      </c>
      <c r="AI116" s="271">
        <f t="shared" si="25"/>
        <v>0</v>
      </c>
      <c r="AJ116" s="271">
        <f t="shared" si="26"/>
        <v>0</v>
      </c>
      <c r="AK116" s="272">
        <f t="shared" si="27"/>
        <v>0</v>
      </c>
      <c r="AL116" s="272">
        <f t="shared" si="28"/>
        <v>0</v>
      </c>
      <c r="AM116" s="272">
        <f t="shared" si="29"/>
        <v>0</v>
      </c>
      <c r="AN116" s="219">
        <f t="shared" si="33"/>
        <v>0</v>
      </c>
      <c r="AO116" s="219">
        <f t="shared" si="30"/>
        <v>0</v>
      </c>
      <c r="AQ116" s="220" t="str">
        <f t="shared" si="31"/>
        <v>20180</v>
      </c>
      <c r="AR116" s="10">
        <f t="shared" si="32"/>
        <v>20180</v>
      </c>
    </row>
    <row r="117" spans="1:44" ht="60" customHeight="1">
      <c r="A117" s="104"/>
      <c r="B117" s="104"/>
      <c r="C117" s="105"/>
      <c r="D117" s="105"/>
      <c r="E117" s="106"/>
      <c r="F117" s="107" t="str">
        <f>IF(E117="","",IFERROR(DATEDIF(E117,'請求書（幼稚園保育料・代理）'!$A$1,"Y"),""))</f>
        <v/>
      </c>
      <c r="G117" s="108"/>
      <c r="H117" s="105"/>
      <c r="I117" s="109"/>
      <c r="J117" s="213" t="s">
        <v>32</v>
      </c>
      <c r="K117" s="111"/>
      <c r="L117" s="112"/>
      <c r="M117" s="213" t="s">
        <v>32</v>
      </c>
      <c r="N117" s="113"/>
      <c r="O117" s="276"/>
      <c r="P117" s="306"/>
      <c r="Q117" s="105"/>
      <c r="R117" s="276"/>
      <c r="S117" s="214"/>
      <c r="T117" s="275">
        <f t="shared" si="19"/>
        <v>0</v>
      </c>
      <c r="U117" s="271">
        <f t="shared" si="17"/>
        <v>0</v>
      </c>
      <c r="V117" s="215"/>
      <c r="W117" s="216"/>
      <c r="X117" s="217"/>
      <c r="Y117" s="218"/>
      <c r="Z117" s="270"/>
      <c r="AA117" s="281" t="str">
        <f>IFERROR(VLOOKUP(W117,平日の日数!$A$1:$B$12,2,FALSE),"")</f>
        <v/>
      </c>
      <c r="AB117" s="271">
        <f t="shared" si="20"/>
        <v>0</v>
      </c>
      <c r="AC117" s="271">
        <f t="shared" si="21"/>
        <v>0</v>
      </c>
      <c r="AD117" s="271">
        <f t="shared" si="22"/>
        <v>0</v>
      </c>
      <c r="AE117" s="271">
        <f t="shared" si="23"/>
        <v>0</v>
      </c>
      <c r="AF117" s="272">
        <f t="shared" si="18"/>
        <v>0</v>
      </c>
      <c r="AG117" s="273"/>
      <c r="AH117" s="272">
        <f t="shared" si="24"/>
        <v>0</v>
      </c>
      <c r="AI117" s="271">
        <f t="shared" si="25"/>
        <v>0</v>
      </c>
      <c r="AJ117" s="271">
        <f t="shared" si="26"/>
        <v>0</v>
      </c>
      <c r="AK117" s="272">
        <f t="shared" si="27"/>
        <v>0</v>
      </c>
      <c r="AL117" s="272">
        <f t="shared" si="28"/>
        <v>0</v>
      </c>
      <c r="AM117" s="272">
        <f t="shared" si="29"/>
        <v>0</v>
      </c>
      <c r="AN117" s="219">
        <f t="shared" si="33"/>
        <v>0</v>
      </c>
      <c r="AO117" s="219">
        <f t="shared" si="30"/>
        <v>0</v>
      </c>
      <c r="AQ117" s="220" t="str">
        <f t="shared" si="31"/>
        <v>20180</v>
      </c>
      <c r="AR117" s="10">
        <f t="shared" si="32"/>
        <v>20180</v>
      </c>
    </row>
    <row r="118" spans="1:44" ht="60" customHeight="1">
      <c r="A118" s="104"/>
      <c r="B118" s="104"/>
      <c r="C118" s="105"/>
      <c r="D118" s="105"/>
      <c r="E118" s="106"/>
      <c r="F118" s="107" t="str">
        <f>IF(E118="","",IFERROR(DATEDIF(E118,'請求書（幼稚園保育料・代理）'!$A$1,"Y"),""))</f>
        <v/>
      </c>
      <c r="G118" s="108"/>
      <c r="H118" s="105"/>
      <c r="I118" s="109"/>
      <c r="J118" s="213" t="s">
        <v>32</v>
      </c>
      <c r="K118" s="111"/>
      <c r="L118" s="112"/>
      <c r="M118" s="213" t="s">
        <v>32</v>
      </c>
      <c r="N118" s="113"/>
      <c r="O118" s="276"/>
      <c r="P118" s="306"/>
      <c r="Q118" s="105"/>
      <c r="R118" s="276"/>
      <c r="S118" s="214"/>
      <c r="T118" s="275">
        <f t="shared" si="19"/>
        <v>0</v>
      </c>
      <c r="U118" s="271">
        <f t="shared" si="17"/>
        <v>0</v>
      </c>
      <c r="V118" s="215"/>
      <c r="W118" s="216"/>
      <c r="X118" s="217"/>
      <c r="Y118" s="218"/>
      <c r="Z118" s="270"/>
      <c r="AA118" s="281" t="str">
        <f>IFERROR(VLOOKUP(W118,平日の日数!$A$1:$B$12,2,FALSE),"")</f>
        <v/>
      </c>
      <c r="AB118" s="271">
        <f t="shared" si="20"/>
        <v>0</v>
      </c>
      <c r="AC118" s="271">
        <f t="shared" si="21"/>
        <v>0</v>
      </c>
      <c r="AD118" s="271">
        <f t="shared" si="22"/>
        <v>0</v>
      </c>
      <c r="AE118" s="271">
        <f t="shared" si="23"/>
        <v>0</v>
      </c>
      <c r="AF118" s="272">
        <f t="shared" si="18"/>
        <v>0</v>
      </c>
      <c r="AG118" s="273"/>
      <c r="AH118" s="272">
        <f t="shared" si="24"/>
        <v>0</v>
      </c>
      <c r="AI118" s="271">
        <f t="shared" si="25"/>
        <v>0</v>
      </c>
      <c r="AJ118" s="271">
        <f t="shared" si="26"/>
        <v>0</v>
      </c>
      <c r="AK118" s="272">
        <f t="shared" si="27"/>
        <v>0</v>
      </c>
      <c r="AL118" s="272">
        <f t="shared" si="28"/>
        <v>0</v>
      </c>
      <c r="AM118" s="272">
        <f t="shared" si="29"/>
        <v>0</v>
      </c>
      <c r="AN118" s="219">
        <f t="shared" si="33"/>
        <v>0</v>
      </c>
      <c r="AO118" s="219">
        <f t="shared" si="30"/>
        <v>0</v>
      </c>
      <c r="AQ118" s="220" t="str">
        <f t="shared" si="31"/>
        <v>20180</v>
      </c>
      <c r="AR118" s="10">
        <f t="shared" si="32"/>
        <v>20180</v>
      </c>
    </row>
    <row r="119" spans="1:44" ht="60" customHeight="1">
      <c r="A119" s="104"/>
      <c r="B119" s="104"/>
      <c r="C119" s="105"/>
      <c r="D119" s="105"/>
      <c r="E119" s="106"/>
      <c r="F119" s="107" t="str">
        <f>IF(E119="","",IFERROR(DATEDIF(E119,'請求書（幼稚園保育料・代理）'!$A$1,"Y"),""))</f>
        <v/>
      </c>
      <c r="G119" s="108"/>
      <c r="H119" s="105"/>
      <c r="I119" s="109"/>
      <c r="J119" s="213" t="s">
        <v>32</v>
      </c>
      <c r="K119" s="111"/>
      <c r="L119" s="112"/>
      <c r="M119" s="213" t="s">
        <v>32</v>
      </c>
      <c r="N119" s="113"/>
      <c r="O119" s="276"/>
      <c r="P119" s="306"/>
      <c r="Q119" s="105"/>
      <c r="R119" s="276"/>
      <c r="S119" s="214"/>
      <c r="T119" s="275">
        <f t="shared" si="19"/>
        <v>0</v>
      </c>
      <c r="U119" s="271">
        <f t="shared" si="17"/>
        <v>0</v>
      </c>
      <c r="V119" s="215"/>
      <c r="W119" s="216"/>
      <c r="X119" s="217"/>
      <c r="Y119" s="218"/>
      <c r="Z119" s="270"/>
      <c r="AA119" s="281" t="str">
        <f>IFERROR(VLOOKUP(W119,平日の日数!$A$1:$B$12,2,FALSE),"")</f>
        <v/>
      </c>
      <c r="AB119" s="271">
        <f t="shared" si="20"/>
        <v>0</v>
      </c>
      <c r="AC119" s="271">
        <f t="shared" si="21"/>
        <v>0</v>
      </c>
      <c r="AD119" s="271">
        <f t="shared" si="22"/>
        <v>0</v>
      </c>
      <c r="AE119" s="271">
        <f t="shared" si="23"/>
        <v>0</v>
      </c>
      <c r="AF119" s="272">
        <f t="shared" si="18"/>
        <v>0</v>
      </c>
      <c r="AG119" s="273"/>
      <c r="AH119" s="272">
        <f t="shared" si="24"/>
        <v>0</v>
      </c>
      <c r="AI119" s="271">
        <f t="shared" si="25"/>
        <v>0</v>
      </c>
      <c r="AJ119" s="271">
        <f t="shared" si="26"/>
        <v>0</v>
      </c>
      <c r="AK119" s="272">
        <f t="shared" si="27"/>
        <v>0</v>
      </c>
      <c r="AL119" s="272">
        <f>IF(O119-(AF119+AK119)&lt;0,0,O119-(AF119+AK119))</f>
        <v>0</v>
      </c>
      <c r="AM119" s="272">
        <f>IF((AF119+AK119)-O119&lt;0,0,(AF119+AK119)-O119)</f>
        <v>0</v>
      </c>
      <c r="AN119" s="219">
        <f t="shared" si="33"/>
        <v>0</v>
      </c>
      <c r="AO119" s="219">
        <f t="shared" si="30"/>
        <v>0</v>
      </c>
      <c r="AQ119" s="220" t="str">
        <f t="shared" si="31"/>
        <v>20180</v>
      </c>
      <c r="AR119" s="10">
        <f t="shared" si="32"/>
        <v>20180</v>
      </c>
    </row>
  </sheetData>
  <sheetProtection algorithmName="SHA-512" hashValue="Hag6Zv8rApxQjKlov0Qxky/lADe/TnrMcjlbtyee5yDidysIW+k+OQdbwmoXhGbJ3pDi9JPxRe56nt29gD7VQw==" saltValue="HsSsE3gLmk4YwIBNla7WxA==" spinCount="100000" sheet="1" selectLockedCells="1"/>
  <protectedRanges>
    <protectedRange sqref="V1:V4 T15 R15 AG20:AG119 B15:C15 AA120:AA824 U5:W10 Q5:Q10 C7:D7 S20:S119 G20:G119 X20:X239 C25:E119 C20:D24 A20:A119" name="入力可能範囲"/>
    <protectedRange sqref="I120:N824 L20:N119" name="範囲1"/>
    <protectedRange sqref="P120:P824" name="範囲1_1"/>
    <protectedRange sqref="F20:F119" name="入力可能範囲_1"/>
    <protectedRange sqref="H20:H119" name="入力可能範囲_2"/>
    <protectedRange sqref="I20:K119" name="範囲1_9"/>
    <protectedRange sqref="O20:O119" name="入力可能範囲_3"/>
    <protectedRange sqref="P20:P119" name="範囲1_1_1"/>
    <protectedRange sqref="Q20:Q119" name="範囲1_2_1"/>
    <protectedRange sqref="R20:R119" name="入力可能範囲_5"/>
    <protectedRange sqref="Y20:Y119" name="入力可能範囲_7"/>
    <protectedRange sqref="Z20:Z119" name="入力可能範囲_2_1"/>
    <protectedRange sqref="E20:E24" name="範囲1_2"/>
    <protectedRange sqref="AA20:AA119" name="入力可能範囲_4"/>
  </protectedRanges>
  <autoFilter ref="A19:AT119" xr:uid="{00000000-0009-0000-0000-000007000000}"/>
  <mergeCells count="36">
    <mergeCell ref="AO16:AO17"/>
    <mergeCell ref="AN16:AN17"/>
    <mergeCell ref="B11:F11"/>
    <mergeCell ref="O15:Q15"/>
    <mergeCell ref="Q16:R16"/>
    <mergeCell ref="S16:S17"/>
    <mergeCell ref="T16:T17"/>
    <mergeCell ref="Y17:Y18"/>
    <mergeCell ref="U16:U17"/>
    <mergeCell ref="Q17:Q18"/>
    <mergeCell ref="V16:W17"/>
    <mergeCell ref="V18:W18"/>
    <mergeCell ref="O16:O17"/>
    <mergeCell ref="AB16:AB17"/>
    <mergeCell ref="AF16:AF17"/>
    <mergeCell ref="P16:P18"/>
    <mergeCell ref="AM16:AM17"/>
    <mergeCell ref="AI16:AK16"/>
    <mergeCell ref="X16:Z16"/>
    <mergeCell ref="AH16:AH17"/>
    <mergeCell ref="AG16:AG17"/>
    <mergeCell ref="AL16:AL17"/>
    <mergeCell ref="X17:X18"/>
    <mergeCell ref="Z17:Z18"/>
    <mergeCell ref="AA16:AA18"/>
    <mergeCell ref="AC16:AE16"/>
    <mergeCell ref="A7:B7"/>
    <mergeCell ref="C7:F7"/>
    <mergeCell ref="A1:F3"/>
    <mergeCell ref="I16:K18"/>
    <mergeCell ref="L16:N18"/>
    <mergeCell ref="A16:A18"/>
    <mergeCell ref="F16:F18"/>
    <mergeCell ref="B16:E16"/>
    <mergeCell ref="H16:H18"/>
    <mergeCell ref="G16:G18"/>
  </mergeCells>
  <phoneticPr fontId="14"/>
  <conditionalFormatting sqref="A20:A119">
    <cfRule type="expression" dxfId="9" priority="12">
      <formula>(C20&lt;&gt;"")*(A20="")</formula>
    </cfRule>
  </conditionalFormatting>
  <conditionalFormatting sqref="B20:B119">
    <cfRule type="cellIs" dxfId="8" priority="1" operator="notBetween">
      <formula>10000000</formula>
      <formula>9300000000</formula>
    </cfRule>
  </conditionalFormatting>
  <conditionalFormatting sqref="O20:O119">
    <cfRule type="expression" dxfId="7" priority="7">
      <formula>(C20&lt;&gt;"")*(O20="")</formula>
    </cfRule>
  </conditionalFormatting>
  <conditionalFormatting sqref="R20:R119">
    <cfRule type="expression" dxfId="6" priority="4">
      <formula>(Q20="")*(R20&gt;1)</formula>
    </cfRule>
    <cfRule type="expression" dxfId="5" priority="5">
      <formula>(Q20="無")*(R20&gt;1)</formula>
    </cfRule>
    <cfRule type="expression" dxfId="4" priority="6">
      <formula>(Q20="有")*(R20="")</formula>
    </cfRule>
  </conditionalFormatting>
  <conditionalFormatting sqref="S20:S119">
    <cfRule type="expression" dxfId="3" priority="17">
      <formula>(Q20="有")*(S20="")</formula>
    </cfRule>
  </conditionalFormatting>
  <conditionalFormatting sqref="Z20:Z119">
    <cfRule type="expression" dxfId="2" priority="2">
      <formula>OR(X20="③在園転入",X20="④在園転出",X20="⑤修正等")</formula>
    </cfRule>
  </conditionalFormatting>
  <conditionalFormatting sqref="AH20:AH119">
    <cfRule type="cellIs" dxfId="1" priority="15" operator="lessThan">
      <formula>0</formula>
    </cfRule>
    <cfRule type="cellIs" dxfId="0" priority="16" operator="greaterThan">
      <formula>0</formula>
    </cfRule>
  </conditionalFormatting>
  <dataValidations count="9">
    <dataValidation type="list" allowBlank="1" showInputMessage="1" showErrorMessage="1" sqref="S20:S119" xr:uid="{00000000-0002-0000-0700-000000000000}">
      <formula1>"12,11,10,9,8,7,6,5,4,3,2,1"</formula1>
    </dataValidation>
    <dataValidation type="list" allowBlank="1" showInputMessage="1" showErrorMessage="1" sqref="X20:X119" xr:uid="{00000000-0002-0000-0700-000001000000}">
      <formula1>"①入園,②退園,③在園転入,④在園転出,⑤修正等"</formula1>
    </dataValidation>
    <dataValidation type="custom" allowBlank="1" showInputMessage="1" showErrorMessage="1" errorTitle="入力できません。" error="入園・退園の場合は、入力できません。" sqref="Z20:Z119" xr:uid="{00000000-0002-0000-0700-000002000000}">
      <formula1>OR(X20="③在園転入",X20="④在園転出",X20="⑤修正等")</formula1>
    </dataValidation>
    <dataValidation type="date" operator="greaterThanOrEqual" allowBlank="1" showInputMessage="1" showErrorMessage="1" sqref="E20:E119" xr:uid="{00000000-0002-0000-0700-000003000000}">
      <formula1>41366</formula1>
    </dataValidation>
    <dataValidation type="list" allowBlank="1" showInputMessage="1" showErrorMessage="1" sqref="H20:H119" xr:uid="{00000000-0002-0000-0700-000004000000}">
      <formula1>認定区分</formula1>
    </dataValidation>
    <dataValidation type="whole" allowBlank="1" showInputMessage="1" showErrorMessage="1" sqref="I20:I119 K20:K119 Y20:Y119 AA21:AA119" xr:uid="{00000000-0002-0000-0700-000005000000}">
      <formula1>1</formula1>
      <formula2>31</formula2>
    </dataValidation>
    <dataValidation type="whole" operator="greaterThanOrEqual" allowBlank="1" showInputMessage="1" showErrorMessage="1" sqref="O20:O119 R20:R119" xr:uid="{00000000-0002-0000-0700-000006000000}">
      <formula1>0</formula1>
    </dataValidation>
    <dataValidation type="list" allowBlank="1" showInputMessage="1" showErrorMessage="1" sqref="P20:P119" xr:uid="{00000000-0002-0000-0700-000007000000}">
      <formula1>減額適用</formula1>
    </dataValidation>
    <dataValidation type="list" allowBlank="1" showInputMessage="1" showErrorMessage="1" sqref="Q20:Q119" xr:uid="{00000000-0002-0000-0700-000008000000}">
      <formula1>有無</formula1>
    </dataValidation>
  </dataValidations>
  <printOptions horizontalCentered="1"/>
  <pageMargins left="0.43307086614173229" right="0.43307086614173229" top="0.74803149606299213" bottom="0.74803149606299213" header="0.31496062992125984" footer="0.31496062992125984"/>
  <pageSetup paperSize="9" scale="41" fitToWidth="0" fitToHeight="0" pageOrder="overThenDown" orientation="landscape" cellComments="asDisplayed" r:id="rId1"/>
  <headerFooter>
    <oddFooter>&amp;C&amp;P</oddFooter>
  </headerFooter>
  <rowBreaks count="2" manualBreakCount="2">
    <brk id="29" max="38" man="1"/>
    <brk id="39" max="16383" man="1"/>
  </rowBreaks>
  <colBreaks count="1" manualBreakCount="1">
    <brk id="21" max="28"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C0C0"/>
  </sheetPr>
  <dimension ref="A1:AL26"/>
  <sheetViews>
    <sheetView zoomScale="160" zoomScaleNormal="160" workbookViewId="0">
      <pane xSplit="5" topLeftCell="S1" activePane="topRight" state="frozen"/>
      <selection pane="topRight" activeCell="C21" sqref="C21"/>
    </sheetView>
  </sheetViews>
  <sheetFormatPr defaultRowHeight="18.75"/>
  <cols>
    <col min="2" max="2" width="9" style="280"/>
    <col min="6" max="6" width="10.25" bestFit="1" customWidth="1"/>
    <col min="7" max="7" width="10.25" customWidth="1"/>
    <col min="8" max="8" width="10.375" customWidth="1"/>
    <col min="9" max="10" width="9.25" bestFit="1" customWidth="1"/>
    <col min="11" max="11" width="9.25" customWidth="1"/>
    <col min="12" max="12" width="10.25" bestFit="1" customWidth="1"/>
    <col min="13" max="13" width="11.375" bestFit="1" customWidth="1"/>
    <col min="14" max="15" width="10.25" bestFit="1" customWidth="1"/>
    <col min="16" max="16" width="16.125" bestFit="1" customWidth="1"/>
    <col min="17" max="17" width="10.25" bestFit="1" customWidth="1"/>
    <col min="18" max="18" width="22.375" bestFit="1" customWidth="1"/>
    <col min="19" max="19" width="10.25" bestFit="1" customWidth="1"/>
    <col min="20" max="20" width="11.875" bestFit="1" customWidth="1"/>
    <col min="21" max="21" width="11.375" bestFit="1" customWidth="1"/>
    <col min="22" max="22" width="11.375" customWidth="1"/>
    <col min="23" max="25" width="11.375" bestFit="1" customWidth="1"/>
    <col min="26" max="28" width="9.25" bestFit="1" customWidth="1"/>
    <col min="29" max="29" width="18.25" bestFit="1" customWidth="1"/>
    <col min="30" max="30" width="13" bestFit="1" customWidth="1"/>
    <col min="31" max="31" width="16.125" bestFit="1" customWidth="1"/>
    <col min="32" max="32" width="20.25" bestFit="1" customWidth="1"/>
    <col min="33" max="33" width="14" bestFit="1" customWidth="1"/>
    <col min="34" max="34" width="16.125" bestFit="1" customWidth="1"/>
    <col min="35" max="35" width="10.25" customWidth="1"/>
  </cols>
  <sheetData>
    <row r="1" spans="1:2">
      <c r="A1" s="278">
        <v>4</v>
      </c>
      <c r="B1" s="279">
        <v>21</v>
      </c>
    </row>
    <row r="2" spans="1:2">
      <c r="A2" s="278">
        <v>5</v>
      </c>
      <c r="B2" s="279">
        <v>18</v>
      </c>
    </row>
    <row r="3" spans="1:2">
      <c r="A3" s="278">
        <v>6</v>
      </c>
      <c r="B3" s="279">
        <v>22</v>
      </c>
    </row>
    <row r="4" spans="1:2">
      <c r="A4" s="278">
        <v>7</v>
      </c>
      <c r="B4" s="279">
        <v>22</v>
      </c>
    </row>
    <row r="5" spans="1:2">
      <c r="A5" s="278">
        <v>8</v>
      </c>
      <c r="B5" s="279">
        <v>20</v>
      </c>
    </row>
    <row r="6" spans="1:2">
      <c r="A6" s="278">
        <v>9</v>
      </c>
      <c r="B6" s="279">
        <v>19</v>
      </c>
    </row>
    <row r="7" spans="1:2">
      <c r="A7" s="278">
        <v>10</v>
      </c>
      <c r="B7" s="279">
        <v>21</v>
      </c>
    </row>
    <row r="8" spans="1:2">
      <c r="A8" s="278">
        <v>11</v>
      </c>
      <c r="B8" s="279">
        <v>19</v>
      </c>
    </row>
    <row r="9" spans="1:2">
      <c r="A9" s="278">
        <v>12</v>
      </c>
      <c r="B9" s="279">
        <v>20</v>
      </c>
    </row>
    <row r="10" spans="1:2">
      <c r="A10" s="278">
        <v>1</v>
      </c>
      <c r="B10" s="279">
        <v>18</v>
      </c>
    </row>
    <row r="11" spans="1:2">
      <c r="A11" s="278">
        <v>2</v>
      </c>
      <c r="B11" s="279">
        <v>19</v>
      </c>
    </row>
    <row r="12" spans="1:2">
      <c r="A12" s="278">
        <v>3</v>
      </c>
      <c r="B12" s="279">
        <v>22</v>
      </c>
    </row>
    <row r="13" spans="1:2">
      <c r="A13" s="277"/>
    </row>
    <row r="14" spans="1:2">
      <c r="A14" s="277"/>
    </row>
    <row r="15" spans="1:2">
      <c r="A15" s="277"/>
    </row>
    <row r="26" spans="2:38" s="322" customFormat="1">
      <c r="B26" s="321"/>
      <c r="D26"/>
      <c r="E26"/>
      <c r="F26"/>
      <c r="G26"/>
      <c r="H26"/>
      <c r="I26"/>
      <c r="J26"/>
      <c r="K26"/>
      <c r="L26"/>
      <c r="M26"/>
      <c r="N26"/>
      <c r="O26"/>
      <c r="P26"/>
      <c r="Q26"/>
      <c r="R26"/>
      <c r="S26"/>
      <c r="T26"/>
      <c r="U26"/>
      <c r="V26"/>
      <c r="W26"/>
      <c r="X26"/>
      <c r="Y26"/>
      <c r="Z26"/>
      <c r="AA26"/>
      <c r="AB26"/>
      <c r="AC26"/>
      <c r="AD26"/>
      <c r="AE26"/>
      <c r="AF26"/>
      <c r="AG26"/>
      <c r="AH26"/>
      <c r="AI26"/>
      <c r="AJ26"/>
      <c r="AK26"/>
      <c r="AL26"/>
    </row>
  </sheetData>
  <phoneticPr fontId="14"/>
  <dataValidations count="1">
    <dataValidation type="whole" allowBlank="1" showInputMessage="1" showErrorMessage="1" sqref="B1:B12" xr:uid="{00000000-0002-0000-0800-000000000000}">
      <formula1>0</formula1>
      <formula2>31</formula2>
    </dataValidation>
  </dataValidations>
  <pageMargins left="0.70866141732283472" right="0.70866141732283472" top="0.74803149606299213" bottom="0.74803149606299213" header="0.31496062992125984" footer="0.31496062992125984"/>
  <pageSetup paperSize="9" orientation="portrait" r:id="rId1"/>
  <headerFooter>
    <oddHeader>&amp;A</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13</vt:i4>
      </vt:variant>
    </vt:vector>
  </HeadingPairs>
  <TitlesOfParts>
    <vt:vector baseType="lpstr" size="23">
      <vt:lpstr>支給の流れ・作成方法</vt:lpstr>
      <vt:lpstr>請求書（幼稚園保育料・代理）</vt:lpstr>
      <vt:lpstr>提供証明【様式１】 </vt:lpstr>
      <vt:lpstr>提供証明（精算用)【様式２】</vt:lpstr>
      <vt:lpstr>祝日</vt:lpstr>
      <vt:lpstr>【記入例】請求書（幼稚園保育料・代理）</vt:lpstr>
      <vt:lpstr>【記入例】提供証明【様式１】</vt:lpstr>
      <vt:lpstr>【記入例】提供証明（精算用)【様式２】</vt:lpstr>
      <vt:lpstr>平日の日数</vt:lpstr>
      <vt:lpstr>リスト</vt:lpstr>
      <vt:lpstr>'【記入例】請求書（幼稚園保育料・代理）'!Print_Area</vt:lpstr>
      <vt:lpstr>'【記入例】提供証明（精算用)【様式２】'!Print_Area</vt:lpstr>
      <vt:lpstr>【記入例】提供証明【様式１】!Print_Area</vt:lpstr>
      <vt:lpstr>'提供証明（精算用)【様式２】'!Print_Area</vt:lpstr>
      <vt:lpstr>'提供証明【様式１】 '!Print_Area</vt:lpstr>
      <vt:lpstr>'【記入例】提供証明（精算用)【様式２】'!Print_Titles</vt:lpstr>
      <vt:lpstr>【記入例】提供証明【様式１】!Print_Titles</vt:lpstr>
      <vt:lpstr>'提供証明（精算用)【様式２】'!Print_Titles</vt:lpstr>
      <vt:lpstr>'提供証明【様式１】 '!Print_Titles</vt:lpstr>
      <vt:lpstr>減額適用</vt:lpstr>
      <vt:lpstr>認定区分</vt:lpstr>
      <vt:lpstr>年度</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2025-03-18T11:24:02Z</cp:lastPrinted>
  <dcterms:created xsi:type="dcterms:W3CDTF">2015-06-05T18:19:34Z</dcterms:created>
  <dcterms:modified xsi:type="dcterms:W3CDTF">2026-03-30T07:01:28Z</dcterms:modified>
</cp:coreProperties>
</file>