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xr:revisionPtr revIDLastSave="0" documentId="13_ncr:1_{D9551E5C-1D61-47C9-A59C-C0E8B7B22A9E}" xr6:coauthVersionLast="47" xr6:coauthVersionMax="47" xr10:uidLastSave="{00000000-0000-0000-0000-000000000000}"/>
  <bookViews>
    <workbookView xWindow="-108" yWindow="-108" windowWidth="23256" windowHeight="12576" tabRatio="798" activeTab="1" xr2:uid="{00000000-000D-0000-FFFF-FFFF00000000}"/>
  </bookViews>
  <sheets>
    <sheet name="０作成にあたっての注意事項" sheetId="27" r:id="rId1"/>
    <sheet name="１事業主体　２事業概要" sheetId="1" r:id="rId2"/>
    <sheet name="３建物概要" sheetId="18" r:id="rId3"/>
    <sheet name="４サービス内容" sheetId="19" r:id="rId4"/>
    <sheet name="５職員体制" sheetId="20" r:id="rId5"/>
    <sheet name="６利用料金" sheetId="29" r:id="rId6"/>
    <sheet name="７入居者状況" sheetId="22" r:id="rId7"/>
    <sheet name="８苦情等体制　９情報開示" sheetId="23" r:id="rId8"/>
    <sheet name="10その他" sheetId="24" r:id="rId9"/>
    <sheet name="別添１" sheetId="2" r:id="rId10"/>
    <sheet name="事業所一覧" sheetId="37" r:id="rId11"/>
    <sheet name="別添２" sheetId="32" state="hidden" r:id="rId12"/>
    <sheet name="別添２　介護サービス一覧表" sheetId="38" r:id="rId13"/>
    <sheet name="別添３" sheetId="34" r:id="rId14"/>
    <sheet name="別添４" sheetId="35" r:id="rId15"/>
    <sheet name="【参考　印刷しない】基本情報" sheetId="45" state="hidden" r:id="rId16"/>
    <sheet name="加算・減算の説明" sheetId="47" r:id="rId17"/>
    <sheet name="【参考　印刷しない】料金表 ＋ L貼付用の料金表" sheetId="46" r:id="rId18"/>
  </sheets>
  <externalReferences>
    <externalReference r:id="rId19"/>
    <externalReference r:id="rId20"/>
    <externalReference r:id="rId21"/>
    <externalReference r:id="rId22"/>
    <externalReference r:id="rId23"/>
    <externalReference r:id="rId24"/>
  </externalReferences>
  <definedNames>
    <definedName name="_xlnm._FilterDatabase" localSheetId="15" hidden="1">'【参考　印刷しない】基本情報'!$A$10:$BC$287</definedName>
    <definedName name="_xlnm._FilterDatabase" localSheetId="16" hidden="1">加算・減算の説明!$C$2:$AM$4</definedName>
    <definedName name="_Key1" localSheetId="15" hidden="1">#REF!</definedName>
    <definedName name="_Key1" localSheetId="17" hidden="1">#REF!</definedName>
    <definedName name="_Key1" localSheetId="16" hidden="1">#REF!</definedName>
    <definedName name="_Key1" hidden="1">#REF!</definedName>
    <definedName name="_Order1" hidden="1">255</definedName>
    <definedName name="_Order2" hidden="1">0</definedName>
    <definedName name="_Parse_Out" localSheetId="15" hidden="1">#REF!</definedName>
    <definedName name="_Parse_Out" localSheetId="17" hidden="1">#REF!</definedName>
    <definedName name="_Parse_Out" localSheetId="16" hidden="1">#REF!</definedName>
    <definedName name="_Parse_Out" hidden="1">#REF!</definedName>
    <definedName name="_Sort" localSheetId="15" hidden="1">#REF!</definedName>
    <definedName name="_Sort" localSheetId="17" hidden="1">#REF!</definedName>
    <definedName name="_Sort" localSheetId="16" hidden="1">#REF!</definedName>
    <definedName name="_Sort" hidden="1">#REF!</definedName>
    <definedName name="ＡＡＡ" localSheetId="15" hidden="1">#REF!</definedName>
    <definedName name="ＡＡＡ" localSheetId="17" hidden="1">#REF!</definedName>
    <definedName name="ＡＡＡ" localSheetId="16" hidden="1">#REF!</definedName>
    <definedName name="ＡＡＡ" hidden="1">#REF!</definedName>
    <definedName name="COLOR_00">#REF!</definedName>
    <definedName name="COLOR_01">#REF!</definedName>
    <definedName name="COLOR_02">#REF!</definedName>
    <definedName name="COLOR_03">#REF!</definedName>
    <definedName name="COLOR_04">#REF!</definedName>
    <definedName name="COLOR_05">#REF!</definedName>
    <definedName name="COLOR_06">#REF!</definedName>
    <definedName name="COLOR_07">#REF!</definedName>
    <definedName name="COLOR_08">#REF!</definedName>
    <definedName name="COLOR_09">#REF!</definedName>
    <definedName name="COLOR_10">#REF!</definedName>
    <definedName name="COLOR_11">#REF!</definedName>
    <definedName name="COLOR_12">#REF!</definedName>
    <definedName name="COLOR_13">#REF!</definedName>
    <definedName name="COLOR_14">#REF!</definedName>
    <definedName name="COLOR_15">#REF!</definedName>
    <definedName name="COLOR_16">#REF!</definedName>
    <definedName name="COLOR_17">#REF!</definedName>
    <definedName name="COLOR_18">#REF!</definedName>
    <definedName name="COLOR_19">#REF!</definedName>
    <definedName name="COLOR_20">#REF!</definedName>
    <definedName name="COLOR_21">#REF!</definedName>
    <definedName name="COLOR_22">#REF!</definedName>
    <definedName name="COLOR_23">#REF!</definedName>
    <definedName name="COLOR_24">#REF!</definedName>
    <definedName name="COLOR_25">#REF!</definedName>
    <definedName name="COLOR_26">#REF!</definedName>
    <definedName name="COLOR_27">#REF!</definedName>
    <definedName name="COLOR_28">#REF!</definedName>
    <definedName name="COLOR_29">#REF!</definedName>
    <definedName name="COLOR_30">#REF!</definedName>
    <definedName name="COLOR_31">#REF!</definedName>
    <definedName name="COLOR_32">#REF!</definedName>
    <definedName name="COLOR_33">#REF!</definedName>
    <definedName name="COLOR_34">#REF!</definedName>
    <definedName name="COLOR_35">#REF!</definedName>
    <definedName name="COLOR_36">#REF!</definedName>
    <definedName name="COLOR_37">#REF!</definedName>
    <definedName name="COLOR_38">#REF!</definedName>
    <definedName name="COLOR_39">#REF!</definedName>
    <definedName name="COLOR_40">#REF!</definedName>
    <definedName name="COLOR_41">#REF!</definedName>
    <definedName name="COLOR_42">#REF!</definedName>
    <definedName name="COLOR_43">#REF!</definedName>
    <definedName name="COLOR_44">#REF!</definedName>
    <definedName name="COLOR_45">#REF!</definedName>
    <definedName name="COLOR_46">#REF!</definedName>
    <definedName name="COLOR_47">#REF!</definedName>
    <definedName name="COLOR_48">#REF!</definedName>
    <definedName name="COLOR_49">#REF!</definedName>
    <definedName name="COLOR_50">#REF!</definedName>
    <definedName name="COLOR_51">#REF!</definedName>
    <definedName name="COLOR_52">#REF!</definedName>
    <definedName name="COLOR_53">#REF!</definedName>
    <definedName name="COLOR_54">#REF!</definedName>
    <definedName name="COLOR_55">#REF!</definedName>
    <definedName name="COLOR_56">#REF!</definedName>
    <definedName name="COLOR_57">#REF!</definedName>
    <definedName name="COLOR_58">#REF!</definedName>
    <definedName name="COLOR_59">#REF!</definedName>
    <definedName name="COLOR_60">#REF!</definedName>
    <definedName name="COLOR_61">#REF!</definedName>
    <definedName name="COLOR_62">#REF!</definedName>
    <definedName name="COLOR_63">#REF!</definedName>
    <definedName name="COLOR_64">#REF!</definedName>
    <definedName name="COLOR_65">#REF!</definedName>
    <definedName name="COLOR_66">#REF!</definedName>
    <definedName name="COLOR_67">#REF!</definedName>
    <definedName name="COLOR_68">#REF!</definedName>
    <definedName name="COLOR_69">#REF!</definedName>
    <definedName name="COLOR_70">#REF!</definedName>
    <definedName name="COLOR_71">#REF!</definedName>
    <definedName name="COLOR_72">#REF!</definedName>
    <definedName name="COLOR_73">#REF!</definedName>
    <definedName name="COLOR_74">#REF!</definedName>
    <definedName name="COLOR_75">#REF!</definedName>
    <definedName name="COLOR_76">#REF!</definedName>
    <definedName name="COLOR_77">#REF!</definedName>
    <definedName name="COLOR_78">#REF!</definedName>
    <definedName name="COLOR_79">#REF!</definedName>
    <definedName name="COLOR_80">#REF!</definedName>
    <definedName name="COLOR_81">#REF!</definedName>
    <definedName name="COLOR_82">#REF!</definedName>
    <definedName name="COLOR_83">#REF!</definedName>
    <definedName name="COLOR_84">#REF!</definedName>
    <definedName name="COLOR_85">#REF!</definedName>
    <definedName name="COLOR_86">#REF!</definedName>
    <definedName name="COLOR_87">#REF!</definedName>
    <definedName name="COLOR_88">#REF!</definedName>
    <definedName name="COLOR_89">#REF!</definedName>
    <definedName name="DETAIL">#REF!</definedName>
    <definedName name="DETAIL_FOOTER">#REF!</definedName>
    <definedName name="ｇ">#REF!</definedName>
    <definedName name="HEADER">#REF!</definedName>
    <definedName name="HTML1_1" hidden="1">"'[４.xls]Sheet1'!$A$3:$J$41"</definedName>
    <definedName name="HTML1_10" hidden="1">""</definedName>
    <definedName name="HTML1_11" hidden="1">1</definedName>
    <definedName name="HTML1_12" hidden="1">"C:\My Documents\MyHTML.htm"</definedName>
    <definedName name="HTML1_2" hidden="1">1</definedName>
    <definedName name="HTML1_3" hidden="1">"４."</definedName>
    <definedName name="HTML1_4" hidden="1">"Sheet1"</definedName>
    <definedName name="HTML1_5" hidden="1">""</definedName>
    <definedName name="HTML1_6" hidden="1">-4146</definedName>
    <definedName name="HTML1_7" hidden="1">-4146</definedName>
    <definedName name="HTML1_8" hidden="1">"96/07/11"</definedName>
    <definedName name="HTML1_9" hidden="1">"統計管理課"</definedName>
    <definedName name="HTML2_1" hidden="1">"'[４.xls]Sheet2'!$A$1:$J$25"</definedName>
    <definedName name="HTML2_10" hidden="1">""</definedName>
    <definedName name="HTML2_11" hidden="1">1</definedName>
    <definedName name="HTML2_12" hidden="1">"C:\My Documents\MyHTML.htm"</definedName>
    <definedName name="HTML2_2" hidden="1">1</definedName>
    <definedName name="HTML2_3" hidden="1">"４."</definedName>
    <definedName name="HTML2_4" hidden="1">"Sheet2"</definedName>
    <definedName name="HTML2_5" hidden="1">""</definedName>
    <definedName name="HTML2_6" hidden="1">-4146</definedName>
    <definedName name="HTML2_7" hidden="1">-4146</definedName>
    <definedName name="HTML2_8" hidden="1">"96/07/11"</definedName>
    <definedName name="HTML2_9" hidden="1">"統計管理課"</definedName>
    <definedName name="HTMLCount" hidden="1">2</definedName>
    <definedName name="_xlnm.Print_Area" localSheetId="15">'【参考　印刷しない】基本情報'!$A$1:$AQ$288</definedName>
    <definedName name="_xlnm.Print_Area" localSheetId="17">'【参考　印刷しない】料金表 ＋ L貼付用の料金表'!$A$1:$BE$86</definedName>
    <definedName name="_xlnm.Print_Area" localSheetId="0">'０作成にあたっての注意事項'!$A$1:$K$10</definedName>
    <definedName name="_xlnm.Print_Area" localSheetId="8">'10その他'!$A$1:$L$45</definedName>
    <definedName name="_xlnm.Print_Area" localSheetId="1">'１事業主体　２事業概要'!$A$1:$I$50</definedName>
    <definedName name="_xlnm.Print_Area" localSheetId="2">'３建物概要'!$A$1:$L$37</definedName>
    <definedName name="_xlnm.Print_Area" localSheetId="3">'４サービス内容'!$A$1:$J$152</definedName>
    <definedName name="_xlnm.Print_Area" localSheetId="4">'５職員体制'!$A$1:$N$68</definedName>
    <definedName name="_xlnm.Print_Area" localSheetId="5">'６利用料金'!$A$1:$M$68</definedName>
    <definedName name="_xlnm.Print_Area" localSheetId="6">'７入居者状況'!$A$1:$K$40</definedName>
    <definedName name="_xlnm.Print_Area" localSheetId="7">'８苦情等体制　９情報開示'!$A$1:$L$63</definedName>
    <definedName name="_xlnm.Print_Area" localSheetId="16">加算・減算の説明!$A$1:$AL$189</definedName>
    <definedName name="_xlnm.Print_Area" localSheetId="10">事業所一覧!$B$1:$M$137</definedName>
    <definedName name="_xlnm.Print_Area" localSheetId="9">別添１!$A$1:$F$50</definedName>
    <definedName name="_xlnm.Print_Area" localSheetId="11">別添２!$A$1:$I$31</definedName>
    <definedName name="_xlnm.Print_Area" localSheetId="12">'別添２　介護サービス一覧表'!$A$5:$AJ$69</definedName>
    <definedName name="_xlnm.Print_Area" localSheetId="13">別添３!$A$1:$N$38</definedName>
    <definedName name="_xlnm.Print_Area" localSheetId="14">別添４!$A$1:$L$50</definedName>
    <definedName name="sagag" localSheetId="15" hidden="1">#REF!</definedName>
    <definedName name="sagag" localSheetId="17" hidden="1">#REF!</definedName>
    <definedName name="sagag" localSheetId="16" hidden="1">#REF!</definedName>
    <definedName name="sagag" hidden="1">#REF!</definedName>
    <definedName name="ss" localSheetId="15" hidden="1">#REF!</definedName>
    <definedName name="ss" localSheetId="17" hidden="1">#REF!</definedName>
    <definedName name="ss" localSheetId="16" hidden="1">#REF!</definedName>
    <definedName name="ss" hidden="1">#REF!</definedName>
    <definedName name="ｓｓｓｓ" localSheetId="15" hidden="1">#REF!</definedName>
    <definedName name="ｓｓｓｓ" localSheetId="17" hidden="1">#REF!</definedName>
    <definedName name="ｓｓｓｓ" localSheetId="16" hidden="1">#REF!</definedName>
    <definedName name="ｓｓｓｓ" hidden="1">#REF!</definedName>
    <definedName name="SVSV" localSheetId="15" hidden="1">#REF!</definedName>
    <definedName name="SVSV" localSheetId="17" hidden="1">#REF!</definedName>
    <definedName name="SVSV" localSheetId="16" hidden="1">#REF!</definedName>
    <definedName name="SVSV" hidden="1">#REF!</definedName>
    <definedName name="あ" localSheetId="15" hidden="1">#REF!</definedName>
    <definedName name="あ" localSheetId="17" hidden="1">#REF!</definedName>
    <definedName name="あ" localSheetId="16" hidden="1">#REF!</definedName>
    <definedName name="あ" hidden="1">#REF!</definedName>
    <definedName name="休止廃止フラグ">[1]INDEX!$G$2:$G$5</definedName>
    <definedName name="級地">[2]特定_1級地!$M$6:$M$13</definedName>
    <definedName name="施設名">'[3]退職者 2011_1'!$X$2:$X$22</definedName>
    <definedName name="対応">#REF!</definedName>
    <definedName name="地域区分単価">[2]特定_1級地!$M$6:$N$13</definedName>
    <definedName name="部屋タイプ">[4]Sheet1!$L$3:$L$9</definedName>
    <definedName name="変更案" localSheetId="15" hidden="1">#REF!</definedName>
    <definedName name="変更案" localSheetId="17" hidden="1">#REF!</definedName>
    <definedName name="変更案" localSheetId="16" hidden="1">#REF!</definedName>
    <definedName name="変更案" hidden="1">#REF!</definedName>
  </definedNames>
  <calcPr calcId="191029"/>
</workbook>
</file>

<file path=xl/calcChain.xml><?xml version="1.0" encoding="utf-8"?>
<calcChain xmlns="http://schemas.openxmlformats.org/spreadsheetml/2006/main">
  <c r="J27" i="22" l="1"/>
  <c r="I44" i="35" l="1"/>
  <c r="H44" i="35"/>
  <c r="G44" i="35"/>
  <c r="F44" i="35"/>
  <c r="E44" i="35"/>
  <c r="C68" i="46"/>
  <c r="C67" i="46"/>
  <c r="AS45" i="46"/>
  <c r="AS44" i="46"/>
  <c r="AS43" i="46"/>
  <c r="AS42" i="46"/>
  <c r="G39" i="46"/>
  <c r="G37" i="46"/>
  <c r="AS35" i="46"/>
  <c r="AS34" i="46"/>
  <c r="AS33" i="46"/>
  <c r="AS32" i="46"/>
  <c r="AJ25" i="46"/>
  <c r="AR25" i="46" s="1"/>
  <c r="D17" i="46"/>
  <c r="M17" i="46" s="1"/>
  <c r="M16" i="46"/>
  <c r="D16" i="46"/>
  <c r="D15" i="46"/>
  <c r="M14" i="46"/>
  <c r="D14" i="46"/>
  <c r="BC13" i="46"/>
  <c r="M13" i="46"/>
  <c r="D13" i="46"/>
  <c r="D12" i="46"/>
  <c r="BC11" i="46"/>
  <c r="D11" i="46"/>
  <c r="BC10" i="46"/>
  <c r="BC9" i="46"/>
  <c r="BB8" i="46"/>
  <c r="J4" i="46"/>
  <c r="AR3" i="46"/>
  <c r="AY287" i="45"/>
  <c r="AX287" i="45"/>
  <c r="C287" i="45"/>
  <c r="AY286" i="45"/>
  <c r="AX286" i="45"/>
  <c r="C286" i="45"/>
  <c r="P286" i="45" s="1"/>
  <c r="AY285" i="45"/>
  <c r="AX285" i="45"/>
  <c r="C285" i="45"/>
  <c r="P285" i="45" s="1"/>
  <c r="AY284" i="45"/>
  <c r="AX284" i="45"/>
  <c r="C284" i="45"/>
  <c r="P284" i="45" s="1"/>
  <c r="AY283" i="45"/>
  <c r="AX283" i="45"/>
  <c r="P283" i="45"/>
  <c r="C283" i="45"/>
  <c r="AY282" i="45"/>
  <c r="AX282" i="45"/>
  <c r="C282" i="45"/>
  <c r="P282" i="45" s="1"/>
  <c r="AY281" i="45"/>
  <c r="AX281" i="45"/>
  <c r="C281" i="45"/>
  <c r="P281" i="45" s="1"/>
  <c r="AY280" i="45"/>
  <c r="AX280" i="45"/>
  <c r="C280" i="45"/>
  <c r="P280" i="45" s="1"/>
  <c r="AY279" i="45"/>
  <c r="AX279" i="45"/>
  <c r="P279" i="45"/>
  <c r="C279" i="45"/>
  <c r="AY278" i="45"/>
  <c r="AX278" i="45"/>
  <c r="C278" i="45"/>
  <c r="P278" i="45" s="1"/>
  <c r="AY277" i="45"/>
  <c r="AX277" i="45"/>
  <c r="P277" i="45"/>
  <c r="C277" i="45"/>
  <c r="AY276" i="45"/>
  <c r="AX276" i="45"/>
  <c r="C276" i="45"/>
  <c r="P276" i="45" s="1"/>
  <c r="AY275" i="45"/>
  <c r="AX275" i="45"/>
  <c r="C275" i="45"/>
  <c r="P275" i="45" s="1"/>
  <c r="AY274" i="45"/>
  <c r="AX274" i="45"/>
  <c r="C274" i="45"/>
  <c r="P274" i="45" s="1"/>
  <c r="AY273" i="45"/>
  <c r="AX273" i="45"/>
  <c r="C273" i="45"/>
  <c r="P273" i="45" s="1"/>
  <c r="AY272" i="45"/>
  <c r="AX272" i="45"/>
  <c r="C272" i="45"/>
  <c r="P272" i="45" s="1"/>
  <c r="AY271" i="45"/>
  <c r="AX271" i="45"/>
  <c r="P271" i="45"/>
  <c r="C271" i="45"/>
  <c r="AY270" i="45"/>
  <c r="AX270" i="45"/>
  <c r="C270" i="45"/>
  <c r="P270" i="45" s="1"/>
  <c r="AY269" i="45"/>
  <c r="AX269" i="45"/>
  <c r="C269" i="45"/>
  <c r="P269" i="45" s="1"/>
  <c r="AY268" i="45"/>
  <c r="AX268" i="45"/>
  <c r="C268" i="45"/>
  <c r="P268" i="45" s="1"/>
  <c r="AY267" i="45"/>
  <c r="AX267" i="45"/>
  <c r="P267" i="45"/>
  <c r="C267" i="45"/>
  <c r="AY266" i="45"/>
  <c r="AX266" i="45"/>
  <c r="C266" i="45"/>
  <c r="P266" i="45" s="1"/>
  <c r="AY265" i="45"/>
  <c r="AX265" i="45"/>
  <c r="C265" i="45"/>
  <c r="P265" i="45" s="1"/>
  <c r="AY264" i="45"/>
  <c r="AX264" i="45"/>
  <c r="C264" i="45"/>
  <c r="P264" i="45" s="1"/>
  <c r="AY263" i="45"/>
  <c r="AX263" i="45"/>
  <c r="P263" i="45"/>
  <c r="C263" i="45"/>
  <c r="AY262" i="45"/>
  <c r="AX262" i="45"/>
  <c r="C262" i="45"/>
  <c r="P262" i="45" s="1"/>
  <c r="AY261" i="45"/>
  <c r="AX261" i="45"/>
  <c r="P261" i="45"/>
  <c r="C261" i="45"/>
  <c r="AY260" i="45"/>
  <c r="AX260" i="45"/>
  <c r="C260" i="45"/>
  <c r="P260" i="45" s="1"/>
  <c r="AY259" i="45"/>
  <c r="AX259" i="45"/>
  <c r="C259" i="45"/>
  <c r="P259" i="45" s="1"/>
  <c r="AY258" i="45"/>
  <c r="AX258" i="45"/>
  <c r="C258" i="45"/>
  <c r="P258" i="45" s="1"/>
  <c r="AY257" i="45"/>
  <c r="AX257" i="45"/>
  <c r="C257" i="45"/>
  <c r="AY256" i="45"/>
  <c r="AX256" i="45"/>
  <c r="P256" i="45"/>
  <c r="C256" i="45"/>
  <c r="AY255" i="45"/>
  <c r="AX255" i="45"/>
  <c r="P255" i="45"/>
  <c r="C255" i="45"/>
  <c r="AY254" i="45"/>
  <c r="AX254" i="45"/>
  <c r="P254" i="45"/>
  <c r="C254" i="45"/>
  <c r="AY253" i="45"/>
  <c r="AX253" i="45"/>
  <c r="P253" i="45"/>
  <c r="C253" i="45"/>
  <c r="AY252" i="45"/>
  <c r="AX252" i="45"/>
  <c r="P252" i="45"/>
  <c r="C252" i="45"/>
  <c r="AY251" i="45"/>
  <c r="AX251" i="45"/>
  <c r="P251" i="45"/>
  <c r="C251" i="45"/>
  <c r="AY250" i="45"/>
  <c r="AX250" i="45"/>
  <c r="P250" i="45"/>
  <c r="C250" i="45"/>
  <c r="AY249" i="45"/>
  <c r="AX249" i="45"/>
  <c r="P249" i="45"/>
  <c r="C249" i="45"/>
  <c r="AY248" i="45"/>
  <c r="AX248" i="45"/>
  <c r="P248" i="45"/>
  <c r="C248" i="45"/>
  <c r="AY247" i="45"/>
  <c r="AX247" i="45"/>
  <c r="P247" i="45"/>
  <c r="C247" i="45"/>
  <c r="AY246" i="45"/>
  <c r="AX246" i="45"/>
  <c r="P246" i="45"/>
  <c r="C246" i="45"/>
  <c r="AY245" i="45"/>
  <c r="AX245" i="45"/>
  <c r="P245" i="45"/>
  <c r="C245" i="45"/>
  <c r="AY244" i="45"/>
  <c r="AX244" i="45"/>
  <c r="P244" i="45"/>
  <c r="C244" i="45"/>
  <c r="AY243" i="45"/>
  <c r="AX243" i="45"/>
  <c r="C243" i="45"/>
  <c r="AY242" i="45"/>
  <c r="AX242" i="45"/>
  <c r="C242" i="45"/>
  <c r="AY241" i="45"/>
  <c r="AX241" i="45"/>
  <c r="C241" i="45"/>
  <c r="AY240" i="45"/>
  <c r="AX240" i="45"/>
  <c r="C240" i="45"/>
  <c r="P240" i="45" s="1"/>
  <c r="AY239" i="45"/>
  <c r="AX239" i="45"/>
  <c r="C239" i="45"/>
  <c r="P239" i="45" s="1"/>
  <c r="AY238" i="45"/>
  <c r="AX238" i="45"/>
  <c r="P238" i="45"/>
  <c r="J3" i="46" s="1"/>
  <c r="C238" i="45"/>
  <c r="J2" i="46" s="1"/>
  <c r="AY237" i="45"/>
  <c r="AX237" i="45"/>
  <c r="C237" i="45"/>
  <c r="P237" i="45" s="1"/>
  <c r="AY236" i="45"/>
  <c r="AX236" i="45"/>
  <c r="C236" i="45"/>
  <c r="P236" i="45" s="1"/>
  <c r="AY235" i="45"/>
  <c r="AX235" i="45"/>
  <c r="C235" i="45"/>
  <c r="P235" i="45" s="1"/>
  <c r="AY234" i="45"/>
  <c r="AX234" i="45"/>
  <c r="C234" i="45"/>
  <c r="P234" i="45" s="1"/>
  <c r="AY233" i="45"/>
  <c r="AX233" i="45"/>
  <c r="C233" i="45"/>
  <c r="P233" i="45" s="1"/>
  <c r="AY232" i="45"/>
  <c r="AX232" i="45"/>
  <c r="C232" i="45"/>
  <c r="P232" i="45" s="1"/>
  <c r="AY231" i="45"/>
  <c r="AX231" i="45"/>
  <c r="C231" i="45"/>
  <c r="P231" i="45" s="1"/>
  <c r="AY230" i="45"/>
  <c r="AX230" i="45"/>
  <c r="P230" i="45"/>
  <c r="C230" i="45"/>
  <c r="AY229" i="45"/>
  <c r="AX229" i="45"/>
  <c r="C229" i="45"/>
  <c r="P229" i="45" s="1"/>
  <c r="AY228" i="45"/>
  <c r="AX228" i="45"/>
  <c r="C228" i="45"/>
  <c r="P228" i="45" s="1"/>
  <c r="AY227" i="45"/>
  <c r="AX227" i="45"/>
  <c r="C227" i="45"/>
  <c r="P227" i="45" s="1"/>
  <c r="AY226" i="45"/>
  <c r="AX226" i="45"/>
  <c r="C226" i="45"/>
  <c r="P226" i="45" s="1"/>
  <c r="AY225" i="45"/>
  <c r="AX225" i="45"/>
  <c r="C225" i="45"/>
  <c r="P225" i="45" s="1"/>
  <c r="AY224" i="45"/>
  <c r="AX224" i="45"/>
  <c r="C224" i="45"/>
  <c r="P224" i="45" s="1"/>
  <c r="AY223" i="45"/>
  <c r="AX223" i="45"/>
  <c r="C223" i="45"/>
  <c r="P223" i="45" s="1"/>
  <c r="AY222" i="45"/>
  <c r="AX222" i="45"/>
  <c r="P222" i="45"/>
  <c r="C222" i="45"/>
  <c r="AY221" i="45"/>
  <c r="AX221" i="45"/>
  <c r="C221" i="45"/>
  <c r="P221" i="45" s="1"/>
  <c r="AY220" i="45"/>
  <c r="AX220" i="45"/>
  <c r="C220" i="45"/>
  <c r="P220" i="45" s="1"/>
  <c r="AY219" i="45"/>
  <c r="AX219" i="45"/>
  <c r="C219" i="45"/>
  <c r="P219" i="45" s="1"/>
  <c r="AY218" i="45"/>
  <c r="AX218" i="45"/>
  <c r="C218" i="45"/>
  <c r="P218" i="45" s="1"/>
  <c r="AY217" i="45"/>
  <c r="AX217" i="45"/>
  <c r="C217" i="45"/>
  <c r="P217" i="45" s="1"/>
  <c r="AY216" i="45"/>
  <c r="AX216" i="45"/>
  <c r="C216" i="45"/>
  <c r="P216" i="45" s="1"/>
  <c r="AY215" i="45"/>
  <c r="AX215" i="45"/>
  <c r="C215" i="45"/>
  <c r="P215" i="45" s="1"/>
  <c r="AY214" i="45"/>
  <c r="AX214" i="45"/>
  <c r="P214" i="45"/>
  <c r="C214" i="45"/>
  <c r="AY213" i="45"/>
  <c r="AX213" i="45"/>
  <c r="C213" i="45"/>
  <c r="P213" i="45" s="1"/>
  <c r="AY212" i="45"/>
  <c r="AX212" i="45"/>
  <c r="P212" i="45"/>
  <c r="C212" i="45"/>
  <c r="AY211" i="45"/>
  <c r="AX211" i="45"/>
  <c r="C211" i="45"/>
  <c r="P211" i="45" s="1"/>
  <c r="AY210" i="45"/>
  <c r="AX210" i="45"/>
  <c r="P210" i="45"/>
  <c r="C210" i="45"/>
  <c r="AY209" i="45"/>
  <c r="AX209" i="45"/>
  <c r="C209" i="45"/>
  <c r="P209" i="45" s="1"/>
  <c r="AY208" i="45"/>
  <c r="AX208" i="45"/>
  <c r="C208" i="45"/>
  <c r="P208" i="45" s="1"/>
  <c r="AY207" i="45"/>
  <c r="AX207" i="45"/>
  <c r="C207" i="45"/>
  <c r="P207" i="45" s="1"/>
  <c r="AY206" i="45"/>
  <c r="AX206" i="45"/>
  <c r="P206" i="45"/>
  <c r="C206" i="45"/>
  <c r="AY205" i="45"/>
  <c r="AX205" i="45"/>
  <c r="C205" i="45"/>
  <c r="P205" i="45" s="1"/>
  <c r="AY204" i="45"/>
  <c r="AX204" i="45"/>
  <c r="C204" i="45"/>
  <c r="P204" i="45" s="1"/>
  <c r="AY203" i="45"/>
  <c r="AX203" i="45"/>
  <c r="C203" i="45"/>
  <c r="P203" i="45" s="1"/>
  <c r="AY202" i="45"/>
  <c r="AX202" i="45"/>
  <c r="C202" i="45"/>
  <c r="P202" i="45" s="1"/>
  <c r="AY201" i="45"/>
  <c r="AX201" i="45"/>
  <c r="C201" i="45"/>
  <c r="P201" i="45" s="1"/>
  <c r="AY200" i="45"/>
  <c r="AX200" i="45"/>
  <c r="C200" i="45"/>
  <c r="P200" i="45" s="1"/>
  <c r="AY199" i="45"/>
  <c r="AX199" i="45"/>
  <c r="C199" i="45"/>
  <c r="P199" i="45" s="1"/>
  <c r="AY198" i="45"/>
  <c r="AX198" i="45"/>
  <c r="P198" i="45"/>
  <c r="C198" i="45"/>
  <c r="AY197" i="45"/>
  <c r="AX197" i="45"/>
  <c r="C197" i="45"/>
  <c r="P197" i="45" s="1"/>
  <c r="AY196" i="45"/>
  <c r="AX196" i="45"/>
  <c r="C196" i="45"/>
  <c r="P196" i="45" s="1"/>
  <c r="AY195" i="45"/>
  <c r="AX195" i="45"/>
  <c r="C195" i="45"/>
  <c r="P195" i="45" s="1"/>
  <c r="AY194" i="45"/>
  <c r="AX194" i="45"/>
  <c r="P194" i="45"/>
  <c r="C194" i="45"/>
  <c r="AY193" i="45"/>
  <c r="AX193" i="45"/>
  <c r="C193" i="45"/>
  <c r="P193" i="45" s="1"/>
  <c r="AY192" i="45"/>
  <c r="AX192" i="45"/>
  <c r="C192" i="45"/>
  <c r="P192" i="45" s="1"/>
  <c r="AY191" i="45"/>
  <c r="AX191" i="45"/>
  <c r="C191" i="45"/>
  <c r="P191" i="45" s="1"/>
  <c r="AY190" i="45"/>
  <c r="AX190" i="45"/>
  <c r="P190" i="45"/>
  <c r="C190" i="45"/>
  <c r="AY189" i="45"/>
  <c r="AX189" i="45"/>
  <c r="C189" i="45"/>
  <c r="P189" i="45" s="1"/>
  <c r="AY188" i="45"/>
  <c r="AX188" i="45"/>
  <c r="C188" i="45"/>
  <c r="P188" i="45" s="1"/>
  <c r="AY187" i="45"/>
  <c r="AX187" i="45"/>
  <c r="C187" i="45"/>
  <c r="P187" i="45" s="1"/>
  <c r="AY186" i="45"/>
  <c r="AX186" i="45"/>
  <c r="P186" i="45"/>
  <c r="C186" i="45"/>
  <c r="AY185" i="45"/>
  <c r="AX185" i="45"/>
  <c r="C185" i="45"/>
  <c r="P185" i="45" s="1"/>
  <c r="AY184" i="45"/>
  <c r="AX184" i="45"/>
  <c r="P184" i="45"/>
  <c r="C184" i="45"/>
  <c r="AY183" i="45"/>
  <c r="AX183" i="45"/>
  <c r="C183" i="45"/>
  <c r="P183" i="45" s="1"/>
  <c r="AY182" i="45"/>
  <c r="AX182" i="45"/>
  <c r="P182" i="45"/>
  <c r="C182" i="45"/>
  <c r="AY181" i="45"/>
  <c r="AX181" i="45"/>
  <c r="C181" i="45"/>
  <c r="P181" i="45" s="1"/>
  <c r="AY180" i="45"/>
  <c r="AX180" i="45"/>
  <c r="C180" i="45"/>
  <c r="P180" i="45" s="1"/>
  <c r="AY179" i="45"/>
  <c r="AX179" i="45"/>
  <c r="C179" i="45"/>
  <c r="P179" i="45" s="1"/>
  <c r="AY178" i="45"/>
  <c r="AX178" i="45"/>
  <c r="P178" i="45"/>
  <c r="C178" i="45"/>
  <c r="AY177" i="45"/>
  <c r="AX177" i="45"/>
  <c r="C177" i="45"/>
  <c r="P177" i="45" s="1"/>
  <c r="AY176" i="45"/>
  <c r="AX176" i="45"/>
  <c r="C176" i="45"/>
  <c r="P176" i="45" s="1"/>
  <c r="AY175" i="45"/>
  <c r="AX175" i="45"/>
  <c r="C175" i="45"/>
  <c r="P175" i="45" s="1"/>
  <c r="AY174" i="45"/>
  <c r="AX174" i="45"/>
  <c r="P174" i="45"/>
  <c r="C174" i="45"/>
  <c r="AY173" i="45"/>
  <c r="AX173" i="45"/>
  <c r="C173" i="45"/>
  <c r="P173" i="45" s="1"/>
  <c r="AY172" i="45"/>
  <c r="AX172" i="45"/>
  <c r="C172" i="45"/>
  <c r="P172" i="45" s="1"/>
  <c r="AY171" i="45"/>
  <c r="AX171" i="45"/>
  <c r="C171" i="45"/>
  <c r="P171" i="45" s="1"/>
  <c r="AY170" i="45"/>
  <c r="AX170" i="45"/>
  <c r="P170" i="45"/>
  <c r="C170" i="45"/>
  <c r="AY169" i="45"/>
  <c r="AX169" i="45"/>
  <c r="C169" i="45"/>
  <c r="P169" i="45" s="1"/>
  <c r="AY168" i="45"/>
  <c r="AX168" i="45"/>
  <c r="P168" i="45"/>
  <c r="C168" i="45"/>
  <c r="AY167" i="45"/>
  <c r="AX167" i="45"/>
  <c r="C167" i="45"/>
  <c r="P167" i="45" s="1"/>
  <c r="AY166" i="45"/>
  <c r="AX166" i="45"/>
  <c r="P166" i="45"/>
  <c r="C166" i="45"/>
  <c r="AY165" i="45"/>
  <c r="AX165" i="45"/>
  <c r="C165" i="45"/>
  <c r="P165" i="45" s="1"/>
  <c r="AY164" i="45"/>
  <c r="AX164" i="45"/>
  <c r="C164" i="45"/>
  <c r="P164" i="45" s="1"/>
  <c r="AY163" i="45"/>
  <c r="AX163" i="45"/>
  <c r="C163" i="45"/>
  <c r="P163" i="45" s="1"/>
  <c r="AY162" i="45"/>
  <c r="AX162" i="45"/>
  <c r="P162" i="45"/>
  <c r="C162" i="45"/>
  <c r="AY161" i="45"/>
  <c r="AX161" i="45"/>
  <c r="C161" i="45"/>
  <c r="P161" i="45" s="1"/>
  <c r="AY160" i="45"/>
  <c r="AX160" i="45"/>
  <c r="C160" i="45"/>
  <c r="P160" i="45" s="1"/>
  <c r="AY159" i="45"/>
  <c r="AX159" i="45"/>
  <c r="C159" i="45"/>
  <c r="P159" i="45" s="1"/>
  <c r="AY158" i="45"/>
  <c r="AX158" i="45"/>
  <c r="P158" i="45"/>
  <c r="C158" i="45"/>
  <c r="AY157" i="45"/>
  <c r="AX157" i="45"/>
  <c r="C157" i="45"/>
  <c r="P157" i="45" s="1"/>
  <c r="AY156" i="45"/>
  <c r="AX156" i="45"/>
  <c r="C156" i="45"/>
  <c r="P156" i="45" s="1"/>
  <c r="AY155" i="45"/>
  <c r="AX155" i="45"/>
  <c r="C155" i="45"/>
  <c r="P155" i="45" s="1"/>
  <c r="AY154" i="45"/>
  <c r="AX154" i="45"/>
  <c r="P154" i="45"/>
  <c r="C154" i="45"/>
  <c r="AY153" i="45"/>
  <c r="AX153" i="45"/>
  <c r="C153" i="45"/>
  <c r="P153" i="45" s="1"/>
  <c r="AY152" i="45"/>
  <c r="AX152" i="45"/>
  <c r="P152" i="45"/>
  <c r="C152" i="45"/>
  <c r="AY151" i="45"/>
  <c r="AX151" i="45"/>
  <c r="C151" i="45"/>
  <c r="P151" i="45" s="1"/>
  <c r="AY150" i="45"/>
  <c r="AX150" i="45"/>
  <c r="P150" i="45"/>
  <c r="C150" i="45"/>
  <c r="AY149" i="45"/>
  <c r="AX149" i="45"/>
  <c r="C149" i="45"/>
  <c r="P149" i="45" s="1"/>
  <c r="AY148" i="45"/>
  <c r="AX148" i="45"/>
  <c r="C148" i="45"/>
  <c r="P148" i="45" s="1"/>
  <c r="AY147" i="45"/>
  <c r="AX147" i="45"/>
  <c r="C147" i="45"/>
  <c r="P147" i="45" s="1"/>
  <c r="AY146" i="45"/>
  <c r="AX146" i="45"/>
  <c r="P146" i="45"/>
  <c r="C146" i="45"/>
  <c r="AY145" i="45"/>
  <c r="AX145" i="45"/>
  <c r="C145" i="45"/>
  <c r="P145" i="45" s="1"/>
  <c r="AY144" i="45"/>
  <c r="AX144" i="45"/>
  <c r="C144" i="45"/>
  <c r="P144" i="45" s="1"/>
  <c r="AY143" i="45"/>
  <c r="AX143" i="45"/>
  <c r="C143" i="45"/>
  <c r="P143" i="45" s="1"/>
  <c r="AY142" i="45"/>
  <c r="AX142" i="45"/>
  <c r="C142" i="45"/>
  <c r="P142" i="45" s="1"/>
  <c r="AY141" i="45"/>
  <c r="AX141" i="45"/>
  <c r="C141" i="45"/>
  <c r="P141" i="45" s="1"/>
  <c r="AY140" i="45"/>
  <c r="AX140" i="45"/>
  <c r="C140" i="45"/>
  <c r="P140" i="45" s="1"/>
  <c r="AY139" i="45"/>
  <c r="AX139" i="45"/>
  <c r="C139" i="45"/>
  <c r="P139" i="45" s="1"/>
  <c r="AY138" i="45"/>
  <c r="AX138" i="45"/>
  <c r="P138" i="45"/>
  <c r="C138" i="45"/>
  <c r="AY137" i="45"/>
  <c r="AX137" i="45"/>
  <c r="C137" i="45"/>
  <c r="P137" i="45" s="1"/>
  <c r="AY136" i="45"/>
  <c r="AX136" i="45"/>
  <c r="P136" i="45"/>
  <c r="C136" i="45"/>
  <c r="AY135" i="45"/>
  <c r="AX135" i="45"/>
  <c r="C135" i="45"/>
  <c r="P135" i="45" s="1"/>
  <c r="AY134" i="45"/>
  <c r="AX134" i="45"/>
  <c r="P134" i="45"/>
  <c r="C134" i="45"/>
  <c r="AY133" i="45"/>
  <c r="AX133" i="45"/>
  <c r="C133" i="45"/>
  <c r="P133" i="45" s="1"/>
  <c r="AY132" i="45"/>
  <c r="AX132" i="45"/>
  <c r="C132" i="45"/>
  <c r="P132" i="45" s="1"/>
  <c r="AY131" i="45"/>
  <c r="AX131" i="45"/>
  <c r="C131" i="45"/>
  <c r="P131" i="45" s="1"/>
  <c r="AY130" i="45"/>
  <c r="AX130" i="45"/>
  <c r="P130" i="45"/>
  <c r="C130" i="45"/>
  <c r="AY129" i="45"/>
  <c r="AX129" i="45"/>
  <c r="C129" i="45"/>
  <c r="P129" i="45" s="1"/>
  <c r="AY128" i="45"/>
  <c r="AX128" i="45"/>
  <c r="C128" i="45"/>
  <c r="P128" i="45" s="1"/>
  <c r="AY127" i="45"/>
  <c r="AX127" i="45"/>
  <c r="C127" i="45"/>
  <c r="P127" i="45" s="1"/>
  <c r="AY126" i="45"/>
  <c r="AX126" i="45"/>
  <c r="C126" i="45"/>
  <c r="P126" i="45" s="1"/>
  <c r="AY125" i="45"/>
  <c r="AX125" i="45"/>
  <c r="C125" i="45"/>
  <c r="P125" i="45" s="1"/>
  <c r="AY124" i="45"/>
  <c r="AX124" i="45"/>
  <c r="C124" i="45"/>
  <c r="P124" i="45" s="1"/>
  <c r="AY123" i="45"/>
  <c r="AX123" i="45"/>
  <c r="C123" i="45"/>
  <c r="P123" i="45" s="1"/>
  <c r="AY122" i="45"/>
  <c r="AX122" i="45"/>
  <c r="P122" i="45"/>
  <c r="C122" i="45"/>
  <c r="AY121" i="45"/>
  <c r="AX121" i="45"/>
  <c r="C121" i="45"/>
  <c r="P121" i="45" s="1"/>
  <c r="AY120" i="45"/>
  <c r="AX120" i="45"/>
  <c r="P120" i="45"/>
  <c r="C120" i="45"/>
  <c r="AY119" i="45"/>
  <c r="AX119" i="45"/>
  <c r="C119" i="45"/>
  <c r="P119" i="45" s="1"/>
  <c r="AY118" i="45"/>
  <c r="AX118" i="45"/>
  <c r="P118" i="45"/>
  <c r="C118" i="45"/>
  <c r="AY117" i="45"/>
  <c r="AX117" i="45"/>
  <c r="C117" i="45"/>
  <c r="P117" i="45" s="1"/>
  <c r="AY116" i="45"/>
  <c r="AX116" i="45"/>
  <c r="C116" i="45"/>
  <c r="P116" i="45" s="1"/>
  <c r="AY115" i="45"/>
  <c r="AX115" i="45"/>
  <c r="C115" i="45"/>
  <c r="P115" i="45" s="1"/>
  <c r="AY114" i="45"/>
  <c r="AX114" i="45"/>
  <c r="P114" i="45"/>
  <c r="C114" i="45"/>
  <c r="AY113" i="45"/>
  <c r="AX113" i="45"/>
  <c r="C113" i="45"/>
  <c r="P113" i="45" s="1"/>
  <c r="AY112" i="45"/>
  <c r="AX112" i="45"/>
  <c r="C112" i="45"/>
  <c r="P112" i="45" s="1"/>
  <c r="AY111" i="45"/>
  <c r="AX111" i="45"/>
  <c r="C111" i="45"/>
  <c r="P111" i="45" s="1"/>
  <c r="AY110" i="45"/>
  <c r="AX110" i="45"/>
  <c r="C110" i="45"/>
  <c r="P110" i="45" s="1"/>
  <c r="AY109" i="45"/>
  <c r="AX109" i="45"/>
  <c r="C109" i="45"/>
  <c r="P109" i="45" s="1"/>
  <c r="AY108" i="45"/>
  <c r="AX108" i="45"/>
  <c r="C108" i="45"/>
  <c r="P108" i="45" s="1"/>
  <c r="AY107" i="45"/>
  <c r="AX107" i="45"/>
  <c r="C107" i="45"/>
  <c r="P107" i="45" s="1"/>
  <c r="AY106" i="45"/>
  <c r="AX106" i="45"/>
  <c r="P106" i="45"/>
  <c r="C106" i="45"/>
  <c r="AY105" i="45"/>
  <c r="AX105" i="45"/>
  <c r="C105" i="45"/>
  <c r="P105" i="45" s="1"/>
  <c r="AY104" i="45"/>
  <c r="AX104" i="45"/>
  <c r="P104" i="45"/>
  <c r="C104" i="45"/>
  <c r="AY103" i="45"/>
  <c r="AX103" i="45"/>
  <c r="C103" i="45"/>
  <c r="P103" i="45" s="1"/>
  <c r="AY102" i="45"/>
  <c r="AX102" i="45"/>
  <c r="C102" i="45"/>
  <c r="P102" i="45" s="1"/>
  <c r="AY101" i="45"/>
  <c r="AX101" i="45"/>
  <c r="C101" i="45"/>
  <c r="P101" i="45" s="1"/>
  <c r="AY100" i="45"/>
  <c r="AX100" i="45"/>
  <c r="C100" i="45"/>
  <c r="P100" i="45" s="1"/>
  <c r="AY99" i="45"/>
  <c r="AX99" i="45"/>
  <c r="C99" i="45"/>
  <c r="P99" i="45" s="1"/>
  <c r="AY98" i="45"/>
  <c r="AX98" i="45"/>
  <c r="C98" i="45"/>
  <c r="P98" i="45" s="1"/>
  <c r="AY97" i="45"/>
  <c r="AX97" i="45"/>
  <c r="C97" i="45"/>
  <c r="P97" i="45" s="1"/>
  <c r="AY96" i="45"/>
  <c r="AX96" i="45"/>
  <c r="C96" i="45"/>
  <c r="P96" i="45" s="1"/>
  <c r="AY95" i="45"/>
  <c r="AX95" i="45"/>
  <c r="C95" i="45"/>
  <c r="P95" i="45" s="1"/>
  <c r="AY94" i="45"/>
  <c r="AX94" i="45"/>
  <c r="C94" i="45"/>
  <c r="P94" i="45" s="1"/>
  <c r="AY93" i="45"/>
  <c r="AX93" i="45"/>
  <c r="C93" i="45"/>
  <c r="P93" i="45" s="1"/>
  <c r="AY92" i="45"/>
  <c r="AX92" i="45"/>
  <c r="C92" i="45"/>
  <c r="P92" i="45" s="1"/>
  <c r="AY91" i="45"/>
  <c r="AX91" i="45"/>
  <c r="C91" i="45"/>
  <c r="P91" i="45" s="1"/>
  <c r="AY90" i="45"/>
  <c r="AX90" i="45"/>
  <c r="P90" i="45"/>
  <c r="C90" i="45"/>
  <c r="AY89" i="45"/>
  <c r="AX89" i="45"/>
  <c r="C89" i="45"/>
  <c r="P89" i="45" s="1"/>
  <c r="AY88" i="45"/>
  <c r="AX88" i="45"/>
  <c r="C88" i="45"/>
  <c r="P88" i="45" s="1"/>
  <c r="AY87" i="45"/>
  <c r="AX87" i="45"/>
  <c r="C87" i="45"/>
  <c r="P87" i="45" s="1"/>
  <c r="AY86" i="45"/>
  <c r="AX86" i="45"/>
  <c r="C86" i="45"/>
  <c r="P86" i="45" s="1"/>
  <c r="AY85" i="45"/>
  <c r="AX85" i="45"/>
  <c r="C85" i="45"/>
  <c r="P85" i="45" s="1"/>
  <c r="AY84" i="45"/>
  <c r="AX84" i="45"/>
  <c r="C84" i="45"/>
  <c r="P84" i="45" s="1"/>
  <c r="AY83" i="45"/>
  <c r="AX83" i="45"/>
  <c r="C83" i="45"/>
  <c r="P83" i="45" s="1"/>
  <c r="AY82" i="45"/>
  <c r="AX82" i="45"/>
  <c r="C82" i="45"/>
  <c r="P82" i="45" s="1"/>
  <c r="AY81" i="45"/>
  <c r="AX81" i="45"/>
  <c r="C81" i="45"/>
  <c r="P81" i="45" s="1"/>
  <c r="AY80" i="45"/>
  <c r="AX80" i="45"/>
  <c r="C80" i="45"/>
  <c r="P80" i="45" s="1"/>
  <c r="AY79" i="45"/>
  <c r="AX79" i="45"/>
  <c r="C79" i="45"/>
  <c r="P79" i="45" s="1"/>
  <c r="AY78" i="45"/>
  <c r="AX78" i="45"/>
  <c r="C78" i="45"/>
  <c r="P78" i="45" s="1"/>
  <c r="AY77" i="45"/>
  <c r="AX77" i="45"/>
  <c r="C77" i="45"/>
  <c r="P77" i="45" s="1"/>
  <c r="AY76" i="45"/>
  <c r="AX76" i="45"/>
  <c r="C76" i="45"/>
  <c r="P76" i="45" s="1"/>
  <c r="AY75" i="45"/>
  <c r="AX75" i="45"/>
  <c r="C75" i="45"/>
  <c r="P75" i="45" s="1"/>
  <c r="AY74" i="45"/>
  <c r="AX74" i="45"/>
  <c r="P74" i="45"/>
  <c r="C74" i="45"/>
  <c r="AY73" i="45"/>
  <c r="AX73" i="45"/>
  <c r="C73" i="45"/>
  <c r="P73" i="45" s="1"/>
  <c r="AY72" i="45"/>
  <c r="AX72" i="45"/>
  <c r="C72" i="45"/>
  <c r="P72" i="45" s="1"/>
  <c r="AY71" i="45"/>
  <c r="AX71" i="45"/>
  <c r="C71" i="45"/>
  <c r="P71" i="45" s="1"/>
  <c r="AY70" i="45"/>
  <c r="AX70" i="45"/>
  <c r="C70" i="45"/>
  <c r="P70" i="45" s="1"/>
  <c r="AY69" i="45"/>
  <c r="AX69" i="45"/>
  <c r="C69" i="45"/>
  <c r="P69" i="45" s="1"/>
  <c r="AY68" i="45"/>
  <c r="AX68" i="45"/>
  <c r="C68" i="45"/>
  <c r="P68" i="45" s="1"/>
  <c r="AY67" i="45"/>
  <c r="AX67" i="45"/>
  <c r="C67" i="45"/>
  <c r="P67" i="45" s="1"/>
  <c r="AY66" i="45"/>
  <c r="AX66" i="45"/>
  <c r="C66" i="45"/>
  <c r="P66" i="45" s="1"/>
  <c r="AY65" i="45"/>
  <c r="AX65" i="45"/>
  <c r="C65" i="45"/>
  <c r="P65" i="45" s="1"/>
  <c r="AY64" i="45"/>
  <c r="AX64" i="45"/>
  <c r="C64" i="45"/>
  <c r="P64" i="45" s="1"/>
  <c r="AY63" i="45"/>
  <c r="AX63" i="45"/>
  <c r="C63" i="45"/>
  <c r="P63" i="45" s="1"/>
  <c r="AY62" i="45"/>
  <c r="AX62" i="45"/>
  <c r="C62" i="45"/>
  <c r="P62" i="45" s="1"/>
  <c r="AY61" i="45"/>
  <c r="AX61" i="45"/>
  <c r="C61" i="45"/>
  <c r="P61" i="45" s="1"/>
  <c r="AY60" i="45"/>
  <c r="AX60" i="45"/>
  <c r="C60" i="45"/>
  <c r="P60" i="45" s="1"/>
  <c r="AY59" i="45"/>
  <c r="AX59" i="45"/>
  <c r="C59" i="45"/>
  <c r="P59" i="45" s="1"/>
  <c r="AY58" i="45"/>
  <c r="AX58" i="45"/>
  <c r="P58" i="45"/>
  <c r="C58" i="45"/>
  <c r="AY57" i="45"/>
  <c r="AX57" i="45"/>
  <c r="C57" i="45"/>
  <c r="P57" i="45" s="1"/>
  <c r="AY56" i="45"/>
  <c r="AX56" i="45"/>
  <c r="P56" i="45"/>
  <c r="C56" i="45"/>
  <c r="AY55" i="45"/>
  <c r="AX55" i="45"/>
  <c r="C55" i="45"/>
  <c r="P55" i="45" s="1"/>
  <c r="AY54" i="45"/>
  <c r="AX54" i="45"/>
  <c r="P54" i="45"/>
  <c r="C54" i="45"/>
  <c r="AY53" i="45"/>
  <c r="AX53" i="45"/>
  <c r="C53" i="45"/>
  <c r="P53" i="45" s="1"/>
  <c r="AY52" i="45"/>
  <c r="AX52" i="45"/>
  <c r="P52" i="45"/>
  <c r="C52" i="45"/>
  <c r="AY51" i="45"/>
  <c r="AX51" i="45"/>
  <c r="C51" i="45"/>
  <c r="P51" i="45" s="1"/>
  <c r="AY50" i="45"/>
  <c r="AX50" i="45"/>
  <c r="P50" i="45"/>
  <c r="C50" i="45"/>
  <c r="AY49" i="45"/>
  <c r="AX49" i="45"/>
  <c r="C49" i="45"/>
  <c r="P49" i="45" s="1"/>
  <c r="AY48" i="45"/>
  <c r="AX48" i="45"/>
  <c r="P48" i="45"/>
  <c r="C48" i="45"/>
  <c r="AY47" i="45"/>
  <c r="AX47" i="45"/>
  <c r="C47" i="45"/>
  <c r="P47" i="45" s="1"/>
  <c r="AY46" i="45"/>
  <c r="AX46" i="45"/>
  <c r="P46" i="45"/>
  <c r="C46" i="45"/>
  <c r="AY45" i="45"/>
  <c r="AX45" i="45"/>
  <c r="C45" i="45"/>
  <c r="P45" i="45" s="1"/>
  <c r="AY44" i="45"/>
  <c r="AX44" i="45"/>
  <c r="P44" i="45"/>
  <c r="C44" i="45"/>
  <c r="AY43" i="45"/>
  <c r="AX43" i="45"/>
  <c r="C43" i="45"/>
  <c r="P43" i="45" s="1"/>
  <c r="AY42" i="45"/>
  <c r="AX42" i="45"/>
  <c r="P42" i="45"/>
  <c r="C42" i="45"/>
  <c r="AY41" i="45"/>
  <c r="AX41" i="45"/>
  <c r="C41" i="45"/>
  <c r="P41" i="45" s="1"/>
  <c r="AY40" i="45"/>
  <c r="AX40" i="45"/>
  <c r="P40" i="45"/>
  <c r="C40" i="45"/>
  <c r="AY39" i="45"/>
  <c r="AX39" i="45"/>
  <c r="C39" i="45"/>
  <c r="P39" i="45" s="1"/>
  <c r="AY38" i="45"/>
  <c r="AX38" i="45"/>
  <c r="P38" i="45"/>
  <c r="C38" i="45"/>
  <c r="AY37" i="45"/>
  <c r="AX37" i="45"/>
  <c r="C37" i="45"/>
  <c r="P37" i="45" s="1"/>
  <c r="AY36" i="45"/>
  <c r="AX36" i="45"/>
  <c r="P36" i="45"/>
  <c r="C36" i="45"/>
  <c r="AY35" i="45"/>
  <c r="AX35" i="45"/>
  <c r="C35" i="45"/>
  <c r="P35" i="45" s="1"/>
  <c r="AY34" i="45"/>
  <c r="AX34" i="45"/>
  <c r="P34" i="45"/>
  <c r="C34" i="45"/>
  <c r="AY33" i="45"/>
  <c r="AX33" i="45"/>
  <c r="C33" i="45"/>
  <c r="P33" i="45" s="1"/>
  <c r="AY32" i="45"/>
  <c r="AX32" i="45"/>
  <c r="P32" i="45"/>
  <c r="C32" i="45"/>
  <c r="AY31" i="45"/>
  <c r="AX31" i="45"/>
  <c r="C31" i="45"/>
  <c r="P31" i="45" s="1"/>
  <c r="AY30" i="45"/>
  <c r="AX30" i="45"/>
  <c r="P30" i="45"/>
  <c r="C30" i="45"/>
  <c r="AY29" i="45"/>
  <c r="AX29" i="45"/>
  <c r="C29" i="45"/>
  <c r="P29" i="45" s="1"/>
  <c r="AY28" i="45"/>
  <c r="AX28" i="45"/>
  <c r="P28" i="45"/>
  <c r="C28" i="45"/>
  <c r="AY27" i="45"/>
  <c r="AX27" i="45"/>
  <c r="C27" i="45"/>
  <c r="P27" i="45" s="1"/>
  <c r="AY26" i="45"/>
  <c r="AX26" i="45"/>
  <c r="P26" i="45"/>
  <c r="C26" i="45"/>
  <c r="AY25" i="45"/>
  <c r="AX25" i="45"/>
  <c r="C25" i="45"/>
  <c r="P25" i="45" s="1"/>
  <c r="AY24" i="45"/>
  <c r="AX24" i="45"/>
  <c r="P24" i="45"/>
  <c r="C24" i="45"/>
  <c r="AY23" i="45"/>
  <c r="AX23" i="45"/>
  <c r="C23" i="45"/>
  <c r="P23" i="45" s="1"/>
  <c r="AY22" i="45"/>
  <c r="AX22" i="45"/>
  <c r="P22" i="45"/>
  <c r="C22" i="45"/>
  <c r="AY21" i="45"/>
  <c r="AX21" i="45"/>
  <c r="C21" i="45"/>
  <c r="P21" i="45" s="1"/>
  <c r="AY20" i="45"/>
  <c r="AX20" i="45"/>
  <c r="P20" i="45"/>
  <c r="C20" i="45"/>
  <c r="AY19" i="45"/>
  <c r="AX19" i="45"/>
  <c r="C19" i="45"/>
  <c r="P19" i="45" s="1"/>
  <c r="AY18" i="45"/>
  <c r="AX18" i="45"/>
  <c r="P18" i="45"/>
  <c r="C18" i="45"/>
  <c r="AY17" i="45"/>
  <c r="AX17" i="45"/>
  <c r="C17" i="45"/>
  <c r="P17" i="45" s="1"/>
  <c r="AY16" i="45"/>
  <c r="AX16" i="45"/>
  <c r="P16" i="45"/>
  <c r="C16" i="45"/>
  <c r="AY15" i="45"/>
  <c r="AX15" i="45"/>
  <c r="C15" i="45"/>
  <c r="P15" i="45" s="1"/>
  <c r="AY14" i="45"/>
  <c r="AX14" i="45"/>
  <c r="P14" i="45"/>
  <c r="C14" i="45"/>
  <c r="AY13" i="45"/>
  <c r="AX13" i="45"/>
  <c r="C13" i="45"/>
  <c r="P13" i="45" s="1"/>
  <c r="AY12" i="45"/>
  <c r="AX12" i="45"/>
  <c r="P12" i="45"/>
  <c r="C12" i="45"/>
  <c r="AY11" i="45"/>
  <c r="AX11" i="45"/>
  <c r="C11" i="45"/>
  <c r="P11" i="45" s="1"/>
  <c r="H37" i="46" l="1"/>
  <c r="H34" i="46"/>
  <c r="G34" i="46" s="1"/>
  <c r="H29" i="46"/>
  <c r="G29" i="46" s="1"/>
  <c r="H25" i="46"/>
  <c r="G25" i="46" s="1"/>
  <c r="H21" i="46"/>
  <c r="G21" i="46" s="1"/>
  <c r="H33" i="46"/>
  <c r="G33" i="46" s="1"/>
  <c r="H32" i="46"/>
  <c r="G32" i="46" s="1"/>
  <c r="H28" i="46"/>
  <c r="G28" i="46" s="1"/>
  <c r="H24" i="46"/>
  <c r="G24" i="46" s="1"/>
  <c r="H30" i="46"/>
  <c r="G30" i="46" s="1"/>
  <c r="H39" i="46"/>
  <c r="H27" i="46"/>
  <c r="G27" i="46" s="1"/>
  <c r="H26" i="46"/>
  <c r="G26" i="46" s="1"/>
  <c r="G11" i="46" s="1"/>
  <c r="H38" i="46"/>
  <c r="G38" i="46" s="1"/>
  <c r="H23" i="46"/>
  <c r="H31" i="46"/>
  <c r="G31" i="46" s="1"/>
  <c r="H22" i="46"/>
  <c r="M11" i="46"/>
  <c r="BB6" i="46"/>
  <c r="BC8" i="46"/>
  <c r="BC6" i="46" s="1"/>
  <c r="M12" i="46"/>
  <c r="M15" i="46"/>
  <c r="J11" i="46" l="1"/>
  <c r="I11" i="46"/>
  <c r="H11" i="46"/>
  <c r="O11" i="46"/>
  <c r="G22" i="46"/>
  <c r="E15" i="46" s="1"/>
  <c r="F15" i="46" s="1"/>
  <c r="AL63" i="46"/>
  <c r="AL34" i="46"/>
  <c r="AL35" i="46"/>
  <c r="AL33" i="46"/>
  <c r="AL32" i="46"/>
  <c r="AL64" i="46"/>
  <c r="AL42" i="46"/>
  <c r="AL43" i="46"/>
  <c r="C40" i="46"/>
  <c r="AL45" i="46"/>
  <c r="G23" i="46"/>
  <c r="AL66" i="46"/>
  <c r="AL65" i="46"/>
  <c r="AL44" i="46"/>
  <c r="AK25" i="46"/>
  <c r="E17" i="46"/>
  <c r="F17" i="46" s="1"/>
  <c r="E16" i="46"/>
  <c r="F16" i="46" s="1"/>
  <c r="E12" i="46"/>
  <c r="F12" i="46" s="1"/>
  <c r="E14" i="46"/>
  <c r="F14" i="46" s="1"/>
  <c r="E11" i="46"/>
  <c r="F11" i="46" s="1"/>
  <c r="E13" i="46"/>
  <c r="F13" i="46" s="1"/>
  <c r="G14" i="46"/>
  <c r="G17" i="46"/>
  <c r="G12" i="46"/>
  <c r="G16" i="46"/>
  <c r="G13" i="46"/>
  <c r="N16" i="46"/>
  <c r="N15" i="46"/>
  <c r="N12" i="46"/>
  <c r="N14" i="46"/>
  <c r="N13" i="46"/>
  <c r="N11" i="46"/>
  <c r="N17" i="46"/>
  <c r="G15" i="46"/>
  <c r="H27" i="29"/>
  <c r="E34" i="35"/>
  <c r="E33" i="35"/>
  <c r="E32" i="35"/>
  <c r="I32" i="35" s="1"/>
  <c r="E31" i="35"/>
  <c r="K31" i="35" s="1"/>
  <c r="E30" i="35"/>
  <c r="I30" i="35"/>
  <c r="K30" i="35"/>
  <c r="E29" i="35"/>
  <c r="K29" i="35" s="1"/>
  <c r="E28" i="35"/>
  <c r="G28" i="35"/>
  <c r="E27" i="35"/>
  <c r="K27" i="35"/>
  <c r="E26" i="35"/>
  <c r="G26" i="35"/>
  <c r="K26" i="35"/>
  <c r="G25" i="35"/>
  <c r="E25" i="35"/>
  <c r="K25" i="35" s="1"/>
  <c r="E24" i="35"/>
  <c r="I24" i="35" s="1"/>
  <c r="K24" i="35"/>
  <c r="E23" i="35"/>
  <c r="K23" i="35" s="1"/>
  <c r="R22" i="35"/>
  <c r="Q22" i="35"/>
  <c r="E22" i="35"/>
  <c r="I22" i="35" s="1"/>
  <c r="E21" i="35"/>
  <c r="G21" i="35" s="1"/>
  <c r="I21" i="35"/>
  <c r="C20" i="35"/>
  <c r="E20" i="35"/>
  <c r="I20" i="35" s="1"/>
  <c r="K20" i="35"/>
  <c r="E19" i="35"/>
  <c r="I19" i="35" s="1"/>
  <c r="G19" i="35"/>
  <c r="E18" i="35"/>
  <c r="K18" i="35" s="1"/>
  <c r="I18" i="35"/>
  <c r="K17" i="35"/>
  <c r="E17" i="35"/>
  <c r="G17" i="35" s="1"/>
  <c r="E16" i="35"/>
  <c r="K16" i="35" s="1"/>
  <c r="I16" i="35"/>
  <c r="E15" i="35"/>
  <c r="K15" i="35" s="1"/>
  <c r="I15" i="35"/>
  <c r="E14" i="35"/>
  <c r="I14" i="35" s="1"/>
  <c r="E13" i="35"/>
  <c r="K13" i="35" s="1"/>
  <c r="G13" i="35"/>
  <c r="E12" i="35"/>
  <c r="I12" i="35"/>
  <c r="K10" i="35"/>
  <c r="G10" i="35"/>
  <c r="E10" i="35"/>
  <c r="I10" i="35"/>
  <c r="G9" i="35"/>
  <c r="E9" i="35"/>
  <c r="I9" i="35" s="1"/>
  <c r="K9" i="35"/>
  <c r="G8" i="35"/>
  <c r="E8" i="35"/>
  <c r="K8" i="35" s="1"/>
  <c r="G7" i="35"/>
  <c r="E7" i="35"/>
  <c r="I7" i="35" s="1"/>
  <c r="K7" i="35"/>
  <c r="G6" i="35"/>
  <c r="E6" i="35"/>
  <c r="K6" i="35"/>
  <c r="G5" i="35"/>
  <c r="E5" i="35"/>
  <c r="K5" i="35" s="1"/>
  <c r="I5" i="35"/>
  <c r="O4" i="35"/>
  <c r="P23" i="35"/>
  <c r="P24" i="35" s="1"/>
  <c r="R24" i="35" s="1"/>
  <c r="N4" i="35"/>
  <c r="G4" i="35"/>
  <c r="E4" i="35"/>
  <c r="K4" i="35"/>
  <c r="I26" i="22"/>
  <c r="E26" i="22"/>
  <c r="L20" i="22"/>
  <c r="M27" i="22" s="1"/>
  <c r="N19" i="22"/>
  <c r="N18" i="22"/>
  <c r="N17" i="22"/>
  <c r="N14" i="22"/>
  <c r="L14" i="22"/>
  <c r="N13" i="22"/>
  <c r="N12" i="22"/>
  <c r="N11" i="22"/>
  <c r="N10" i="22"/>
  <c r="N9" i="22"/>
  <c r="N8" i="22"/>
  <c r="L6" i="22"/>
  <c r="K74" i="20"/>
  <c r="M73" i="20"/>
  <c r="L73" i="20"/>
  <c r="K73" i="20"/>
  <c r="J73" i="20"/>
  <c r="I73" i="20"/>
  <c r="I74" i="20" s="1"/>
  <c r="H73" i="20"/>
  <c r="H74" i="20" s="1"/>
  <c r="G73" i="20"/>
  <c r="F73" i="20"/>
  <c r="E73" i="20"/>
  <c r="E74" i="20"/>
  <c r="D73" i="20"/>
  <c r="M72" i="20"/>
  <c r="L72" i="20"/>
  <c r="L74" i="20" s="1"/>
  <c r="K72" i="20"/>
  <c r="J72" i="20"/>
  <c r="J74" i="20" s="1"/>
  <c r="I72" i="20"/>
  <c r="H72" i="20"/>
  <c r="G72" i="20"/>
  <c r="F72" i="20"/>
  <c r="E72" i="20"/>
  <c r="D72" i="20"/>
  <c r="E24" i="20"/>
  <c r="E23" i="20"/>
  <c r="E22" i="20"/>
  <c r="D16" i="20"/>
  <c r="D15" i="20"/>
  <c r="D11" i="20"/>
  <c r="D10" i="20"/>
  <c r="D9" i="20"/>
  <c r="G8" i="20"/>
  <c r="D8" i="20"/>
  <c r="D7" i="20"/>
  <c r="D6" i="20"/>
  <c r="G27" i="35"/>
  <c r="K21" i="35"/>
  <c r="G23" i="35"/>
  <c r="I27" i="35"/>
  <c r="I29" i="35"/>
  <c r="G12" i="35"/>
  <c r="G14" i="35"/>
  <c r="G24" i="35"/>
  <c r="G30" i="35"/>
  <c r="I26" i="35"/>
  <c r="H3" i="34"/>
  <c r="E38" i="35" s="1"/>
  <c r="G17" i="34"/>
  <c r="J17" i="34" s="1"/>
  <c r="G18" i="34"/>
  <c r="G19" i="34"/>
  <c r="I19" i="34" s="1"/>
  <c r="H19" i="34"/>
  <c r="L19" i="34"/>
  <c r="G20" i="34"/>
  <c r="J20" i="34" s="1"/>
  <c r="L20" i="34"/>
  <c r="G21" i="34"/>
  <c r="K21" i="34" s="1"/>
  <c r="J21" i="34"/>
  <c r="L21" i="34"/>
  <c r="G22" i="34"/>
  <c r="H22" i="34" s="1"/>
  <c r="J22" i="34"/>
  <c r="L22" i="34"/>
  <c r="G23" i="34"/>
  <c r="J23" i="34"/>
  <c r="L23" i="34"/>
  <c r="G24" i="34"/>
  <c r="K24" i="34" s="1"/>
  <c r="J24" i="34"/>
  <c r="G25" i="34"/>
  <c r="H25" i="34" s="1"/>
  <c r="G26" i="34"/>
  <c r="L26" i="34"/>
  <c r="G27" i="34"/>
  <c r="L27" i="34"/>
  <c r="G29" i="34"/>
  <c r="G30" i="34"/>
  <c r="G31" i="34"/>
  <c r="H31" i="34" s="1"/>
  <c r="I31" i="34"/>
  <c r="J31" i="34"/>
  <c r="L31" i="34"/>
  <c r="G32" i="34"/>
  <c r="J32" i="34" s="1"/>
  <c r="G33" i="34"/>
  <c r="I33" i="34" s="1"/>
  <c r="H33" i="34"/>
  <c r="L33" i="34"/>
  <c r="G34" i="34"/>
  <c r="H34" i="34" s="1"/>
  <c r="L34" i="34"/>
  <c r="G35" i="34"/>
  <c r="H35" i="34" s="1"/>
  <c r="I35" i="34" s="1"/>
  <c r="G36" i="34"/>
  <c r="L36" i="34"/>
  <c r="G37" i="34"/>
  <c r="J37" i="34" s="1"/>
  <c r="I37" i="34"/>
  <c r="L37" i="34"/>
  <c r="K20" i="34"/>
  <c r="K31" i="34"/>
  <c r="I24" i="34"/>
  <c r="H24" i="34"/>
  <c r="I32" i="34"/>
  <c r="I28" i="35"/>
  <c r="I31" i="35"/>
  <c r="K19" i="35"/>
  <c r="K22" i="35"/>
  <c r="K28" i="35"/>
  <c r="K32" i="35"/>
  <c r="G32" i="35"/>
  <c r="I6" i="35"/>
  <c r="K12" i="35"/>
  <c r="G20" i="35"/>
  <c r="G31" i="35"/>
  <c r="K17" i="34"/>
  <c r="H9" i="34"/>
  <c r="I9" i="34"/>
  <c r="J33" i="34"/>
  <c r="K33" i="34"/>
  <c r="K32" i="34"/>
  <c r="K23" i="34"/>
  <c r="I17" i="34"/>
  <c r="H17" i="34"/>
  <c r="H10" i="34"/>
  <c r="I10" i="34"/>
  <c r="J25" i="34"/>
  <c r="K25" i="34"/>
  <c r="H13" i="34"/>
  <c r="I13" i="34" s="1"/>
  <c r="J12" i="34"/>
  <c r="K12" i="34" s="1"/>
  <c r="H32" i="34"/>
  <c r="J10" i="34"/>
  <c r="K10" i="34" s="1"/>
  <c r="G45" i="35"/>
  <c r="G46" i="35"/>
  <c r="G47" i="35"/>
  <c r="F46" i="35"/>
  <c r="F45" i="35"/>
  <c r="F47" i="35"/>
  <c r="E46" i="35"/>
  <c r="E47" i="35"/>
  <c r="E45" i="35"/>
  <c r="H47" i="35"/>
  <c r="H45" i="35"/>
  <c r="H46" i="35"/>
  <c r="I47" i="35"/>
  <c r="I45" i="35"/>
  <c r="I46" i="35"/>
  <c r="I13" i="35"/>
  <c r="I4" i="35"/>
  <c r="G15" i="35"/>
  <c r="O23" i="35"/>
  <c r="O24" i="35" s="1"/>
  <c r="Q24" i="35" s="1"/>
  <c r="S24" i="35" s="1"/>
  <c r="I8" i="35"/>
  <c r="I23" i="35"/>
  <c r="G18" i="35"/>
  <c r="H29" i="34"/>
  <c r="I29" i="34"/>
  <c r="J29" i="34"/>
  <c r="K29" i="34"/>
  <c r="N15" i="22" l="1"/>
  <c r="M74" i="20"/>
  <c r="G74" i="20"/>
  <c r="F74" i="20"/>
  <c r="D74" i="20"/>
  <c r="AS66" i="46"/>
  <c r="AO66" i="46"/>
  <c r="AM66" i="46"/>
  <c r="AT66" i="46" s="1"/>
  <c r="AN66" i="46"/>
  <c r="O15" i="46"/>
  <c r="I15" i="46"/>
  <c r="K15" i="46" s="1"/>
  <c r="J15" i="46"/>
  <c r="H15" i="46"/>
  <c r="J13" i="46"/>
  <c r="I13" i="46"/>
  <c r="H13" i="46"/>
  <c r="O13" i="46"/>
  <c r="AM35" i="46"/>
  <c r="AU35" i="46" s="1"/>
  <c r="AT35" i="46"/>
  <c r="AO35" i="46"/>
  <c r="AN35" i="46"/>
  <c r="J16" i="46"/>
  <c r="H16" i="46"/>
  <c r="K16" i="46" s="1"/>
  <c r="O16" i="46"/>
  <c r="I16" i="46"/>
  <c r="AT45" i="46"/>
  <c r="AO45" i="46"/>
  <c r="AN45" i="46"/>
  <c r="AM45" i="46"/>
  <c r="AU45" i="46" s="1"/>
  <c r="AT34" i="46"/>
  <c r="AN34" i="46"/>
  <c r="AO34" i="46"/>
  <c r="AM34" i="46"/>
  <c r="AU34" i="46" s="1"/>
  <c r="AM63" i="46"/>
  <c r="AT63" i="46" s="1"/>
  <c r="AO63" i="46"/>
  <c r="AS63" i="46"/>
  <c r="AN63" i="46"/>
  <c r="AO43" i="46"/>
  <c r="AN43" i="46"/>
  <c r="AM43" i="46"/>
  <c r="AU43" i="46" s="1"/>
  <c r="AT43" i="46"/>
  <c r="I12" i="46"/>
  <c r="H12" i="46"/>
  <c r="K12" i="46" s="1"/>
  <c r="O12" i="46"/>
  <c r="J12" i="46"/>
  <c r="J17" i="46"/>
  <c r="I17" i="46"/>
  <c r="O17" i="46"/>
  <c r="H17" i="46"/>
  <c r="K17" i="46"/>
  <c r="H14" i="46"/>
  <c r="K14" i="46" s="1"/>
  <c r="O14" i="46"/>
  <c r="J14" i="46"/>
  <c r="I14" i="46"/>
  <c r="AS25" i="46"/>
  <c r="AN25" i="46"/>
  <c r="AL25" i="46"/>
  <c r="AT25" i="46" s="1"/>
  <c r="AM25" i="46"/>
  <c r="AO42" i="46"/>
  <c r="AN42" i="46"/>
  <c r="AM42" i="46"/>
  <c r="AU42" i="46" s="1"/>
  <c r="AT42" i="46"/>
  <c r="R11" i="46"/>
  <c r="Q11" i="46"/>
  <c r="P11" i="46"/>
  <c r="S11" i="46" s="1"/>
  <c r="K13" i="46"/>
  <c r="AT44" i="46"/>
  <c r="AO44" i="46"/>
  <c r="AN44" i="46"/>
  <c r="AM44" i="46"/>
  <c r="AU44" i="46" s="1"/>
  <c r="AO64" i="46"/>
  <c r="AN64" i="46"/>
  <c r="AM64" i="46"/>
  <c r="AT64" i="46" s="1"/>
  <c r="AS64" i="46"/>
  <c r="K11" i="46"/>
  <c r="AS65" i="46"/>
  <c r="AO65" i="46"/>
  <c r="AN65" i="46"/>
  <c r="AM65" i="46"/>
  <c r="AT65" i="46" s="1"/>
  <c r="AN32" i="46"/>
  <c r="AM32" i="46"/>
  <c r="AU32" i="46" s="1"/>
  <c r="AT32" i="46"/>
  <c r="AO32" i="46"/>
  <c r="AM33" i="46"/>
  <c r="AU33" i="46" s="1"/>
  <c r="AT33" i="46"/>
  <c r="AO33" i="46"/>
  <c r="AN33" i="46"/>
  <c r="J36" i="34"/>
  <c r="K36" i="34" s="1"/>
  <c r="I36" i="34"/>
  <c r="H36" i="34"/>
  <c r="G38" i="35"/>
  <c r="K38" i="35"/>
  <c r="I38" i="35"/>
  <c r="O25" i="35"/>
  <c r="Q25" i="35" s="1"/>
  <c r="J19" i="34"/>
  <c r="K19" i="34" s="1"/>
  <c r="I34" i="34"/>
  <c r="H23" i="34"/>
  <c r="I23" i="34" s="1"/>
  <c r="J34" i="34"/>
  <c r="K34" i="34"/>
  <c r="K22" i="34"/>
  <c r="H14" i="34"/>
  <c r="I14" i="34" s="1"/>
  <c r="I22" i="34"/>
  <c r="H18" i="34"/>
  <c r="I18" i="34" s="1"/>
  <c r="Q23" i="35"/>
  <c r="H12" i="34"/>
  <c r="I12" i="34" s="1"/>
  <c r="J11" i="34"/>
  <c r="K11" i="34" s="1"/>
  <c r="J35" i="34"/>
  <c r="K35" i="34" s="1"/>
  <c r="H11" i="34"/>
  <c r="I11" i="34" s="1"/>
  <c r="J13" i="34"/>
  <c r="K13" i="34" s="1"/>
  <c r="G29" i="35"/>
  <c r="K14" i="35"/>
  <c r="I17" i="35"/>
  <c r="G22" i="35"/>
  <c r="J14" i="34"/>
  <c r="K14" i="34" s="1"/>
  <c r="P25" i="35"/>
  <c r="R25" i="35" s="1"/>
  <c r="J9" i="34"/>
  <c r="K9" i="34" s="1"/>
  <c r="J18" i="34"/>
  <c r="K18" i="34" s="1"/>
  <c r="K37" i="34"/>
  <c r="G16" i="35"/>
  <c r="H20" i="34"/>
  <c r="I20" i="34" s="1"/>
  <c r="I25" i="34"/>
  <c r="H37" i="34"/>
  <c r="R23" i="35"/>
  <c r="H8" i="34"/>
  <c r="I8" i="34" s="1"/>
  <c r="J8" i="34"/>
  <c r="K8" i="34" s="1"/>
  <c r="H21" i="34"/>
  <c r="I21" i="34" s="1"/>
  <c r="E36" i="35"/>
  <c r="E37" i="35"/>
  <c r="I25" i="35"/>
  <c r="L12" i="46" l="1"/>
  <c r="AB12" i="46" s="1"/>
  <c r="AA12" i="46"/>
  <c r="L15" i="46"/>
  <c r="AB15" i="46" s="1"/>
  <c r="AK53" i="46" s="1"/>
  <c r="AA15" i="46"/>
  <c r="AA14" i="46"/>
  <c r="L14" i="46"/>
  <c r="AB14" i="46" s="1"/>
  <c r="AK52" i="46" s="1"/>
  <c r="T11" i="46"/>
  <c r="AC11" i="46"/>
  <c r="L16" i="46"/>
  <c r="AB16" i="46" s="1"/>
  <c r="AK54" i="46" s="1"/>
  <c r="AA16" i="46"/>
  <c r="L11" i="46"/>
  <c r="AB11" i="46" s="1"/>
  <c r="AA11" i="46"/>
  <c r="P14" i="46"/>
  <c r="R14" i="46"/>
  <c r="Q14" i="46"/>
  <c r="R13" i="46"/>
  <c r="Q13" i="46"/>
  <c r="P13" i="46"/>
  <c r="S13" i="46" s="1"/>
  <c r="L13" i="46"/>
  <c r="AB13" i="46" s="1"/>
  <c r="AK51" i="46" s="1"/>
  <c r="AA13" i="46"/>
  <c r="Q12" i="46"/>
  <c r="R12" i="46"/>
  <c r="P12" i="46"/>
  <c r="S12" i="46" s="1"/>
  <c r="L17" i="46"/>
  <c r="AB17" i="46" s="1"/>
  <c r="AK55" i="46" s="1"/>
  <c r="AA17" i="46"/>
  <c r="R17" i="46"/>
  <c r="Q17" i="46"/>
  <c r="P17" i="46"/>
  <c r="R16" i="46"/>
  <c r="P16" i="46"/>
  <c r="Q16" i="46"/>
  <c r="Q15" i="46"/>
  <c r="R15" i="46"/>
  <c r="P15" i="46"/>
  <c r="S15" i="46" s="1"/>
  <c r="S23" i="35"/>
  <c r="K37" i="35"/>
  <c r="I37" i="35"/>
  <c r="G37" i="35"/>
  <c r="K36" i="35"/>
  <c r="I36" i="35"/>
  <c r="G36" i="35"/>
  <c r="S25" i="35"/>
  <c r="T13" i="46" l="1"/>
  <c r="AC13" i="46"/>
  <c r="AS55" i="46"/>
  <c r="AN55" i="46"/>
  <c r="AL55" i="46"/>
  <c r="AT55" i="46" s="1"/>
  <c r="AM55" i="46"/>
  <c r="T12" i="46"/>
  <c r="AC12" i="46"/>
  <c r="V11" i="46"/>
  <c r="AF11" i="46" s="1"/>
  <c r="AM9" i="46" s="1"/>
  <c r="W11" i="46"/>
  <c r="AG11" i="46" s="1"/>
  <c r="AN9" i="46" s="1"/>
  <c r="U11" i="46"/>
  <c r="AE11" i="46" s="1"/>
  <c r="AL9" i="46" s="1"/>
  <c r="AT9" i="46" s="1"/>
  <c r="AD11" i="46"/>
  <c r="T15" i="46"/>
  <c r="AC15" i="46"/>
  <c r="S16" i="46"/>
  <c r="AL52" i="46"/>
  <c r="AT52" i="46" s="1"/>
  <c r="AN52" i="46"/>
  <c r="AS52" i="46"/>
  <c r="AM52" i="46"/>
  <c r="S14" i="46"/>
  <c r="S17" i="46"/>
  <c r="AS51" i="46"/>
  <c r="AN51" i="46"/>
  <c r="AL51" i="46"/>
  <c r="AT51" i="46" s="1"/>
  <c r="AM51" i="46"/>
  <c r="AN53" i="46"/>
  <c r="AM53" i="46"/>
  <c r="AL53" i="46"/>
  <c r="AT53" i="46" s="1"/>
  <c r="AS53" i="46"/>
  <c r="AS54" i="46"/>
  <c r="AN54" i="46"/>
  <c r="AM54" i="46"/>
  <c r="AL54" i="46"/>
  <c r="AT54" i="46" s="1"/>
  <c r="AK9" i="46" l="1"/>
  <c r="AS9" i="46" s="1"/>
  <c r="C44" i="35"/>
  <c r="AD13" i="46"/>
  <c r="AK14" i="46" s="1"/>
  <c r="AS14" i="46" s="1"/>
  <c r="V13" i="46"/>
  <c r="AF13" i="46" s="1"/>
  <c r="AM14" i="46" s="1"/>
  <c r="W13" i="46"/>
  <c r="AG13" i="46" s="1"/>
  <c r="AN14" i="46" s="1"/>
  <c r="U13" i="46"/>
  <c r="AE13" i="46" s="1"/>
  <c r="AL14" i="46" s="1"/>
  <c r="AT14" i="46" s="1"/>
  <c r="W12" i="46"/>
  <c r="AG12" i="46" s="1"/>
  <c r="AN10" i="46" s="1"/>
  <c r="V12" i="46"/>
  <c r="AF12" i="46" s="1"/>
  <c r="AM10" i="46" s="1"/>
  <c r="AD12" i="46"/>
  <c r="U12" i="46"/>
  <c r="AE12" i="46" s="1"/>
  <c r="AL10" i="46" s="1"/>
  <c r="AT10" i="46" s="1"/>
  <c r="T16" i="46"/>
  <c r="AC16" i="46"/>
  <c r="T17" i="46"/>
  <c r="AC17" i="46"/>
  <c r="W15" i="46"/>
  <c r="AG15" i="46" s="1"/>
  <c r="AN16" i="46" s="1"/>
  <c r="V15" i="46"/>
  <c r="AF15" i="46" s="1"/>
  <c r="AM16" i="46" s="1"/>
  <c r="U15" i="46"/>
  <c r="AE15" i="46" s="1"/>
  <c r="AL16" i="46" s="1"/>
  <c r="AT16" i="46" s="1"/>
  <c r="AD15" i="46"/>
  <c r="AK16" i="46" s="1"/>
  <c r="AS16" i="46" s="1"/>
  <c r="T14" i="46"/>
  <c r="AC14" i="46"/>
  <c r="AK10" i="46" l="1"/>
  <c r="AS10" i="46" s="1"/>
  <c r="D44" i="35"/>
  <c r="V16" i="46"/>
  <c r="AF16" i="46" s="1"/>
  <c r="AM17" i="46" s="1"/>
  <c r="U16" i="46"/>
  <c r="AE16" i="46" s="1"/>
  <c r="AL17" i="46" s="1"/>
  <c r="AT17" i="46" s="1"/>
  <c r="AD16" i="46"/>
  <c r="AK17" i="46" s="1"/>
  <c r="AS17" i="46" s="1"/>
  <c r="W16" i="46"/>
  <c r="AG16" i="46" s="1"/>
  <c r="AN17" i="46" s="1"/>
  <c r="U17" i="46"/>
  <c r="AE17" i="46" s="1"/>
  <c r="AL18" i="46" s="1"/>
  <c r="AT18" i="46" s="1"/>
  <c r="AD17" i="46"/>
  <c r="AK18" i="46" s="1"/>
  <c r="AS18" i="46" s="1"/>
  <c r="W17" i="46"/>
  <c r="AG17" i="46" s="1"/>
  <c r="AN18" i="46" s="1"/>
  <c r="V17" i="46"/>
  <c r="AF17" i="46" s="1"/>
  <c r="AM18" i="46" s="1"/>
  <c r="W14" i="46"/>
  <c r="AG14" i="46" s="1"/>
  <c r="AN15" i="46" s="1"/>
  <c r="V14" i="46"/>
  <c r="AF14" i="46" s="1"/>
  <c r="AM15" i="46" s="1"/>
  <c r="U14" i="46"/>
  <c r="AE14" i="46" s="1"/>
  <c r="AL15" i="46" s="1"/>
  <c r="AT15" i="46" s="1"/>
  <c r="AD14" i="46"/>
  <c r="AK15" i="46" s="1"/>
  <c r="AS15" i="46" s="1"/>
  <c r="D46" i="35" l="1"/>
  <c r="D47" i="35"/>
  <c r="D45" i="35"/>
  <c r="C47" i="35"/>
  <c r="C45" i="35"/>
  <c r="C46"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64" authorId="0" shapeId="0" xr:uid="{00000000-0006-0000-0300-000001000000}">
      <text>
        <r>
          <rPr>
            <b/>
            <sz val="9"/>
            <color indexed="81"/>
            <rFont val="ＭＳ Ｐゴシック"/>
            <family val="3"/>
            <charset val="128"/>
          </rPr>
          <t>作成者:</t>
        </r>
        <r>
          <rPr>
            <sz val="9"/>
            <color indexed="81"/>
            <rFont val="ＭＳ Ｐゴシック"/>
            <family val="3"/>
            <charset val="128"/>
          </rPr>
          <t xml:space="preserve">
省略</t>
        </r>
      </text>
    </comment>
    <comment ref="B74" authorId="0" shapeId="0" xr:uid="{00000000-0006-0000-0300-000002000000}">
      <text>
        <r>
          <rPr>
            <b/>
            <sz val="9"/>
            <color indexed="81"/>
            <rFont val="ＭＳ Ｐゴシック"/>
            <family val="3"/>
            <charset val="128"/>
          </rPr>
          <t>作成者:</t>
        </r>
        <r>
          <rPr>
            <sz val="9"/>
            <color indexed="81"/>
            <rFont val="ＭＳ Ｐゴシック"/>
            <family val="3"/>
            <charset val="128"/>
          </rPr>
          <t xml:space="preserve">
省略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11" authorId="0" shapeId="0" xr:uid="{C0E49CF8-5B97-4E77-9E48-6456100B9840}">
      <text>
        <r>
          <rPr>
            <b/>
            <sz val="9"/>
            <color indexed="81"/>
            <rFont val="MS P ゴシック"/>
            <family val="3"/>
            <charset val="128"/>
          </rPr>
          <t>作成者:
2023/1/17修正（ADK維持等加算・要支援の加算を未算入へ修正。）
修正前（関数）</t>
        </r>
        <r>
          <rPr>
            <sz val="9"/>
            <color indexed="81"/>
            <rFont val="MS P ゴシック"/>
            <family val="3"/>
            <charset val="128"/>
          </rPr>
          <t xml:space="preserve">
=$G$28+$G$30+$G$24+</t>
        </r>
        <r>
          <rPr>
            <u/>
            <sz val="9"/>
            <color indexed="81"/>
            <rFont val="MS P ゴシック"/>
            <family val="3"/>
            <charset val="128"/>
          </rPr>
          <t>$G$33+</t>
        </r>
        <r>
          <rPr>
            <sz val="9"/>
            <color indexed="81"/>
            <rFont val="MS P ゴシック"/>
            <family val="3"/>
            <charset val="128"/>
          </rPr>
          <t xml:space="preserve">$G$34
</t>
        </r>
        <r>
          <rPr>
            <b/>
            <sz val="9"/>
            <color indexed="81"/>
            <rFont val="MS P ゴシック"/>
            <family val="3"/>
            <charset val="128"/>
          </rPr>
          <t xml:space="preserve">修正後（関数）
</t>
        </r>
        <r>
          <rPr>
            <sz val="9"/>
            <color indexed="81"/>
            <rFont val="MS P ゴシック"/>
            <family val="3"/>
            <charset val="128"/>
          </rPr>
          <t xml:space="preserve">=$G$28+$G$30+$G$24+$G$34
</t>
        </r>
      </text>
    </comment>
    <comment ref="BA11" authorId="0" shapeId="0" xr:uid="{365CB6A2-B5CB-4323-89E5-595604B7BE52}">
      <text>
        <r>
          <rPr>
            <sz val="9"/>
            <color indexed="81"/>
            <rFont val="MS P ゴシック"/>
            <family val="3"/>
            <charset val="128"/>
          </rPr>
          <t>項目追加（ラヴィーレのみ）
※管理費より共用部家賃相当額の外だし</t>
        </r>
      </text>
    </comment>
    <comment ref="N12" authorId="0" shapeId="0" xr:uid="{604B6BE6-7456-47CB-A4F2-7067C19780C6}">
      <text>
        <r>
          <rPr>
            <b/>
            <sz val="9"/>
            <color indexed="81"/>
            <rFont val="MS P ゴシック"/>
            <family val="3"/>
            <charset val="128"/>
          </rPr>
          <t xml:space="preserve">作成者:
2023/1/17修正（ADK維持等加算・要支援の加算を未算入へ修正。）
修正前（関数）
</t>
        </r>
        <r>
          <rPr>
            <sz val="9"/>
            <color indexed="81"/>
            <rFont val="MS P ゴシック"/>
            <family val="3"/>
            <charset val="128"/>
          </rPr>
          <t>=$G$28+$G$30+$G$24+$G$33+$G$34</t>
        </r>
        <r>
          <rPr>
            <b/>
            <sz val="9"/>
            <color indexed="81"/>
            <rFont val="MS P ゴシック"/>
            <family val="3"/>
            <charset val="128"/>
          </rPr>
          <t xml:space="preserve">
修正後（関数）
</t>
        </r>
        <r>
          <rPr>
            <sz val="9"/>
            <color indexed="81"/>
            <rFont val="MS P ゴシック"/>
            <family val="3"/>
            <charset val="128"/>
          </rPr>
          <t xml:space="preserve">=$G$28+$G$30+$G$24+$G$34
</t>
        </r>
      </text>
    </comment>
    <comment ref="T13" authorId="0" shapeId="0" xr:uid="{C229ABFE-AEB2-4227-B38D-AAFDABD88E67}">
      <text>
        <r>
          <rPr>
            <b/>
            <sz val="9"/>
            <color indexed="81"/>
            <rFont val="MS P ゴシック"/>
            <family val="3"/>
            <charset val="128"/>
          </rPr>
          <t>20210/3/24、セルR13～17の関数を修正
セルR13 の場合</t>
        </r>
        <r>
          <rPr>
            <sz val="9"/>
            <color indexed="81"/>
            <rFont val="MS P ゴシック"/>
            <family val="3"/>
            <charset val="128"/>
          </rPr>
          <t xml:space="preserve">
=</t>
        </r>
        <r>
          <rPr>
            <strike/>
            <sz val="9"/>
            <color indexed="81"/>
            <rFont val="MS P ゴシック"/>
            <family val="3"/>
            <charset val="128"/>
          </rPr>
          <t>IF($J$3="介護専用型","－",</t>
        </r>
        <r>
          <rPr>
            <sz val="9"/>
            <color indexed="81"/>
            <rFont val="MS P ゴシック"/>
            <family val="3"/>
            <charset val="128"/>
          </rPr>
          <t>ROUNDDOWN(Q13*$J$4,0)</t>
        </r>
        <r>
          <rPr>
            <strike/>
            <sz val="9"/>
            <color indexed="81"/>
            <rFont val="MS P ゴシック"/>
            <family val="3"/>
            <charset val="128"/>
          </rPr>
          <t>)</t>
        </r>
        <r>
          <rPr>
            <sz val="9"/>
            <color indexed="81"/>
            <rFont val="MS P ゴシック"/>
            <family val="3"/>
            <charset val="128"/>
          </rPr>
          <t xml:space="preserve">
　　　　　↓
=ROUNDDOWN(Q13*$J$4,0）</t>
        </r>
      </text>
    </comment>
    <comment ref="H33" authorId="0" shapeId="0" xr:uid="{31498774-8B45-4625-BC7A-0A5C49CF1C6E}">
      <text>
        <r>
          <rPr>
            <b/>
            <sz val="9"/>
            <color indexed="81"/>
            <rFont val="MS P ゴシック"/>
            <family val="3"/>
            <charset val="128"/>
          </rPr>
          <t>作成者:</t>
        </r>
        <r>
          <rPr>
            <sz val="9"/>
            <color indexed="81"/>
            <rFont val="MS P ゴシック"/>
            <family val="3"/>
            <charset val="128"/>
          </rPr>
          <t xml:space="preserve">
予防でも算入されている　要確認</t>
        </r>
      </text>
    </comment>
  </commentList>
</comments>
</file>

<file path=xl/sharedStrings.xml><?xml version="1.0" encoding="utf-8"?>
<sst xmlns="http://schemas.openxmlformats.org/spreadsheetml/2006/main" count="14767" uniqueCount="2535">
  <si>
    <t>＜居宅サービス＞</t>
    <rPh sb="1" eb="3">
      <t>キョタク</t>
    </rPh>
    <phoneticPr fontId="4"/>
  </si>
  <si>
    <t>訪問介護</t>
    <rPh sb="0" eb="2">
      <t>ホウモン</t>
    </rPh>
    <rPh sb="2" eb="4">
      <t>カイゴ</t>
    </rPh>
    <phoneticPr fontId="4"/>
  </si>
  <si>
    <t>訪問入浴介護</t>
    <rPh sb="0" eb="2">
      <t>ホウモン</t>
    </rPh>
    <rPh sb="2" eb="4">
      <t>ニュウヨク</t>
    </rPh>
    <rPh sb="4" eb="6">
      <t>カイゴ</t>
    </rPh>
    <phoneticPr fontId="4"/>
  </si>
  <si>
    <t>訪問看護</t>
    <rPh sb="0" eb="2">
      <t>ホウモン</t>
    </rPh>
    <rPh sb="2" eb="4">
      <t>カンゴ</t>
    </rPh>
    <phoneticPr fontId="4"/>
  </si>
  <si>
    <t>訪問リハビリテーション</t>
    <rPh sb="0" eb="2">
      <t>ホウモン</t>
    </rPh>
    <phoneticPr fontId="4"/>
  </si>
  <si>
    <t>居宅療養管理指導</t>
    <rPh sb="0" eb="2">
      <t>キョタク</t>
    </rPh>
    <rPh sb="2" eb="4">
      <t>リョウヨウ</t>
    </rPh>
    <rPh sb="4" eb="6">
      <t>カンリ</t>
    </rPh>
    <rPh sb="6" eb="8">
      <t>シドウ</t>
    </rPh>
    <phoneticPr fontId="4"/>
  </si>
  <si>
    <t>通所介護</t>
    <rPh sb="0" eb="2">
      <t>ツウショ</t>
    </rPh>
    <rPh sb="2" eb="4">
      <t>カイゴ</t>
    </rPh>
    <phoneticPr fontId="4"/>
  </si>
  <si>
    <t>通所リハビリテーション</t>
    <rPh sb="0" eb="2">
      <t>ツウショ</t>
    </rPh>
    <phoneticPr fontId="4"/>
  </si>
  <si>
    <t>短期入所生活介護</t>
    <rPh sb="0" eb="2">
      <t>タンキ</t>
    </rPh>
    <rPh sb="2" eb="4">
      <t>ニュウショ</t>
    </rPh>
    <rPh sb="4" eb="6">
      <t>セイカツ</t>
    </rPh>
    <rPh sb="6" eb="8">
      <t>カイゴ</t>
    </rPh>
    <phoneticPr fontId="4"/>
  </si>
  <si>
    <t>短期入所療養介護</t>
    <rPh sb="0" eb="2">
      <t>タンキ</t>
    </rPh>
    <rPh sb="2" eb="4">
      <t>ニュウショ</t>
    </rPh>
    <rPh sb="4" eb="6">
      <t>リョウヨウ</t>
    </rPh>
    <rPh sb="6" eb="8">
      <t>カイゴ</t>
    </rPh>
    <phoneticPr fontId="4"/>
  </si>
  <si>
    <t>特定施設入居者生活介護</t>
    <rPh sb="0" eb="2">
      <t>トクテイ</t>
    </rPh>
    <rPh sb="2" eb="4">
      <t>シセツ</t>
    </rPh>
    <rPh sb="4" eb="7">
      <t>ニュウキョシャ</t>
    </rPh>
    <rPh sb="7" eb="9">
      <t>セイカツ</t>
    </rPh>
    <rPh sb="9" eb="11">
      <t>カイゴ</t>
    </rPh>
    <phoneticPr fontId="4"/>
  </si>
  <si>
    <t>福祉用具貸与</t>
    <rPh sb="0" eb="2">
      <t>フクシ</t>
    </rPh>
    <rPh sb="2" eb="4">
      <t>ヨウグ</t>
    </rPh>
    <rPh sb="4" eb="6">
      <t>タイヨ</t>
    </rPh>
    <phoneticPr fontId="4"/>
  </si>
  <si>
    <t>特定福祉用具販売</t>
    <rPh sb="0" eb="2">
      <t>トクテイ</t>
    </rPh>
    <rPh sb="2" eb="4">
      <t>フクシ</t>
    </rPh>
    <rPh sb="4" eb="6">
      <t>ヨウグ</t>
    </rPh>
    <rPh sb="6" eb="8">
      <t>ハンバイ</t>
    </rPh>
    <phoneticPr fontId="4"/>
  </si>
  <si>
    <t>＜地域密着型サービス＞</t>
    <rPh sb="1" eb="3">
      <t>チイキ</t>
    </rPh>
    <rPh sb="3" eb="5">
      <t>ミッチャク</t>
    </rPh>
    <rPh sb="5" eb="6">
      <t>ガタ</t>
    </rPh>
    <phoneticPr fontId="4"/>
  </si>
  <si>
    <t>夜間対応型訪問介護</t>
    <rPh sb="0" eb="2">
      <t>ヤカン</t>
    </rPh>
    <rPh sb="2" eb="4">
      <t>タイオウ</t>
    </rPh>
    <rPh sb="4" eb="5">
      <t>ガタ</t>
    </rPh>
    <rPh sb="5" eb="7">
      <t>ホウモン</t>
    </rPh>
    <rPh sb="7" eb="9">
      <t>カイゴ</t>
    </rPh>
    <phoneticPr fontId="4"/>
  </si>
  <si>
    <t>認知症対応型通所介護</t>
    <rPh sb="0" eb="3">
      <t>ニンチショウ</t>
    </rPh>
    <rPh sb="3" eb="6">
      <t>タイオウガタ</t>
    </rPh>
    <rPh sb="6" eb="8">
      <t>ツウショ</t>
    </rPh>
    <rPh sb="8" eb="10">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</si>
  <si>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</si>
  <si>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4"/>
  </si>
  <si>
    <t>＜居宅介護予防サービス＞</t>
    <rPh sb="1" eb="3">
      <t>キョタク</t>
    </rPh>
    <rPh sb="3" eb="5">
      <t>カイゴ</t>
    </rPh>
    <rPh sb="5" eb="7">
      <t>ヨボウ</t>
    </rPh>
    <phoneticPr fontId="4"/>
  </si>
  <si>
    <t>介護予防訪問入浴介護</t>
    <rPh sb="0" eb="2">
      <t>カイゴ</t>
    </rPh>
    <rPh sb="2" eb="4">
      <t>ヨボウ</t>
    </rPh>
    <rPh sb="4" eb="6">
      <t>ホウモン</t>
    </rPh>
    <rPh sb="6" eb="8">
      <t>ニュウヨク</t>
    </rPh>
    <rPh sb="8" eb="10">
      <t>カイゴ</t>
    </rPh>
    <phoneticPr fontId="4"/>
  </si>
  <si>
    <t>介護予防訪問看護</t>
    <rPh sb="0" eb="2">
      <t>カイゴ</t>
    </rPh>
    <rPh sb="2" eb="4">
      <t>ヨボウ</t>
    </rPh>
    <rPh sb="4" eb="6">
      <t>ホウモン</t>
    </rPh>
    <rPh sb="6" eb="8">
      <t>カンゴ</t>
    </rPh>
    <phoneticPr fontId="4"/>
  </si>
  <si>
    <t>介護予防訪問リハビリテーション</t>
    <rPh sb="0" eb="2">
      <t>カイゴ</t>
    </rPh>
    <rPh sb="2" eb="4">
      <t>ヨボウ</t>
    </rPh>
    <rPh sb="4" eb="6">
      <t>ホウモン</t>
    </rPh>
    <phoneticPr fontId="4"/>
  </si>
  <si>
    <t>介護予防居宅療養管理指導</t>
    <rPh sb="0" eb="2">
      <t>カイゴ</t>
    </rPh>
    <rPh sb="2" eb="4">
      <t>ヨボウ</t>
    </rPh>
    <rPh sb="4" eb="6">
      <t>キョタク</t>
    </rPh>
    <rPh sb="6" eb="8">
      <t>リョウヨウ</t>
    </rPh>
    <rPh sb="8" eb="10">
      <t>カンリ</t>
    </rPh>
    <rPh sb="10" eb="12">
      <t>シドウ</t>
    </rPh>
    <phoneticPr fontId="4"/>
  </si>
  <si>
    <t>介護予防通所リハビリテーション</t>
    <rPh sb="0" eb="2">
      <t>カイゴ</t>
    </rPh>
    <rPh sb="2" eb="4">
      <t>ヨボウ</t>
    </rPh>
    <rPh sb="4" eb="6">
      <t>ツウショ</t>
    </rPh>
    <phoneticPr fontId="4"/>
  </si>
  <si>
    <t>介護予防短期入所生活介護</t>
    <rPh sb="0" eb="2">
      <t>カイゴ</t>
    </rPh>
    <rPh sb="2" eb="4">
      <t>ヨボウ</t>
    </rPh>
    <rPh sb="4" eb="6">
      <t>タンキ</t>
    </rPh>
    <rPh sb="6" eb="8">
      <t>ニュウショ</t>
    </rPh>
    <rPh sb="8" eb="10">
      <t>セイカツ</t>
    </rPh>
    <rPh sb="10" eb="12">
      <t>カイゴ</t>
    </rPh>
    <phoneticPr fontId="4"/>
  </si>
  <si>
    <t>介護予防短期入所療養介護</t>
    <rPh sb="0" eb="2">
      <t>カイゴ</t>
    </rPh>
    <rPh sb="2" eb="4">
      <t>ヨボウ</t>
    </rPh>
    <rPh sb="4" eb="6">
      <t>タンキ</t>
    </rPh>
    <rPh sb="6" eb="8">
      <t>ニュウショ</t>
    </rPh>
    <rPh sb="8" eb="10">
      <t>リョウヨウ</t>
    </rPh>
    <rPh sb="10" eb="12">
      <t>カイゴ</t>
    </rPh>
    <phoneticPr fontId="4"/>
  </si>
  <si>
    <t>介護予防福祉用具貸与</t>
    <rPh sb="0" eb="2">
      <t>カイゴ</t>
    </rPh>
    <rPh sb="2" eb="4">
      <t>ヨボウ</t>
    </rPh>
    <rPh sb="4" eb="6">
      <t>フクシ</t>
    </rPh>
    <rPh sb="6" eb="8">
      <t>ヨウグ</t>
    </rPh>
    <rPh sb="8" eb="10">
      <t>タイヨ</t>
    </rPh>
    <phoneticPr fontId="4"/>
  </si>
  <si>
    <t>＜地域密着型介護予防サービス＞</t>
    <rPh sb="1" eb="3">
      <t>チイキ</t>
    </rPh>
    <rPh sb="3" eb="5">
      <t>ミッチャク</t>
    </rPh>
    <rPh sb="5" eb="6">
      <t>ガタ</t>
    </rPh>
    <rPh sb="6" eb="8">
      <t>カイゴ</t>
    </rPh>
    <rPh sb="8" eb="10">
      <t>ヨボウ</t>
    </rPh>
    <phoneticPr fontId="4"/>
  </si>
  <si>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</si>
  <si>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</si>
  <si>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4"/>
  </si>
  <si>
    <t>＜介護保険施設＞</t>
    <rPh sb="1" eb="3">
      <t>カイゴ</t>
    </rPh>
    <rPh sb="3" eb="5">
      <t>ホケン</t>
    </rPh>
    <rPh sb="5" eb="7">
      <t>シセツ</t>
    </rPh>
    <phoneticPr fontId="4"/>
  </si>
  <si>
    <t>介護老人福祉施設</t>
    <rPh sb="0" eb="2">
      <t>カイゴ</t>
    </rPh>
    <rPh sb="2" eb="4">
      <t>ロウジン</t>
    </rPh>
    <rPh sb="4" eb="6">
      <t>フクシ</t>
    </rPh>
    <rPh sb="6" eb="8">
      <t>シセツ</t>
    </rPh>
    <phoneticPr fontId="4"/>
  </si>
  <si>
    <t>介護老人保健施設</t>
    <rPh sb="0" eb="2">
      <t>カイゴ</t>
    </rPh>
    <rPh sb="2" eb="4">
      <t>ロウジン</t>
    </rPh>
    <rPh sb="4" eb="6">
      <t>ホケン</t>
    </rPh>
    <rPh sb="6" eb="8">
      <t>シセツ</t>
    </rPh>
    <phoneticPr fontId="4"/>
  </si>
  <si>
    <t>事業所の名称</t>
    <rPh sb="0" eb="3">
      <t>ジギョウショ</t>
    </rPh>
    <rPh sb="4" eb="6">
      <t>メイショウ</t>
    </rPh>
    <phoneticPr fontId="4"/>
  </si>
  <si>
    <t>名称</t>
    <rPh sb="0" eb="2">
      <t>メイショウ</t>
    </rPh>
    <phoneticPr fontId="4"/>
  </si>
  <si>
    <t>電話番号</t>
    <rPh sb="0" eb="2">
      <t>デンワ</t>
    </rPh>
    <rPh sb="2" eb="4">
      <t>バンゴウ</t>
    </rPh>
    <phoneticPr fontId="4"/>
  </si>
  <si>
    <t>常勤</t>
    <rPh sb="0" eb="2">
      <t>ジョウキン</t>
    </rPh>
    <phoneticPr fontId="4"/>
  </si>
  <si>
    <t>合計</t>
    <rPh sb="0" eb="2">
      <t>ゴウケイ</t>
    </rPh>
    <phoneticPr fontId="4"/>
  </si>
  <si>
    <t>非常勤</t>
    <rPh sb="0" eb="3">
      <t>ヒジョウキン</t>
    </rPh>
    <phoneticPr fontId="4"/>
  </si>
  <si>
    <t>生活相談員</t>
    <rPh sb="0" eb="2">
      <t>セイカツ</t>
    </rPh>
    <rPh sb="2" eb="5">
      <t>ソウダンイン</t>
    </rPh>
    <phoneticPr fontId="4"/>
  </si>
  <si>
    <t>介護職員</t>
    <rPh sb="0" eb="2">
      <t>カイゴ</t>
    </rPh>
    <rPh sb="2" eb="4">
      <t>ショクイン</t>
    </rPh>
    <phoneticPr fontId="4"/>
  </si>
  <si>
    <t>計画作成担当者</t>
    <rPh sb="0" eb="2">
      <t>ケイカク</t>
    </rPh>
    <rPh sb="2" eb="4">
      <t>サクセイ</t>
    </rPh>
    <rPh sb="4" eb="7">
      <t>タントウシャ</t>
    </rPh>
    <phoneticPr fontId="4"/>
  </si>
  <si>
    <t>居室利用権の取扱い</t>
    <rPh sb="0" eb="2">
      <t>キョシツ</t>
    </rPh>
    <rPh sb="2" eb="5">
      <t>リヨウケン</t>
    </rPh>
    <rPh sb="6" eb="8">
      <t>トリアツカ</t>
    </rPh>
    <phoneticPr fontId="4"/>
  </si>
  <si>
    <t>その他</t>
    <rPh sb="2" eb="3">
      <t>タ</t>
    </rPh>
    <phoneticPr fontId="4"/>
  </si>
  <si>
    <t>留意事項</t>
    <rPh sb="0" eb="2">
      <t>リュウイ</t>
    </rPh>
    <rPh sb="2" eb="4">
      <t>ジコウ</t>
    </rPh>
    <phoneticPr fontId="4"/>
  </si>
  <si>
    <t>契約の解除の内容</t>
    <rPh sb="0" eb="2">
      <t>ケイヤク</t>
    </rPh>
    <rPh sb="3" eb="5">
      <t>カイジョ</t>
    </rPh>
    <rPh sb="6" eb="8">
      <t>ナイヨウ</t>
    </rPh>
    <phoneticPr fontId="4"/>
  </si>
  <si>
    <t>自立</t>
    <rPh sb="0" eb="2">
      <t>ジリツ</t>
    </rPh>
    <phoneticPr fontId="4"/>
  </si>
  <si>
    <t>社会福祉施設</t>
    <rPh sb="0" eb="2">
      <t>シャカイ</t>
    </rPh>
    <rPh sb="2" eb="4">
      <t>フクシ</t>
    </rPh>
    <rPh sb="4" eb="6">
      <t>シセツ</t>
    </rPh>
    <phoneticPr fontId="4"/>
  </si>
  <si>
    <t>医療機関</t>
    <rPh sb="0" eb="2">
      <t>イリョウ</t>
    </rPh>
    <rPh sb="2" eb="4">
      <t>キカン</t>
    </rPh>
    <phoneticPr fontId="4"/>
  </si>
  <si>
    <t>自宅等</t>
    <rPh sb="0" eb="2">
      <t>ジタク</t>
    </rPh>
    <rPh sb="2" eb="3">
      <t>トウ</t>
    </rPh>
    <phoneticPr fontId="4"/>
  </si>
  <si>
    <t>男性</t>
    <rPh sb="0" eb="2">
      <t>ダンセイ</t>
    </rPh>
    <phoneticPr fontId="4"/>
  </si>
  <si>
    <t>居室の状況</t>
    <rPh sb="0" eb="2">
      <t>キョシツ</t>
    </rPh>
    <rPh sb="3" eb="5">
      <t>ジョウキョウ</t>
    </rPh>
    <phoneticPr fontId="4"/>
  </si>
  <si>
    <t>平日</t>
    <rPh sb="0" eb="2">
      <t>ヘイジツ</t>
    </rPh>
    <phoneticPr fontId="4"/>
  </si>
  <si>
    <t>土曜</t>
    <rPh sb="0" eb="2">
      <t>ドヨウ</t>
    </rPh>
    <phoneticPr fontId="4"/>
  </si>
  <si>
    <t>日曜・祝日</t>
    <rPh sb="0" eb="2">
      <t>ニチヨウ</t>
    </rPh>
    <rPh sb="3" eb="5">
      <t>シュクジツ</t>
    </rPh>
    <phoneticPr fontId="4"/>
  </si>
  <si>
    <t>食費</t>
    <rPh sb="0" eb="2">
      <t>ショクヒ</t>
    </rPh>
    <phoneticPr fontId="4"/>
  </si>
  <si>
    <t>様</t>
    <rPh sb="0" eb="1">
      <t>サマ</t>
    </rPh>
    <phoneticPr fontId="4"/>
  </si>
  <si>
    <t>所属・職名</t>
    <rPh sb="0" eb="2">
      <t>ショゾク</t>
    </rPh>
    <rPh sb="3" eb="5">
      <t>ショクメイ</t>
    </rPh>
    <phoneticPr fontId="4"/>
  </si>
  <si>
    <t>記入年月日</t>
    <rPh sb="0" eb="2">
      <t>キニュウ</t>
    </rPh>
    <rPh sb="2" eb="5">
      <t>ネンガッピ</t>
    </rPh>
    <phoneticPr fontId="4"/>
  </si>
  <si>
    <t>小規模多機能型居宅介護</t>
    <rPh sb="0" eb="3">
      <t>ショウキボ</t>
    </rPh>
    <rPh sb="3" eb="6">
      <t>タキノウ</t>
    </rPh>
    <rPh sb="6" eb="7">
      <t>ガタ</t>
    </rPh>
    <rPh sb="7" eb="9">
      <t>キョタク</t>
    </rPh>
    <rPh sb="9" eb="11">
      <t>カイゴ</t>
    </rPh>
    <phoneticPr fontId="4"/>
  </si>
  <si>
    <t>入居者の状況</t>
    <rPh sb="0" eb="3">
      <t>ニュウキョシャ</t>
    </rPh>
    <rPh sb="4" eb="6">
      <t>ジョウキョウ</t>
    </rPh>
    <phoneticPr fontId="4"/>
  </si>
  <si>
    <t>損害賠償責任保険の加入状況</t>
    <rPh sb="0" eb="2">
      <t>ソンガイ</t>
    </rPh>
    <rPh sb="2" eb="4">
      <t>バイショウ</t>
    </rPh>
    <rPh sb="4" eb="6">
      <t>セキニン</t>
    </rPh>
    <rPh sb="6" eb="8">
      <t>ホケン</t>
    </rPh>
    <rPh sb="9" eb="11">
      <t>カニュウ</t>
    </rPh>
    <rPh sb="11" eb="13">
      <t>ジョウキョウ</t>
    </rPh>
    <phoneticPr fontId="4"/>
  </si>
  <si>
    <t>居宅介護支援</t>
    <rPh sb="0" eb="2">
      <t>キョタク</t>
    </rPh>
    <rPh sb="2" eb="4">
      <t>カイゴ</t>
    </rPh>
    <rPh sb="4" eb="6">
      <t>シエン</t>
    </rPh>
    <phoneticPr fontId="4"/>
  </si>
  <si>
    <t>介護予防支援</t>
    <rPh sb="0" eb="2">
      <t>カイゴ</t>
    </rPh>
    <rPh sb="2" eb="4">
      <t>ヨボウ</t>
    </rPh>
    <rPh sb="4" eb="6">
      <t>シエン</t>
    </rPh>
    <phoneticPr fontId="4"/>
  </si>
  <si>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4"/>
  </si>
  <si>
    <t>敷金</t>
    <rPh sb="0" eb="2">
      <t>シキキン</t>
    </rPh>
    <phoneticPr fontId="4"/>
  </si>
  <si>
    <t>年齢に応じた金額設定</t>
    <rPh sb="0" eb="2">
      <t>ネンレイ</t>
    </rPh>
    <rPh sb="3" eb="4">
      <t>オウ</t>
    </rPh>
    <rPh sb="6" eb="8">
      <t>キンガク</t>
    </rPh>
    <rPh sb="8" eb="10">
      <t>セッテイ</t>
    </rPh>
    <phoneticPr fontId="4"/>
  </si>
  <si>
    <t>１ 事業主体概要</t>
    <rPh sb="2" eb="4">
      <t>ジギョウ</t>
    </rPh>
    <rPh sb="4" eb="6">
      <t>シュタイ</t>
    </rPh>
    <rPh sb="6" eb="8">
      <t>ガイヨウ</t>
    </rPh>
    <phoneticPr fontId="4"/>
  </si>
  <si>
    <t>主たる事務所の所在地</t>
    <rPh sb="0" eb="1">
      <t>シュ</t>
    </rPh>
    <rPh sb="3" eb="6">
      <t>ジムショ</t>
    </rPh>
    <rPh sb="7" eb="10">
      <t>ショザイチ</t>
    </rPh>
    <phoneticPr fontId="4"/>
  </si>
  <si>
    <t>連絡先</t>
    <rPh sb="0" eb="2">
      <t>レンラク</t>
    </rPh>
    <rPh sb="2" eb="3">
      <t>サキ</t>
    </rPh>
    <phoneticPr fontId="4"/>
  </si>
  <si>
    <t>ホームページアドレス</t>
    <phoneticPr fontId="4"/>
  </si>
  <si>
    <t>ＦＡＸ番号</t>
    <rPh sb="3" eb="5">
      <t>バンゴウ</t>
    </rPh>
    <phoneticPr fontId="4"/>
  </si>
  <si>
    <t>設立年月日</t>
    <rPh sb="0" eb="2">
      <t>セツリツ</t>
    </rPh>
    <rPh sb="2" eb="5">
      <t>ネンガッピ</t>
    </rPh>
    <phoneticPr fontId="4"/>
  </si>
  <si>
    <t>主な実施事業</t>
    <rPh sb="0" eb="1">
      <t>オモ</t>
    </rPh>
    <rPh sb="2" eb="4">
      <t>ジッシ</t>
    </rPh>
    <rPh sb="4" eb="6">
      <t>ジギョウ</t>
    </rPh>
    <phoneticPr fontId="4"/>
  </si>
  <si>
    <t>２</t>
    <phoneticPr fontId="4"/>
  </si>
  <si>
    <t>所在地</t>
    <rPh sb="0" eb="3">
      <t>ショザイチ</t>
    </rPh>
    <phoneticPr fontId="4"/>
  </si>
  <si>
    <t>管理者</t>
    <rPh sb="0" eb="3">
      <t>カンリシャ</t>
    </rPh>
    <phoneticPr fontId="4"/>
  </si>
  <si>
    <t>（住まいの概要）</t>
    <rPh sb="1" eb="2">
      <t>ス</t>
    </rPh>
    <rPh sb="5" eb="7">
      <t>ガイヨウ</t>
    </rPh>
    <phoneticPr fontId="4"/>
  </si>
  <si>
    <t>３　建物概要</t>
    <rPh sb="2" eb="4">
      <t>タテモノ</t>
    </rPh>
    <rPh sb="4" eb="6">
      <t>ガイヨウ</t>
    </rPh>
    <phoneticPr fontId="4"/>
  </si>
  <si>
    <t>土地</t>
    <rPh sb="0" eb="2">
      <t>トチ</t>
    </rPh>
    <phoneticPr fontId="4"/>
  </si>
  <si>
    <t>建物</t>
    <rPh sb="0" eb="2">
      <t>タテモノ</t>
    </rPh>
    <phoneticPr fontId="4"/>
  </si>
  <si>
    <t>耐火構造</t>
    <rPh sb="0" eb="2">
      <t>タイカ</t>
    </rPh>
    <rPh sb="2" eb="4">
      <t>コウゾウ</t>
    </rPh>
    <phoneticPr fontId="4"/>
  </si>
  <si>
    <t>建物概要</t>
    <rPh sb="0" eb="2">
      <t>タテモノ</t>
    </rPh>
    <rPh sb="2" eb="4">
      <t>ガイヨウ</t>
    </rPh>
    <phoneticPr fontId="4"/>
  </si>
  <si>
    <t>浴室</t>
    <rPh sb="0" eb="2">
      <t>ヨクシツ</t>
    </rPh>
    <phoneticPr fontId="4"/>
  </si>
  <si>
    <t>面積</t>
    <rPh sb="0" eb="2">
      <t>メンセキ</t>
    </rPh>
    <phoneticPr fontId="4"/>
  </si>
  <si>
    <t>共用施設</t>
    <rPh sb="0" eb="2">
      <t>キョウヨウ</t>
    </rPh>
    <rPh sb="2" eb="4">
      <t>シセツ</t>
    </rPh>
    <phoneticPr fontId="4"/>
  </si>
  <si>
    <t>共用浴室</t>
    <rPh sb="0" eb="2">
      <t>キョウヨウ</t>
    </rPh>
    <rPh sb="2" eb="4">
      <t>ヨクシツ</t>
    </rPh>
    <phoneticPr fontId="4"/>
  </si>
  <si>
    <t>共用浴室における介護浴槽</t>
    <rPh sb="0" eb="2">
      <t>キョウヨウ</t>
    </rPh>
    <rPh sb="2" eb="4">
      <t>ヨクシツ</t>
    </rPh>
    <rPh sb="8" eb="10">
      <t>カイゴ</t>
    </rPh>
    <rPh sb="10" eb="12">
      <t>ヨクソウ</t>
    </rPh>
    <phoneticPr fontId="4"/>
  </si>
  <si>
    <t>食堂</t>
    <rPh sb="0" eb="2">
      <t>ショクドウ</t>
    </rPh>
    <phoneticPr fontId="4"/>
  </si>
  <si>
    <t>エレベーター</t>
    <phoneticPr fontId="4"/>
  </si>
  <si>
    <t>消火器</t>
    <rPh sb="0" eb="3">
      <t>ショウカキ</t>
    </rPh>
    <phoneticPr fontId="4"/>
  </si>
  <si>
    <t>自動火災報知設備</t>
    <rPh sb="0" eb="2">
      <t>ジドウ</t>
    </rPh>
    <rPh sb="2" eb="4">
      <t>カサイ</t>
    </rPh>
    <rPh sb="4" eb="6">
      <t>ホウチ</t>
    </rPh>
    <rPh sb="6" eb="8">
      <t>セツビ</t>
    </rPh>
    <phoneticPr fontId="4"/>
  </si>
  <si>
    <t>４</t>
    <phoneticPr fontId="4"/>
  </si>
  <si>
    <t>サービスの内容</t>
    <rPh sb="5" eb="7">
      <t>ナイヨウ</t>
    </rPh>
    <phoneticPr fontId="4"/>
  </si>
  <si>
    <t>（全体の方針）</t>
    <rPh sb="1" eb="3">
      <t>ゼンタイ</t>
    </rPh>
    <rPh sb="4" eb="6">
      <t>ホウシン</t>
    </rPh>
    <phoneticPr fontId="4"/>
  </si>
  <si>
    <t>運営に関する方針</t>
    <rPh sb="0" eb="2">
      <t>ウンエイ</t>
    </rPh>
    <rPh sb="3" eb="4">
      <t>カン</t>
    </rPh>
    <rPh sb="6" eb="8">
      <t>ホウシン</t>
    </rPh>
    <phoneticPr fontId="4"/>
  </si>
  <si>
    <t>食事の提供</t>
    <rPh sb="0" eb="2">
      <t>ショクジ</t>
    </rPh>
    <rPh sb="3" eb="5">
      <t>テイキョウ</t>
    </rPh>
    <phoneticPr fontId="4"/>
  </si>
  <si>
    <t>特定施設入居者生活介護の加算の対象となるサービスの体制の有無</t>
    <rPh sb="0" eb="2">
      <t>トクテイ</t>
    </rPh>
    <rPh sb="2" eb="4">
      <t>シセツ</t>
    </rPh>
    <rPh sb="4" eb="7">
      <t>ニュウキョシャ</t>
    </rPh>
    <rPh sb="7" eb="9">
      <t>セイカツ</t>
    </rPh>
    <rPh sb="9" eb="11">
      <t>カイゴ</t>
    </rPh>
    <rPh sb="12" eb="14">
      <t>カサン</t>
    </rPh>
    <rPh sb="15" eb="17">
      <t>タイショウ</t>
    </rPh>
    <rPh sb="25" eb="27">
      <t>タイセイ</t>
    </rPh>
    <rPh sb="28" eb="30">
      <t>ウム</t>
    </rPh>
    <phoneticPr fontId="4"/>
  </si>
  <si>
    <t>個別機能訓練加算</t>
    <rPh sb="0" eb="2">
      <t>コベツ</t>
    </rPh>
    <rPh sb="2" eb="4">
      <t>キノウ</t>
    </rPh>
    <rPh sb="4" eb="6">
      <t>クンレン</t>
    </rPh>
    <rPh sb="6" eb="8">
      <t>カサン</t>
    </rPh>
    <phoneticPr fontId="4"/>
  </si>
  <si>
    <t>夜間看護体制加算</t>
    <rPh sb="0" eb="2">
      <t>ヤカン</t>
    </rPh>
    <rPh sb="2" eb="4">
      <t>カンゴ</t>
    </rPh>
    <rPh sb="4" eb="6">
      <t>タイセイ</t>
    </rPh>
    <rPh sb="6" eb="8">
      <t>カサン</t>
    </rPh>
    <phoneticPr fontId="4"/>
  </si>
  <si>
    <t>医療機関連携加算</t>
    <rPh sb="0" eb="2">
      <t>イリョウ</t>
    </rPh>
    <rPh sb="2" eb="4">
      <t>キカン</t>
    </rPh>
    <rPh sb="4" eb="6">
      <t>レンケイ</t>
    </rPh>
    <rPh sb="6" eb="8">
      <t>カサン</t>
    </rPh>
    <phoneticPr fontId="4"/>
  </si>
  <si>
    <t>看取り介護加算</t>
    <rPh sb="0" eb="2">
      <t>ミト</t>
    </rPh>
    <rPh sb="3" eb="5">
      <t>カイゴ</t>
    </rPh>
    <rPh sb="5" eb="7">
      <t>カサン</t>
    </rPh>
    <phoneticPr fontId="4"/>
  </si>
  <si>
    <t>認知症専門ケア加算</t>
    <rPh sb="0" eb="2">
      <t>ニンチ</t>
    </rPh>
    <rPh sb="2" eb="3">
      <t>ショウ</t>
    </rPh>
    <rPh sb="3" eb="5">
      <t>センモン</t>
    </rPh>
    <rPh sb="7" eb="9">
      <t>カサン</t>
    </rPh>
    <phoneticPr fontId="4"/>
  </si>
  <si>
    <t>サービス提供体制強化加算</t>
    <rPh sb="4" eb="6">
      <t>テイキョウ</t>
    </rPh>
    <rPh sb="6" eb="8">
      <t>タイセイ</t>
    </rPh>
    <rPh sb="8" eb="10">
      <t>キョウカ</t>
    </rPh>
    <rPh sb="10" eb="12">
      <t>カサン</t>
    </rPh>
    <phoneticPr fontId="4"/>
  </si>
  <si>
    <t>医療支援</t>
    <rPh sb="0" eb="2">
      <t>イリョウ</t>
    </rPh>
    <rPh sb="2" eb="4">
      <t>シエン</t>
    </rPh>
    <phoneticPr fontId="4"/>
  </si>
  <si>
    <t>住所</t>
    <rPh sb="0" eb="2">
      <t>ジュウショ</t>
    </rPh>
    <phoneticPr fontId="4"/>
  </si>
  <si>
    <t>診療科目</t>
    <rPh sb="0" eb="2">
      <t>シンリョウ</t>
    </rPh>
    <rPh sb="2" eb="4">
      <t>カモク</t>
    </rPh>
    <phoneticPr fontId="4"/>
  </si>
  <si>
    <t>協力内容</t>
    <rPh sb="0" eb="2">
      <t>キョウリョク</t>
    </rPh>
    <rPh sb="2" eb="4">
      <t>ナイヨウ</t>
    </rPh>
    <phoneticPr fontId="4"/>
  </si>
  <si>
    <t>協力歯科医療機関</t>
    <rPh sb="0" eb="2">
      <t>キョウリョク</t>
    </rPh>
    <rPh sb="2" eb="4">
      <t>シカ</t>
    </rPh>
    <rPh sb="4" eb="6">
      <t>イリョウ</t>
    </rPh>
    <rPh sb="6" eb="8">
      <t>キカン</t>
    </rPh>
    <phoneticPr fontId="4"/>
  </si>
  <si>
    <t>入居後に居室を住み替える場合</t>
    <rPh sb="0" eb="2">
      <t>ニュウキョ</t>
    </rPh>
    <rPh sb="2" eb="3">
      <t>ゴ</t>
    </rPh>
    <rPh sb="4" eb="6">
      <t>キョシツ</t>
    </rPh>
    <rPh sb="7" eb="8">
      <t>ス</t>
    </rPh>
    <rPh sb="9" eb="10">
      <t>カ</t>
    </rPh>
    <rPh sb="12" eb="14">
      <t>バアイ</t>
    </rPh>
    <phoneticPr fontId="4"/>
  </si>
  <si>
    <t>判断基準の内容</t>
    <rPh sb="0" eb="2">
      <t>ハンダン</t>
    </rPh>
    <rPh sb="2" eb="4">
      <t>キジュン</t>
    </rPh>
    <rPh sb="5" eb="7">
      <t>ナイヨウ</t>
    </rPh>
    <phoneticPr fontId="4"/>
  </si>
  <si>
    <t>手続の内容</t>
    <rPh sb="0" eb="2">
      <t>テツヅキ</t>
    </rPh>
    <rPh sb="3" eb="5">
      <t>ナイヨウ</t>
    </rPh>
    <phoneticPr fontId="4"/>
  </si>
  <si>
    <t>追加的費用の有無</t>
    <rPh sb="0" eb="3">
      <t>ツイカテキ</t>
    </rPh>
    <rPh sb="3" eb="5">
      <t>ヒヨウ</t>
    </rPh>
    <rPh sb="6" eb="8">
      <t>ウム</t>
    </rPh>
    <phoneticPr fontId="4"/>
  </si>
  <si>
    <t>前払金償却の調整の有無</t>
    <rPh sb="0" eb="2">
      <t>マエバラ</t>
    </rPh>
    <rPh sb="2" eb="3">
      <t>キン</t>
    </rPh>
    <rPh sb="3" eb="5">
      <t>ショウキャク</t>
    </rPh>
    <rPh sb="6" eb="8">
      <t>チョウセイ</t>
    </rPh>
    <rPh sb="9" eb="11">
      <t>ウム</t>
    </rPh>
    <phoneticPr fontId="4"/>
  </si>
  <si>
    <t>面積の増減</t>
    <rPh sb="0" eb="2">
      <t>メンセキ</t>
    </rPh>
    <rPh sb="3" eb="5">
      <t>ゾウゲン</t>
    </rPh>
    <phoneticPr fontId="4"/>
  </si>
  <si>
    <t>便所の変更</t>
    <rPh sb="0" eb="2">
      <t>ベンジョ</t>
    </rPh>
    <rPh sb="3" eb="5">
      <t>ヘンコウ</t>
    </rPh>
    <phoneticPr fontId="4"/>
  </si>
  <si>
    <t>浴室の変更</t>
    <rPh sb="0" eb="2">
      <t>ヨクシツ</t>
    </rPh>
    <rPh sb="3" eb="5">
      <t>ヘンコウ</t>
    </rPh>
    <phoneticPr fontId="4"/>
  </si>
  <si>
    <t>洗面所の変更</t>
    <rPh sb="0" eb="2">
      <t>センメン</t>
    </rPh>
    <rPh sb="2" eb="3">
      <t>ジョ</t>
    </rPh>
    <rPh sb="4" eb="6">
      <t>ヘンコウ</t>
    </rPh>
    <phoneticPr fontId="4"/>
  </si>
  <si>
    <t>その他の変更</t>
    <rPh sb="2" eb="3">
      <t>タ</t>
    </rPh>
    <rPh sb="4" eb="6">
      <t>ヘンコウ</t>
    </rPh>
    <phoneticPr fontId="4"/>
  </si>
  <si>
    <t>従前の居室との仕様の変更</t>
    <rPh sb="0" eb="2">
      <t>ジュウゼン</t>
    </rPh>
    <rPh sb="3" eb="5">
      <t>キョシツ</t>
    </rPh>
    <rPh sb="7" eb="9">
      <t>シヨウ</t>
    </rPh>
    <rPh sb="10" eb="12">
      <t>ヘンコウ</t>
    </rPh>
    <phoneticPr fontId="4"/>
  </si>
  <si>
    <t>（入居に関する要件）</t>
    <rPh sb="1" eb="3">
      <t>ニュウキョ</t>
    </rPh>
    <rPh sb="4" eb="5">
      <t>カン</t>
    </rPh>
    <rPh sb="7" eb="9">
      <t>ヨウケン</t>
    </rPh>
    <phoneticPr fontId="4"/>
  </si>
  <si>
    <t>入居対象となる者</t>
    <rPh sb="0" eb="2">
      <t>ニュウキョ</t>
    </rPh>
    <rPh sb="2" eb="4">
      <t>タイショウ</t>
    </rPh>
    <rPh sb="7" eb="8">
      <t>モノ</t>
    </rPh>
    <phoneticPr fontId="4"/>
  </si>
  <si>
    <t>事業主体から解約を求める場合</t>
    <rPh sb="0" eb="2">
      <t>ジギョウ</t>
    </rPh>
    <rPh sb="2" eb="4">
      <t>シュタイ</t>
    </rPh>
    <rPh sb="6" eb="8">
      <t>カイヤク</t>
    </rPh>
    <rPh sb="9" eb="10">
      <t>モト</t>
    </rPh>
    <rPh sb="12" eb="14">
      <t>バアイ</t>
    </rPh>
    <phoneticPr fontId="4"/>
  </si>
  <si>
    <t>解約条項</t>
    <rPh sb="0" eb="2">
      <t>カイヤク</t>
    </rPh>
    <rPh sb="2" eb="4">
      <t>ジョウコウ</t>
    </rPh>
    <phoneticPr fontId="4"/>
  </si>
  <si>
    <t>解約予告期間</t>
    <rPh sb="0" eb="2">
      <t>カイヤク</t>
    </rPh>
    <rPh sb="2" eb="4">
      <t>ヨコク</t>
    </rPh>
    <rPh sb="4" eb="6">
      <t>キカン</t>
    </rPh>
    <phoneticPr fontId="4"/>
  </si>
  <si>
    <t>入居者からの解約予告期間</t>
    <rPh sb="0" eb="3">
      <t>ニュウキョシャ</t>
    </rPh>
    <rPh sb="6" eb="8">
      <t>カイヤク</t>
    </rPh>
    <rPh sb="8" eb="10">
      <t>ヨコク</t>
    </rPh>
    <rPh sb="10" eb="12">
      <t>キカン</t>
    </rPh>
    <phoneticPr fontId="4"/>
  </si>
  <si>
    <t>５</t>
    <phoneticPr fontId="4"/>
  </si>
  <si>
    <t>直接処遇職員</t>
    <rPh sb="0" eb="2">
      <t>チョクセツ</t>
    </rPh>
    <rPh sb="2" eb="4">
      <t>ショグウ</t>
    </rPh>
    <rPh sb="4" eb="6">
      <t>ショクイン</t>
    </rPh>
    <phoneticPr fontId="4"/>
  </si>
  <si>
    <t>看護職員</t>
    <rPh sb="0" eb="2">
      <t>カンゴ</t>
    </rPh>
    <rPh sb="2" eb="4">
      <t>ショクイン</t>
    </rPh>
    <phoneticPr fontId="4"/>
  </si>
  <si>
    <t>機能訓練指導員</t>
    <rPh sb="0" eb="2">
      <t>キノウ</t>
    </rPh>
    <rPh sb="2" eb="4">
      <t>クンレン</t>
    </rPh>
    <rPh sb="4" eb="7">
      <t>シドウイン</t>
    </rPh>
    <phoneticPr fontId="4"/>
  </si>
  <si>
    <t>栄養士</t>
    <rPh sb="0" eb="3">
      <t>エイヨウシ</t>
    </rPh>
    <phoneticPr fontId="4"/>
  </si>
  <si>
    <t>調理員</t>
    <rPh sb="0" eb="3">
      <t>チョウリイン</t>
    </rPh>
    <phoneticPr fontId="4"/>
  </si>
  <si>
    <t>事務員</t>
    <rPh sb="0" eb="3">
      <t>ジムイン</t>
    </rPh>
    <phoneticPr fontId="4"/>
  </si>
  <si>
    <t>その他職員</t>
    <rPh sb="2" eb="3">
      <t>タ</t>
    </rPh>
    <rPh sb="3" eb="5">
      <t>ショクイン</t>
    </rPh>
    <phoneticPr fontId="4"/>
  </si>
  <si>
    <t>１年未満</t>
    <rPh sb="1" eb="2">
      <t>ネン</t>
    </rPh>
    <rPh sb="2" eb="4">
      <t>ミマン</t>
    </rPh>
    <phoneticPr fontId="4"/>
  </si>
  <si>
    <t>１年以上
３年未満</t>
    <rPh sb="1" eb="4">
      <t>ネンイジョウ</t>
    </rPh>
    <rPh sb="6" eb="7">
      <t>ネン</t>
    </rPh>
    <rPh sb="7" eb="9">
      <t>ミマン</t>
    </rPh>
    <phoneticPr fontId="4"/>
  </si>
  <si>
    <t>３年以上
５年未満</t>
    <rPh sb="1" eb="4">
      <t>ネンイジョウ</t>
    </rPh>
    <rPh sb="6" eb="7">
      <t>ネン</t>
    </rPh>
    <rPh sb="7" eb="9">
      <t>ミマン</t>
    </rPh>
    <phoneticPr fontId="4"/>
  </si>
  <si>
    <t>５年以上
１０年未満</t>
    <rPh sb="1" eb="4">
      <t>ネンイジョウ</t>
    </rPh>
    <rPh sb="7" eb="8">
      <t>ネン</t>
    </rPh>
    <rPh sb="8" eb="10">
      <t>ミマン</t>
    </rPh>
    <phoneticPr fontId="4"/>
  </si>
  <si>
    <t>従業者の健康診断の実施状況</t>
    <rPh sb="0" eb="3">
      <t>ジュウギョウシャ</t>
    </rPh>
    <rPh sb="4" eb="6">
      <t>ケンコウ</t>
    </rPh>
    <rPh sb="6" eb="8">
      <t>シンダン</t>
    </rPh>
    <rPh sb="9" eb="11">
      <t>ジッシ</t>
    </rPh>
    <rPh sb="11" eb="13">
      <t>ジョウキョウ</t>
    </rPh>
    <phoneticPr fontId="4"/>
  </si>
  <si>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4"/>
  </si>
  <si>
    <t>他の職務との兼務</t>
    <rPh sb="0" eb="1">
      <t>タ</t>
    </rPh>
    <rPh sb="2" eb="4">
      <t>ショクム</t>
    </rPh>
    <rPh sb="6" eb="8">
      <t>ケンム</t>
    </rPh>
    <phoneticPr fontId="4"/>
  </si>
  <si>
    <t>資格等の名称</t>
    <rPh sb="0" eb="3">
      <t>シカクトウ</t>
    </rPh>
    <rPh sb="4" eb="6">
      <t>メイショウ</t>
    </rPh>
    <phoneticPr fontId="4"/>
  </si>
  <si>
    <t>職員数（実人数）</t>
    <rPh sb="0" eb="3">
      <t>ショクインスウ</t>
    </rPh>
    <rPh sb="4" eb="5">
      <t>ジツ</t>
    </rPh>
    <rPh sb="5" eb="7">
      <t>ニンズウ</t>
    </rPh>
    <phoneticPr fontId="4"/>
  </si>
  <si>
    <t>（職種別の職員数）</t>
    <rPh sb="1" eb="4">
      <t>ショクシュベツ</t>
    </rPh>
    <rPh sb="5" eb="8">
      <t>ショクインスウ</t>
    </rPh>
    <phoneticPr fontId="4"/>
  </si>
  <si>
    <t>（資格を有している介護職員の人数）</t>
    <rPh sb="1" eb="3">
      <t>シカク</t>
    </rPh>
    <rPh sb="4" eb="5">
      <t>ユウ</t>
    </rPh>
    <rPh sb="9" eb="11">
      <t>カイゴ</t>
    </rPh>
    <rPh sb="11" eb="13">
      <t>ショクイン</t>
    </rPh>
    <rPh sb="14" eb="16">
      <t>ニンズウ</t>
    </rPh>
    <phoneticPr fontId="4"/>
  </si>
  <si>
    <t>６</t>
    <phoneticPr fontId="4"/>
  </si>
  <si>
    <t>利用料金</t>
    <rPh sb="0" eb="2">
      <t>リヨウ</t>
    </rPh>
    <rPh sb="2" eb="4">
      <t>リョウキン</t>
    </rPh>
    <phoneticPr fontId="4"/>
  </si>
  <si>
    <t>（利用料金の支払い方法）</t>
    <rPh sb="1" eb="3">
      <t>リヨウ</t>
    </rPh>
    <rPh sb="3" eb="5">
      <t>リョウキン</t>
    </rPh>
    <rPh sb="6" eb="8">
      <t>シハラ</t>
    </rPh>
    <rPh sb="9" eb="11">
      <t>ホウホウ</t>
    </rPh>
    <phoneticPr fontId="4"/>
  </si>
  <si>
    <t>居住の権利形態</t>
    <rPh sb="0" eb="2">
      <t>キョジュウ</t>
    </rPh>
    <rPh sb="3" eb="5">
      <t>ケンリ</t>
    </rPh>
    <rPh sb="5" eb="7">
      <t>ケイタイ</t>
    </rPh>
    <phoneticPr fontId="4"/>
  </si>
  <si>
    <t>利用料金の支払い方式</t>
    <rPh sb="0" eb="2">
      <t>リヨウ</t>
    </rPh>
    <rPh sb="2" eb="4">
      <t>リョウキン</t>
    </rPh>
    <rPh sb="5" eb="7">
      <t>シハラ</t>
    </rPh>
    <rPh sb="8" eb="10">
      <t>ホウシキ</t>
    </rPh>
    <phoneticPr fontId="4"/>
  </si>
  <si>
    <t>要介護状態に応じた金額設定</t>
    <rPh sb="0" eb="3">
      <t>ヨウカイゴ</t>
    </rPh>
    <rPh sb="3" eb="5">
      <t>ジョウタイ</t>
    </rPh>
    <rPh sb="6" eb="7">
      <t>オウ</t>
    </rPh>
    <rPh sb="9" eb="11">
      <t>キンガク</t>
    </rPh>
    <rPh sb="11" eb="13">
      <t>セッテイ</t>
    </rPh>
    <phoneticPr fontId="4"/>
  </si>
  <si>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4"/>
  </si>
  <si>
    <t>利用料金の改定</t>
    <rPh sb="0" eb="2">
      <t>リヨウ</t>
    </rPh>
    <rPh sb="2" eb="4">
      <t>リョウキン</t>
    </rPh>
    <rPh sb="5" eb="7">
      <t>カイテイ</t>
    </rPh>
    <phoneticPr fontId="4"/>
  </si>
  <si>
    <t>条件</t>
    <rPh sb="0" eb="2">
      <t>ジョウケン</t>
    </rPh>
    <phoneticPr fontId="4"/>
  </si>
  <si>
    <t>（資格を有している機能訓練指導員の人数）</t>
    <rPh sb="1" eb="3">
      <t>シカク</t>
    </rPh>
    <rPh sb="4" eb="5">
      <t>ユウ</t>
    </rPh>
    <rPh sb="9" eb="13">
      <t>キノウクンレン</t>
    </rPh>
    <rPh sb="13" eb="16">
      <t>シドウイン</t>
    </rPh>
    <rPh sb="17" eb="19">
      <t>ニンズウ</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</si>
  <si>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</si>
  <si>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</si>
  <si>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4">
      <t>チョウカク</t>
    </rPh>
    <rPh sb="4" eb="5">
      <t>シ</t>
    </rPh>
    <phoneticPr fontId="4"/>
  </si>
  <si>
    <t>平均人数</t>
    <rPh sb="0" eb="2">
      <t>ヘイキン</t>
    </rPh>
    <rPh sb="2" eb="3">
      <t>ニン</t>
    </rPh>
    <rPh sb="3" eb="4">
      <t>カズ</t>
    </rPh>
    <phoneticPr fontId="4"/>
  </si>
  <si>
    <t>実際の配置比率</t>
    <rPh sb="0" eb="2">
      <t>ジッサイ</t>
    </rPh>
    <rPh sb="3" eb="5">
      <t>ハイチ</t>
    </rPh>
    <rPh sb="5" eb="7">
      <t>ヒリツ</t>
    </rPh>
    <phoneticPr fontId="4"/>
  </si>
  <si>
    <t>（記入日時点での利用者数：常勤換算職員数）</t>
    <rPh sb="1" eb="3">
      <t>キニュウ</t>
    </rPh>
    <rPh sb="3" eb="4">
      <t>ビ</t>
    </rPh>
    <rPh sb="4" eb="6">
      <t>ジテン</t>
    </rPh>
    <rPh sb="8" eb="10">
      <t>リヨウ</t>
    </rPh>
    <rPh sb="10" eb="11">
      <t>シャ</t>
    </rPh>
    <rPh sb="11" eb="12">
      <t>スウ</t>
    </rPh>
    <rPh sb="13" eb="15">
      <t>ジョウキン</t>
    </rPh>
    <rPh sb="15" eb="17">
      <t>カンザン</t>
    </rPh>
    <rPh sb="17" eb="20">
      <t>ショクインスウ</t>
    </rPh>
    <phoneticPr fontId="4"/>
  </si>
  <si>
    <t>ホームの職員数</t>
    <rPh sb="4" eb="7">
      <t>ショクインスウ</t>
    </rPh>
    <phoneticPr fontId="4"/>
  </si>
  <si>
    <t>訪問介護事業所の名称</t>
    <rPh sb="0" eb="2">
      <t>ホウモン</t>
    </rPh>
    <rPh sb="2" eb="4">
      <t>カイゴ</t>
    </rPh>
    <rPh sb="4" eb="7">
      <t>ジギョウショ</t>
    </rPh>
    <rPh sb="8" eb="10">
      <t>メイショウ</t>
    </rPh>
    <phoneticPr fontId="4"/>
  </si>
  <si>
    <t>訪問看護事業所の名称</t>
    <rPh sb="0" eb="2">
      <t>ホウモン</t>
    </rPh>
    <rPh sb="2" eb="4">
      <t>カンゴ</t>
    </rPh>
    <rPh sb="4" eb="7">
      <t>ジギョウショ</t>
    </rPh>
    <rPh sb="8" eb="10">
      <t>メイショウ</t>
    </rPh>
    <phoneticPr fontId="4"/>
  </si>
  <si>
    <t>通所介護事業所の名称</t>
    <rPh sb="0" eb="1">
      <t>ツウ</t>
    </rPh>
    <rPh sb="1" eb="2">
      <t>ショ</t>
    </rPh>
    <rPh sb="2" eb="4">
      <t>カイゴ</t>
    </rPh>
    <rPh sb="4" eb="7">
      <t>ジギョウショ</t>
    </rPh>
    <rPh sb="8" eb="10">
      <t>メイショウ</t>
    </rPh>
    <phoneticPr fontId="4"/>
  </si>
  <si>
    <t>（職員の状況）</t>
    <rPh sb="1" eb="3">
      <t>ショクイン</t>
    </rPh>
    <rPh sb="4" eb="6">
      <t>ジョウキョウ</t>
    </rPh>
    <phoneticPr fontId="4"/>
  </si>
  <si>
    <t>要介護度</t>
    <rPh sb="0" eb="3">
      <t>ヨウカイゴ</t>
    </rPh>
    <rPh sb="3" eb="4">
      <t>ド</t>
    </rPh>
    <phoneticPr fontId="4"/>
  </si>
  <si>
    <t>年齢</t>
    <rPh sb="0" eb="2">
      <t>ネンレイ</t>
    </rPh>
    <phoneticPr fontId="4"/>
  </si>
  <si>
    <t>前払金</t>
    <rPh sb="0" eb="2">
      <t>マエバラ</t>
    </rPh>
    <rPh sb="2" eb="3">
      <t>キン</t>
    </rPh>
    <phoneticPr fontId="4"/>
  </si>
  <si>
    <t>家賃</t>
    <rPh sb="0" eb="2">
      <t>ヤチン</t>
    </rPh>
    <phoneticPr fontId="4"/>
  </si>
  <si>
    <t>プラン１</t>
    <phoneticPr fontId="4"/>
  </si>
  <si>
    <t>プラン２</t>
    <phoneticPr fontId="4"/>
  </si>
  <si>
    <t>利用者の個別的な選択によるサービス利用料</t>
    <rPh sb="0" eb="3">
      <t>リヨウシャ</t>
    </rPh>
    <rPh sb="4" eb="7">
      <t>コベツテキ</t>
    </rPh>
    <rPh sb="8" eb="10">
      <t>センタク</t>
    </rPh>
    <rPh sb="17" eb="20">
      <t>リヨウリョウ</t>
    </rPh>
    <phoneticPr fontId="4"/>
  </si>
  <si>
    <t>その他のサービス利用料</t>
    <rPh sb="2" eb="3">
      <t>タ</t>
    </rPh>
    <rPh sb="8" eb="11">
      <t>リヨウリョウ</t>
    </rPh>
    <phoneticPr fontId="4"/>
  </si>
  <si>
    <t>別添２</t>
    <rPh sb="0" eb="2">
      <t>ベッテン</t>
    </rPh>
    <phoneticPr fontId="4"/>
  </si>
  <si>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4"/>
  </si>
  <si>
    <t>想定居住期間（償却年月数）</t>
    <rPh sb="0" eb="2">
      <t>ソウテイ</t>
    </rPh>
    <rPh sb="2" eb="4">
      <t>キョジュウ</t>
    </rPh>
    <rPh sb="4" eb="6">
      <t>キカン</t>
    </rPh>
    <rPh sb="7" eb="9">
      <t>ショウキャク</t>
    </rPh>
    <rPh sb="9" eb="11">
      <t>ネンゲツ</t>
    </rPh>
    <rPh sb="11" eb="12">
      <t>スウ</t>
    </rPh>
    <phoneticPr fontId="4"/>
  </si>
  <si>
    <t>償却の開始日</t>
    <rPh sb="0" eb="2">
      <t>ショウキャク</t>
    </rPh>
    <rPh sb="3" eb="6">
      <t>カイシビ</t>
    </rPh>
    <phoneticPr fontId="4"/>
  </si>
  <si>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4">
      <t>ショウキャクガク</t>
    </rPh>
    <phoneticPr fontId="4"/>
  </si>
  <si>
    <t>返還金の算定方法</t>
    <rPh sb="0" eb="2">
      <t>ヘンカン</t>
    </rPh>
    <rPh sb="2" eb="3">
      <t>キン</t>
    </rPh>
    <rPh sb="4" eb="6">
      <t>サンテイ</t>
    </rPh>
    <rPh sb="6" eb="8">
      <t>ホウホウ</t>
    </rPh>
    <phoneticPr fontId="4"/>
  </si>
  <si>
    <t>前払金の保全先</t>
    <rPh sb="0" eb="2">
      <t>マエバラ</t>
    </rPh>
    <rPh sb="2" eb="3">
      <t>キン</t>
    </rPh>
    <rPh sb="4" eb="6">
      <t>ホゼン</t>
    </rPh>
    <rPh sb="6" eb="7">
      <t>サキ</t>
    </rPh>
    <phoneticPr fontId="4"/>
  </si>
  <si>
    <t>入居後３月以内の契約終了</t>
    <rPh sb="0" eb="2">
      <t>ニュウキョ</t>
    </rPh>
    <rPh sb="2" eb="3">
      <t>ゴ</t>
    </rPh>
    <rPh sb="4" eb="5">
      <t>ツキ</t>
    </rPh>
    <rPh sb="5" eb="7">
      <t>イナイ</t>
    </rPh>
    <rPh sb="8" eb="10">
      <t>ケイヤク</t>
    </rPh>
    <rPh sb="10" eb="12">
      <t>シュウリョウ</t>
    </rPh>
    <phoneticPr fontId="4"/>
  </si>
  <si>
    <t>入居後３月を超えた契約終了</t>
    <rPh sb="0" eb="2">
      <t>ニュウキョ</t>
    </rPh>
    <rPh sb="2" eb="3">
      <t>ゴ</t>
    </rPh>
    <rPh sb="4" eb="5">
      <t>ツキ</t>
    </rPh>
    <rPh sb="6" eb="7">
      <t>コ</t>
    </rPh>
    <rPh sb="9" eb="11">
      <t>ケイヤク</t>
    </rPh>
    <rPh sb="11" eb="13">
      <t>シュウリョウ</t>
    </rPh>
    <phoneticPr fontId="4"/>
  </si>
  <si>
    <t>性別</t>
    <rPh sb="0" eb="2">
      <t>セイベツ</t>
    </rPh>
    <phoneticPr fontId="4"/>
  </si>
  <si>
    <t>６５歳未満</t>
    <rPh sb="2" eb="3">
      <t>サイ</t>
    </rPh>
    <rPh sb="3" eb="5">
      <t>ミマン</t>
    </rPh>
    <phoneticPr fontId="4"/>
  </si>
  <si>
    <t>６５歳以上７５歳未満</t>
    <rPh sb="2" eb="5">
      <t>サイイジョウ</t>
    </rPh>
    <rPh sb="7" eb="8">
      <t>サイ</t>
    </rPh>
    <rPh sb="8" eb="10">
      <t>ミマン</t>
    </rPh>
    <phoneticPr fontId="4"/>
  </si>
  <si>
    <t>７５歳以上８５歳未満</t>
    <rPh sb="2" eb="5">
      <t>サイイジョウ</t>
    </rPh>
    <rPh sb="7" eb="8">
      <t>サイ</t>
    </rPh>
    <rPh sb="8" eb="10">
      <t>ミマン</t>
    </rPh>
    <phoneticPr fontId="4"/>
  </si>
  <si>
    <t>８５歳以上</t>
    <rPh sb="2" eb="5">
      <t>サイイジョウ</t>
    </rPh>
    <phoneticPr fontId="4"/>
  </si>
  <si>
    <t>年齢別</t>
    <rPh sb="0" eb="2">
      <t>ネンレイ</t>
    </rPh>
    <rPh sb="2" eb="3">
      <t>ベツ</t>
    </rPh>
    <phoneticPr fontId="4"/>
  </si>
  <si>
    <t>要支援１</t>
    <rPh sb="0" eb="3">
      <t>ヨウシエン</t>
    </rPh>
    <phoneticPr fontId="4"/>
  </si>
  <si>
    <t>要支援２</t>
    <rPh sb="0" eb="3">
      <t>ヨウシエン</t>
    </rPh>
    <phoneticPr fontId="4"/>
  </si>
  <si>
    <t>要介護１</t>
    <rPh sb="0" eb="3">
      <t>ヨウカイゴ</t>
    </rPh>
    <phoneticPr fontId="4"/>
  </si>
  <si>
    <t>要介護２</t>
    <rPh sb="0" eb="3">
      <t>ヨウカイゴ</t>
    </rPh>
    <phoneticPr fontId="4"/>
  </si>
  <si>
    <t>要介護３</t>
    <rPh sb="0" eb="3">
      <t>ヨウカイゴ</t>
    </rPh>
    <phoneticPr fontId="4"/>
  </si>
  <si>
    <t>要介護４</t>
    <rPh sb="0" eb="3">
      <t>ヨウカイゴ</t>
    </rPh>
    <phoneticPr fontId="4"/>
  </si>
  <si>
    <t>要介護５</t>
    <rPh sb="0" eb="3">
      <t>ヨウカイゴ</t>
    </rPh>
    <phoneticPr fontId="4"/>
  </si>
  <si>
    <t>入居期間別</t>
    <rPh sb="0" eb="2">
      <t>ニュウキョ</t>
    </rPh>
    <rPh sb="2" eb="4">
      <t>キカン</t>
    </rPh>
    <rPh sb="4" eb="5">
      <t>ベツ</t>
    </rPh>
    <phoneticPr fontId="4"/>
  </si>
  <si>
    <t>６か月未満</t>
    <rPh sb="2" eb="3">
      <t>ゲツ</t>
    </rPh>
    <rPh sb="3" eb="5">
      <t>ミマン</t>
    </rPh>
    <phoneticPr fontId="4"/>
  </si>
  <si>
    <t>６か月以上１年未満</t>
    <rPh sb="2" eb="5">
      <t>ゲツイジョウ</t>
    </rPh>
    <rPh sb="6" eb="7">
      <t>ネン</t>
    </rPh>
    <rPh sb="7" eb="9">
      <t>ミマン</t>
    </rPh>
    <phoneticPr fontId="4"/>
  </si>
  <si>
    <t>１年以上５年未満</t>
    <rPh sb="1" eb="4">
      <t>ネンイジョウ</t>
    </rPh>
    <rPh sb="5" eb="6">
      <t>ネン</t>
    </rPh>
    <rPh sb="6" eb="8">
      <t>ミマン</t>
    </rPh>
    <phoneticPr fontId="4"/>
  </si>
  <si>
    <t>５年以上１０年未満</t>
    <rPh sb="1" eb="4">
      <t>ネンイジョウ</t>
    </rPh>
    <rPh sb="6" eb="7">
      <t>ネン</t>
    </rPh>
    <rPh sb="7" eb="9">
      <t>ミマン</t>
    </rPh>
    <phoneticPr fontId="4"/>
  </si>
  <si>
    <t>平均年齢</t>
    <rPh sb="0" eb="2">
      <t>ヘイキン</t>
    </rPh>
    <rPh sb="2" eb="4">
      <t>ネンレイ</t>
    </rPh>
    <phoneticPr fontId="4"/>
  </si>
  <si>
    <t>（前年度における退去者の状況）</t>
    <rPh sb="1" eb="4">
      <t>ゼンネンド</t>
    </rPh>
    <rPh sb="8" eb="11">
      <t>タイキョシャ</t>
    </rPh>
    <rPh sb="12" eb="14">
      <t>ジョウキョウ</t>
    </rPh>
    <phoneticPr fontId="4"/>
  </si>
  <si>
    <t>退去先別の人数</t>
    <rPh sb="0" eb="2">
      <t>タイキョ</t>
    </rPh>
    <rPh sb="2" eb="3">
      <t>サキ</t>
    </rPh>
    <rPh sb="3" eb="4">
      <t>ベツ</t>
    </rPh>
    <rPh sb="5" eb="7">
      <t>ニンズウ</t>
    </rPh>
    <phoneticPr fontId="4"/>
  </si>
  <si>
    <t>生前解約の状況</t>
    <rPh sb="0" eb="2">
      <t>セイゼン</t>
    </rPh>
    <rPh sb="2" eb="4">
      <t>カイヤク</t>
    </rPh>
    <rPh sb="5" eb="7">
      <t>ジョウキョウ</t>
    </rPh>
    <phoneticPr fontId="4"/>
  </si>
  <si>
    <t>死亡者</t>
    <rPh sb="0" eb="3">
      <t>シボウシャ</t>
    </rPh>
    <phoneticPr fontId="4"/>
  </si>
  <si>
    <t>施設側の申し出</t>
    <rPh sb="0" eb="2">
      <t>シセツ</t>
    </rPh>
    <rPh sb="2" eb="3">
      <t>ガワ</t>
    </rPh>
    <rPh sb="4" eb="5">
      <t>モウ</t>
    </rPh>
    <rPh sb="6" eb="7">
      <t>デ</t>
    </rPh>
    <phoneticPr fontId="4"/>
  </si>
  <si>
    <t>入居者側の申し出</t>
    <rPh sb="0" eb="3">
      <t>ニュウキョシャ</t>
    </rPh>
    <rPh sb="3" eb="4">
      <t>ガワ</t>
    </rPh>
    <rPh sb="5" eb="6">
      <t>モウ</t>
    </rPh>
    <rPh sb="7" eb="8">
      <t>デ</t>
    </rPh>
    <phoneticPr fontId="4"/>
  </si>
  <si>
    <t>苦情・事故等に関する体制</t>
    <rPh sb="0" eb="2">
      <t>クジョウ</t>
    </rPh>
    <rPh sb="3" eb="6">
      <t>ジコトウ</t>
    </rPh>
    <rPh sb="7" eb="8">
      <t>カン</t>
    </rPh>
    <rPh sb="10" eb="12">
      <t>タイセイ</t>
    </rPh>
    <phoneticPr fontId="4"/>
  </si>
  <si>
    <t>対応している時間</t>
    <rPh sb="0" eb="2">
      <t>タイオウ</t>
    </rPh>
    <rPh sb="6" eb="8">
      <t>ジカン</t>
    </rPh>
    <phoneticPr fontId="4"/>
  </si>
  <si>
    <t>定休日</t>
    <rPh sb="0" eb="3">
      <t>テイキュウビ</t>
    </rPh>
    <phoneticPr fontId="4"/>
  </si>
  <si>
    <t>（サービスの提供により賠償すべき事故が発生したときの対応）</t>
    <rPh sb="6" eb="8">
      <t>テイキョウ</t>
    </rPh>
    <rPh sb="11" eb="13">
      <t>バイショウ</t>
    </rPh>
    <rPh sb="16" eb="18">
      <t>ジコ</t>
    </rPh>
    <rPh sb="19" eb="21">
      <t>ハッセイ</t>
    </rPh>
    <rPh sb="26" eb="28">
      <t>タイオウ</t>
    </rPh>
    <phoneticPr fontId="4"/>
  </si>
  <si>
    <t>事故対応及びその予防のための指針</t>
    <rPh sb="0" eb="2">
      <t>ジコ</t>
    </rPh>
    <rPh sb="2" eb="4">
      <t>タイオウ</t>
    </rPh>
    <rPh sb="4" eb="5">
      <t>オヨ</t>
    </rPh>
    <rPh sb="8" eb="10">
      <t>ヨボウ</t>
    </rPh>
    <rPh sb="14" eb="16">
      <t>シシン</t>
    </rPh>
    <phoneticPr fontId="4"/>
  </si>
  <si>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4"/>
  </si>
  <si>
    <t>第三者による評価の実施状況</t>
    <rPh sb="0" eb="1">
      <t>ダイ</t>
    </rPh>
    <rPh sb="1" eb="3">
      <t>サンシャ</t>
    </rPh>
    <rPh sb="6" eb="8">
      <t>ヒョウカ</t>
    </rPh>
    <rPh sb="9" eb="11">
      <t>ジッシ</t>
    </rPh>
    <rPh sb="11" eb="13">
      <t>ジョウキョウ</t>
    </rPh>
    <phoneticPr fontId="4"/>
  </si>
  <si>
    <t>実施日</t>
    <rPh sb="0" eb="3">
      <t>ジッシビ</t>
    </rPh>
    <phoneticPr fontId="4"/>
  </si>
  <si>
    <t>結果の開示</t>
    <rPh sb="0" eb="2">
      <t>ケッカ</t>
    </rPh>
    <rPh sb="3" eb="5">
      <t>カイジ</t>
    </rPh>
    <phoneticPr fontId="4"/>
  </si>
  <si>
    <t>評価機関名称</t>
    <rPh sb="0" eb="2">
      <t>ヒョウカ</t>
    </rPh>
    <rPh sb="2" eb="4">
      <t>キカン</t>
    </rPh>
    <rPh sb="4" eb="6">
      <t>メイショウ</t>
    </rPh>
    <phoneticPr fontId="4"/>
  </si>
  <si>
    <t>合致しない事項がある場合の内容</t>
    <rPh sb="0" eb="2">
      <t>ガッチ</t>
    </rPh>
    <rPh sb="5" eb="7">
      <t>ジコウ</t>
    </rPh>
    <rPh sb="10" eb="12">
      <t>バアイ</t>
    </rPh>
    <rPh sb="13" eb="15">
      <t>ナイヨウ</t>
    </rPh>
    <phoneticPr fontId="4"/>
  </si>
  <si>
    <t>９</t>
    <phoneticPr fontId="4"/>
  </si>
  <si>
    <t>入居希望者への事前の情報開示</t>
    <rPh sb="0" eb="2">
      <t>ニュウキョ</t>
    </rPh>
    <rPh sb="2" eb="5">
      <t>キボウシャ</t>
    </rPh>
    <rPh sb="7" eb="9">
      <t>ジゼン</t>
    </rPh>
    <rPh sb="10" eb="12">
      <t>ジョウホウ</t>
    </rPh>
    <rPh sb="12" eb="14">
      <t>カイジ</t>
    </rPh>
    <phoneticPr fontId="4"/>
  </si>
  <si>
    <t>入居契約書の雛形</t>
    <rPh sb="0" eb="2">
      <t>ニュウキョ</t>
    </rPh>
    <rPh sb="2" eb="5">
      <t>ケイヤクショ</t>
    </rPh>
    <rPh sb="6" eb="8">
      <t>ヒナガタ</t>
    </rPh>
    <phoneticPr fontId="4"/>
  </si>
  <si>
    <t>管理規程</t>
    <rPh sb="0" eb="2">
      <t>カンリ</t>
    </rPh>
    <rPh sb="2" eb="4">
      <t>キテイ</t>
    </rPh>
    <phoneticPr fontId="4"/>
  </si>
  <si>
    <t>事業収支計画書</t>
    <rPh sb="0" eb="2">
      <t>ジギョウ</t>
    </rPh>
    <rPh sb="2" eb="4">
      <t>シュウシ</t>
    </rPh>
    <rPh sb="4" eb="7">
      <t>ケイカクショ</t>
    </rPh>
    <phoneticPr fontId="4"/>
  </si>
  <si>
    <t>財務諸表の要旨</t>
    <rPh sb="0" eb="2">
      <t>ザイム</t>
    </rPh>
    <rPh sb="2" eb="4">
      <t>ショヒョウ</t>
    </rPh>
    <rPh sb="5" eb="7">
      <t>ヨウシ</t>
    </rPh>
    <phoneticPr fontId="4"/>
  </si>
  <si>
    <t>財務諸表の原本</t>
    <rPh sb="0" eb="2">
      <t>ザイム</t>
    </rPh>
    <rPh sb="2" eb="4">
      <t>ショヒョウ</t>
    </rPh>
    <rPh sb="5" eb="7">
      <t>ゲンポン</t>
    </rPh>
    <phoneticPr fontId="4"/>
  </si>
  <si>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4"/>
  </si>
  <si>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4"/>
  </si>
  <si>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4"/>
  </si>
  <si>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4"/>
  </si>
  <si>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4"/>
  </si>
  <si>
    <t>女性</t>
    <rPh sb="0" eb="2">
      <t>ジョセイ</t>
    </rPh>
    <phoneticPr fontId="4"/>
  </si>
  <si>
    <t>（入居者の属性）</t>
    <rPh sb="1" eb="4">
      <t>ニュウキョシャ</t>
    </rPh>
    <rPh sb="5" eb="7">
      <t>ゾクセイ</t>
    </rPh>
    <phoneticPr fontId="4"/>
  </si>
  <si>
    <t>提携ホームへの移行</t>
    <rPh sb="0" eb="2">
      <t>テイケイ</t>
    </rPh>
    <rPh sb="7" eb="9">
      <t>イコウ</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</si>
  <si>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</si>
  <si>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看護小規模多機能型居宅介護</t>
    <rPh sb="0" eb="2">
      <t>カンゴ</t>
    </rPh>
    <rPh sb="2" eb="5">
      <t>ショウキボ</t>
    </rPh>
    <rPh sb="5" eb="9">
      <t>タキノウガタ</t>
    </rPh>
    <rPh sb="9" eb="11">
      <t>キョタク</t>
    </rPh>
    <rPh sb="11" eb="13">
      <t>カイゴ</t>
    </rPh>
    <phoneticPr fontId="4"/>
  </si>
  <si>
    <t>１０年以上</t>
    <rPh sb="2" eb="3">
      <t>ネン</t>
    </rPh>
    <rPh sb="3" eb="5">
      <t>イジョウ</t>
    </rPh>
    <phoneticPr fontId="4"/>
  </si>
  <si>
    <t>有料老人ホームの類型</t>
    <rPh sb="0" eb="7">
      <t>ユ</t>
    </rPh>
    <rPh sb="8" eb="10">
      <t>ルイケイ</t>
    </rPh>
    <phoneticPr fontId="4"/>
  </si>
  <si>
    <t>代表者（職名／氏名）</t>
    <rPh sb="0" eb="3">
      <t>ダイヒョウシャ</t>
    </rPh>
    <phoneticPr fontId="4"/>
  </si>
  <si>
    <t>権利形態</t>
    <rPh sb="0" eb="2">
      <t>ケンリ</t>
    </rPh>
    <rPh sb="2" eb="4">
      <t>ケイタイ</t>
    </rPh>
    <phoneticPr fontId="4"/>
  </si>
  <si>
    <t>抵当権</t>
    <rPh sb="0" eb="3">
      <t>テイトウケン</t>
    </rPh>
    <phoneticPr fontId="4"/>
  </si>
  <si>
    <t>㎡</t>
    <phoneticPr fontId="4"/>
  </si>
  <si>
    <t>延床面積</t>
    <rPh sb="0" eb="4">
      <t>ノベユカメンセキ</t>
    </rPh>
    <phoneticPr fontId="4"/>
  </si>
  <si>
    <t>構造</t>
    <phoneticPr fontId="4"/>
  </si>
  <si>
    <t>階数</t>
    <rPh sb="0" eb="2">
      <t>カイスウ</t>
    </rPh>
    <phoneticPr fontId="4"/>
  </si>
  <si>
    <t>竣工日</t>
    <rPh sb="0" eb="2">
      <t>シュンコウ</t>
    </rPh>
    <rPh sb="2" eb="3">
      <t>ビ</t>
    </rPh>
    <phoneticPr fontId="4"/>
  </si>
  <si>
    <t>総戸数</t>
    <rPh sb="0" eb="3">
      <t>ソウコスウ</t>
    </rPh>
    <phoneticPr fontId="4"/>
  </si>
  <si>
    <t>トイレ</t>
    <phoneticPr fontId="4"/>
  </si>
  <si>
    <t>洗面</t>
    <rPh sb="0" eb="2">
      <t>センメン</t>
    </rPh>
    <phoneticPr fontId="4"/>
  </si>
  <si>
    <t>賃貸借契約の期間</t>
    <rPh sb="0" eb="3">
      <t>チンタイシャク</t>
    </rPh>
    <rPh sb="3" eb="5">
      <t>ケイヤク</t>
    </rPh>
    <rPh sb="6" eb="8">
      <t>キカン</t>
    </rPh>
    <phoneticPr fontId="4"/>
  </si>
  <si>
    <t>廊下</t>
    <rPh sb="0" eb="2">
      <t>ロウカ</t>
    </rPh>
    <phoneticPr fontId="4"/>
  </si>
  <si>
    <t>サービスの種類</t>
    <rPh sb="5" eb="7">
      <t>シュルイ</t>
    </rPh>
    <phoneticPr fontId="4"/>
  </si>
  <si>
    <t>提供形態</t>
    <rPh sb="0" eb="2">
      <t>テイキョウ</t>
    </rPh>
    <rPh sb="2" eb="4">
      <t>ケイタイ</t>
    </rPh>
    <phoneticPr fontId="4"/>
  </si>
  <si>
    <t>健康診断の定期検診</t>
    <rPh sb="0" eb="2">
      <t>ケンコウ</t>
    </rPh>
    <rPh sb="2" eb="4">
      <t>シンダン</t>
    </rPh>
    <rPh sb="5" eb="7">
      <t>テイキ</t>
    </rPh>
    <rPh sb="7" eb="9">
      <t>ケンシン</t>
    </rPh>
    <phoneticPr fontId="4"/>
  </si>
  <si>
    <t>追加費用</t>
    <rPh sb="0" eb="2">
      <t>ツイカ</t>
    </rPh>
    <rPh sb="2" eb="4">
      <t>ヒヨウ</t>
    </rPh>
    <phoneticPr fontId="4"/>
  </si>
  <si>
    <t>調整後の内容</t>
    <rPh sb="0" eb="3">
      <t>チョウセイゴ</t>
    </rPh>
    <rPh sb="4" eb="6">
      <t>ナイヨウ</t>
    </rPh>
    <phoneticPr fontId="4"/>
  </si>
  <si>
    <t>業務に係る
資格等</t>
    <rPh sb="0" eb="2">
      <t>ギョウム</t>
    </rPh>
    <rPh sb="3" eb="4">
      <t>カカ</t>
    </rPh>
    <rPh sb="6" eb="9">
      <t>シカクトウ</t>
    </rPh>
    <phoneticPr fontId="4"/>
  </si>
  <si>
    <t>中廊下</t>
    <rPh sb="0" eb="1">
      <t>ナカ</t>
    </rPh>
    <rPh sb="1" eb="3">
      <t>ロウカ</t>
    </rPh>
    <phoneticPr fontId="4"/>
  </si>
  <si>
    <t>ｍ</t>
    <phoneticPr fontId="4"/>
  </si>
  <si>
    <t>片廊下</t>
    <rPh sb="0" eb="1">
      <t>カタ</t>
    </rPh>
    <rPh sb="1" eb="3">
      <t>ロウカ</t>
    </rPh>
    <phoneticPr fontId="4"/>
  </si>
  <si>
    <t>内容</t>
    <rPh sb="0" eb="2">
      <t>ナイヨウ</t>
    </rPh>
    <phoneticPr fontId="4"/>
  </si>
  <si>
    <t>提供方法</t>
    <rPh sb="0" eb="2">
      <t>テイキョウ</t>
    </rPh>
    <rPh sb="2" eb="4">
      <t>ホウホウ</t>
    </rPh>
    <phoneticPr fontId="4"/>
  </si>
  <si>
    <t>（前払金の受領）　※前払金を受領していない場合は省略</t>
    <rPh sb="1" eb="3">
      <t>マエバラ</t>
    </rPh>
    <rPh sb="3" eb="4">
      <t>キン</t>
    </rPh>
    <rPh sb="5" eb="7">
      <t>ジュリョウ</t>
    </rPh>
    <rPh sb="10" eb="12">
      <t>マエバラ</t>
    </rPh>
    <rPh sb="12" eb="13">
      <t>キン</t>
    </rPh>
    <rPh sb="14" eb="16">
      <t>ジュリョウ</t>
    </rPh>
    <rPh sb="21" eb="23">
      <t>バアイ</t>
    </rPh>
    <rPh sb="24" eb="26">
      <t>ショウリャク</t>
    </rPh>
    <phoneticPr fontId="4"/>
  </si>
  <si>
    <t>解約時の対応</t>
    <rPh sb="0" eb="2">
      <t>カイヤク</t>
    </rPh>
    <rPh sb="2" eb="3">
      <t>ジ</t>
    </rPh>
    <rPh sb="4" eb="6">
      <t>タイオウ</t>
    </rPh>
    <phoneticPr fontId="4"/>
  </si>
  <si>
    <t>男女比率</t>
    <rPh sb="0" eb="2">
      <t>ダンジョ</t>
    </rPh>
    <rPh sb="2" eb="4">
      <t>ヒリツ</t>
    </rPh>
    <phoneticPr fontId="4"/>
  </si>
  <si>
    <t>入居率</t>
    <rPh sb="0" eb="2">
      <t>ニュウキョ</t>
    </rPh>
    <rPh sb="2" eb="3">
      <t>リツ</t>
    </rPh>
    <phoneticPr fontId="4"/>
  </si>
  <si>
    <t>％</t>
    <phoneticPr fontId="4"/>
  </si>
  <si>
    <t>窓口の名称（有料老人ホーム所管庁）</t>
    <rPh sb="0" eb="2">
      <t>マドグチ</t>
    </rPh>
    <rPh sb="3" eb="5">
      <t>メイショウ</t>
    </rPh>
    <rPh sb="6" eb="13">
      <t>ユ</t>
    </rPh>
    <rPh sb="13" eb="15">
      <t>ショカン</t>
    </rPh>
    <rPh sb="15" eb="16">
      <t>チョウ</t>
    </rPh>
    <phoneticPr fontId="4"/>
  </si>
  <si>
    <t>窓口の名称（虐待の場合）</t>
    <rPh sb="0" eb="2">
      <t>マドグチ</t>
    </rPh>
    <rPh sb="3" eb="5">
      <t>メイショウ</t>
    </rPh>
    <rPh sb="6" eb="8">
      <t>ギャクタイ</t>
    </rPh>
    <rPh sb="9" eb="11">
      <t>バアイ</t>
    </rPh>
    <phoneticPr fontId="4"/>
  </si>
  <si>
    <t>なしの場合の代替措置の内容</t>
    <rPh sb="3" eb="5">
      <t>バアイ</t>
    </rPh>
    <rPh sb="11" eb="13">
      <t>ナイヨウ</t>
    </rPh>
    <phoneticPr fontId="4"/>
  </si>
  <si>
    <t>サービスの提供内容に関する特色</t>
    <rPh sb="5" eb="7">
      <t>テイキョウ</t>
    </rPh>
    <rPh sb="7" eb="9">
      <t>ナイヨウ</t>
    </rPh>
    <rPh sb="10" eb="11">
      <t>カン</t>
    </rPh>
    <rPh sb="13" eb="15">
      <t>トクショク</t>
    </rPh>
    <phoneticPr fontId="4"/>
  </si>
  <si>
    <t>利用者の個別的な選択によるサービス</t>
    <rPh sb="0" eb="3">
      <t>リヨウシャ</t>
    </rPh>
    <rPh sb="4" eb="7">
      <t>コベツテキ</t>
    </rPh>
    <rPh sb="8" eb="10">
      <t>センタク</t>
    </rPh>
    <phoneticPr fontId="4"/>
  </si>
  <si>
    <t>変更の内容</t>
    <rPh sb="0" eb="2">
      <t>ヘンコウ</t>
    </rPh>
    <rPh sb="3" eb="5">
      <t>ナイヨウ</t>
    </rPh>
    <phoneticPr fontId="4"/>
  </si>
  <si>
    <t>特定施設入居者生活介護の利用者に対する看護・介護職員の割合
（一般型特定施設以外の場合、本欄は省略）</t>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1" eb="34">
      <t>イッパンガタ</t>
    </rPh>
    <rPh sb="34" eb="36">
      <t>トクテイ</t>
    </rPh>
    <rPh sb="36" eb="38">
      <t>シセツ</t>
    </rPh>
    <rPh sb="38" eb="40">
      <t>イガイ</t>
    </rPh>
    <rPh sb="41" eb="43">
      <t>バアイ</t>
    </rPh>
    <rPh sb="44" eb="46">
      <t>ホンラン</t>
    </rPh>
    <rPh sb="47" eb="49">
      <t>ショウリャク</t>
    </rPh>
    <phoneticPr fontId="4"/>
  </si>
  <si>
    <t>外部サービス利用型特定施設である有料老人ホームの介護サービス提供体制（外部サービス利用型特定施設以外の場合、本欄は省略）</t>
    <rPh sb="0" eb="2">
      <t>ガイブ</t>
    </rPh>
    <rPh sb="6" eb="9">
      <t>リヨウガタ</t>
    </rPh>
    <rPh sb="9" eb="11">
      <t>トクテイ</t>
    </rPh>
    <rPh sb="11" eb="13">
      <t>シセツ</t>
    </rPh>
    <rPh sb="16" eb="18">
      <t>ユウリョウ</t>
    </rPh>
    <rPh sb="18" eb="20">
      <t>ロウジン</t>
    </rPh>
    <rPh sb="24" eb="26">
      <t>カイゴ</t>
    </rPh>
    <rPh sb="30" eb="32">
      <t>テイキョウ</t>
    </rPh>
    <rPh sb="32" eb="34">
      <t>タイセイ</t>
    </rPh>
    <rPh sb="35" eb="37">
      <t>ガイブ</t>
    </rPh>
    <rPh sb="41" eb="44">
      <t>リヨウガタ</t>
    </rPh>
    <rPh sb="44" eb="46">
      <t>トクテイ</t>
    </rPh>
    <rPh sb="46" eb="48">
      <t>シセツ</t>
    </rPh>
    <rPh sb="48" eb="50">
      <t>イガイ</t>
    </rPh>
    <rPh sb="51" eb="53">
      <t>バアイ</t>
    </rPh>
    <rPh sb="54" eb="56">
      <t>ホンラン</t>
    </rPh>
    <rPh sb="57" eb="59">
      <t>ショウリャク</t>
    </rPh>
    <phoneticPr fontId="4"/>
  </si>
  <si>
    <t>前年度１年間の採用者数</t>
    <rPh sb="0" eb="3">
      <t>ゼンネンド</t>
    </rPh>
    <rPh sb="4" eb="6">
      <t>ネンカン</t>
    </rPh>
    <rPh sb="7" eb="10">
      <t>サイヨウシャ</t>
    </rPh>
    <rPh sb="10" eb="11">
      <t>スウ</t>
    </rPh>
    <phoneticPr fontId="4"/>
  </si>
  <si>
    <t>前年度１年間の退職者数</t>
    <rPh sb="0" eb="3">
      <t>ゼンネンド</t>
    </rPh>
    <rPh sb="4" eb="6">
      <t>ネンカン</t>
    </rPh>
    <rPh sb="7" eb="10">
      <t>タイショクシャ</t>
    </rPh>
    <rPh sb="10" eb="11">
      <t>スウ</t>
    </rPh>
    <phoneticPr fontId="4"/>
  </si>
  <si>
    <t>サービス費用</t>
    <rPh sb="4" eb="6">
      <t>ヒヨウ</t>
    </rPh>
    <phoneticPr fontId="4"/>
  </si>
  <si>
    <t>※　介護予防・地域密着型の場合を含む。</t>
    <rPh sb="2" eb="4">
      <t>カイゴ</t>
    </rPh>
    <rPh sb="4" eb="6">
      <t>ヨボウ</t>
    </rPh>
    <rPh sb="7" eb="9">
      <t>チイキ</t>
    </rPh>
    <rPh sb="9" eb="12">
      <t>ミッチャクガタ</t>
    </rPh>
    <rPh sb="13" eb="15">
      <t>バアイ</t>
    </rPh>
    <rPh sb="16" eb="17">
      <t>フク</t>
    </rPh>
    <phoneticPr fontId="4"/>
  </si>
  <si>
    <t>実施日</t>
    <phoneticPr fontId="4"/>
  </si>
  <si>
    <t>結果の開示</t>
    <phoneticPr fontId="4"/>
  </si>
  <si>
    <t>ありの場合</t>
    <rPh sb="3" eb="5">
      <t>バアイ</t>
    </rPh>
    <phoneticPr fontId="4"/>
  </si>
  <si>
    <t>開示の方法</t>
    <rPh sb="0" eb="2">
      <t>カイジ</t>
    </rPh>
    <rPh sb="3" eb="5">
      <t>ホウホウ</t>
    </rPh>
    <phoneticPr fontId="4"/>
  </si>
  <si>
    <t>構成員</t>
    <phoneticPr fontId="4"/>
  </si>
  <si>
    <t>開催頻度</t>
    <rPh sb="0" eb="2">
      <t>カイサイ</t>
    </rPh>
    <rPh sb="2" eb="4">
      <t>ヒンド</t>
    </rPh>
    <phoneticPr fontId="4"/>
  </si>
  <si>
    <t>運営懇談会</t>
    <phoneticPr fontId="4"/>
  </si>
  <si>
    <t>ありの場合の提携ホーム名</t>
    <rPh sb="3" eb="5">
      <t>バアイ</t>
    </rPh>
    <rPh sb="6" eb="8">
      <t>テイケイ</t>
    </rPh>
    <rPh sb="11" eb="12">
      <t>メイ</t>
    </rPh>
    <phoneticPr fontId="4"/>
  </si>
  <si>
    <t>所在地</t>
    <rPh sb="0" eb="1">
      <t>トコロ</t>
    </rPh>
    <rPh sb="1" eb="2">
      <t>ザイ</t>
    </rPh>
    <rPh sb="2" eb="3">
      <t>チ</t>
    </rPh>
    <phoneticPr fontId="4"/>
  </si>
  <si>
    <t>歳</t>
    <rPh sb="0" eb="1">
      <t>サイ</t>
    </rPh>
    <phoneticPr fontId="4"/>
  </si>
  <si>
    <t>管理者（職名／氏名）</t>
    <rPh sb="0" eb="3">
      <t>カンリシャ</t>
    </rPh>
    <phoneticPr fontId="4"/>
  </si>
  <si>
    <t>汚物処理室</t>
    <rPh sb="0" eb="2">
      <t>オブツ</t>
    </rPh>
    <rPh sb="2" eb="4">
      <t>ショリ</t>
    </rPh>
    <rPh sb="4" eb="5">
      <t>シツ</t>
    </rPh>
    <phoneticPr fontId="4"/>
  </si>
  <si>
    <t>緊急通報装置</t>
    <rPh sb="0" eb="2">
      <t>キンキュウ</t>
    </rPh>
    <rPh sb="2" eb="4">
      <t>ツウホウ</t>
    </rPh>
    <rPh sb="4" eb="6">
      <t>ソウチ</t>
    </rPh>
    <phoneticPr fontId="4"/>
  </si>
  <si>
    <t>居室</t>
    <rPh sb="0" eb="2">
      <t>キョシツ</t>
    </rPh>
    <phoneticPr fontId="4"/>
  </si>
  <si>
    <t>介護保険サービスの種類</t>
    <rPh sb="0" eb="2">
      <t>カイゴ</t>
    </rPh>
    <rPh sb="2" eb="4">
      <t>ホケン</t>
    </rPh>
    <rPh sb="9" eb="11">
      <t>シュルイ</t>
    </rPh>
    <phoneticPr fontId="4"/>
  </si>
  <si>
    <t>サ高住に登録している場合、登録基準への適合性</t>
    <rPh sb="4" eb="6">
      <t>トウロク</t>
    </rPh>
    <rPh sb="10" eb="12">
      <t>バアイ</t>
    </rPh>
    <rPh sb="19" eb="22">
      <t>テキゴウセイ</t>
    </rPh>
    <phoneticPr fontId="4"/>
  </si>
  <si>
    <t>※別添２（有料老人ホーム・サービス付き高齢者向け住宅が提供するサービスの一覧表）</t>
    <phoneticPr fontId="4"/>
  </si>
  <si>
    <t>～</t>
    <phoneticPr fontId="4"/>
  </si>
  <si>
    <t>届出・登録の区分</t>
    <rPh sb="0" eb="2">
      <t>トドケデ</t>
    </rPh>
    <rPh sb="3" eb="5">
      <t>トウロク</t>
    </rPh>
    <rPh sb="6" eb="8">
      <t>クブン</t>
    </rPh>
    <phoneticPr fontId="4"/>
  </si>
  <si>
    <t>主な利用交通手段</t>
    <rPh sb="0" eb="1">
      <t>オモ</t>
    </rPh>
    <rPh sb="2" eb="4">
      <t>リヨウ</t>
    </rPh>
    <rPh sb="4" eb="6">
      <t>コウツウ</t>
    </rPh>
    <rPh sb="6" eb="8">
      <t>シュダン</t>
    </rPh>
    <phoneticPr fontId="4"/>
  </si>
  <si>
    <t>介護予防
特定施設入居者生活介護
介護保険事業者番号</t>
    <phoneticPr fontId="4"/>
  </si>
  <si>
    <t>その他の場合：</t>
    <phoneticPr fontId="4"/>
  </si>
  <si>
    <t>階）</t>
    <phoneticPr fontId="4"/>
  </si>
  <si>
    <t>　㎡）</t>
    <phoneticPr fontId="4"/>
  </si>
  <si>
    <t>部屋タイプ</t>
    <rPh sb="0" eb="2">
      <t>ヘヤ</t>
    </rPh>
    <phoneticPr fontId="4"/>
  </si>
  <si>
    <t>火災通報設備</t>
    <phoneticPr fontId="4"/>
  </si>
  <si>
    <t>スプリンクラー</t>
    <phoneticPr fontId="4"/>
  </si>
  <si>
    <t>その他：</t>
    <phoneticPr fontId="4"/>
  </si>
  <si>
    <t>居室の
状況</t>
    <rPh sb="0" eb="2">
      <t>キョシツ</t>
    </rPh>
    <rPh sb="4" eb="6">
      <t>ジョウキョウ</t>
    </rPh>
    <phoneticPr fontId="4"/>
  </si>
  <si>
    <t>消防用
設備等</t>
    <rPh sb="0" eb="3">
      <t>ショウボウヨウ</t>
    </rPh>
    <rPh sb="4" eb="7">
      <t>セツビトウ</t>
    </rPh>
    <phoneticPr fontId="4"/>
  </si>
  <si>
    <t>なしの場合
（改善予定時期）</t>
    <rPh sb="9" eb="11">
      <t>ヨテイ</t>
    </rPh>
    <rPh sb="11" eb="13">
      <t>ジキ</t>
    </rPh>
    <phoneticPr fontId="4"/>
  </si>
  <si>
    <t>通報先</t>
    <rPh sb="0" eb="2">
      <t>ツウホウ</t>
    </rPh>
    <rPh sb="2" eb="3">
      <t>サキ</t>
    </rPh>
    <phoneticPr fontId="4"/>
  </si>
  <si>
    <t>人</t>
    <phoneticPr fontId="4"/>
  </si>
  <si>
    <t>人</t>
    <rPh sb="0" eb="1">
      <t>ヒト</t>
    </rPh>
    <phoneticPr fontId="4"/>
  </si>
  <si>
    <t>家賃の</t>
    <rPh sb="0" eb="2">
      <t>ヤチン</t>
    </rPh>
    <phoneticPr fontId="4"/>
  </si>
  <si>
    <t>７</t>
    <phoneticPr fontId="4"/>
  </si>
  <si>
    <t>８</t>
    <phoneticPr fontId="4"/>
  </si>
  <si>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4"/>
  </si>
  <si>
    <t>説明者署名</t>
    <rPh sb="0" eb="3">
      <t>セツメイシャ</t>
    </rPh>
    <rPh sb="3" eb="5">
      <t>ショメイ</t>
    </rPh>
    <phoneticPr fontId="4"/>
  </si>
  <si>
    <t>（介護・看護職員の配置率）</t>
    <rPh sb="1" eb="3">
      <t>カイゴ</t>
    </rPh>
    <rPh sb="4" eb="6">
      <t>カンゴ</t>
    </rPh>
    <rPh sb="6" eb="8">
      <t>ショクイン</t>
    </rPh>
    <rPh sb="9" eb="11">
      <t>ハイチ</t>
    </rPh>
    <rPh sb="11" eb="12">
      <t>リツ</t>
    </rPh>
    <phoneticPr fontId="4"/>
  </si>
  <si>
    <t>：　1</t>
    <phoneticPr fontId="4"/>
  </si>
  <si>
    <t>階</t>
    <rPh sb="0" eb="1">
      <t>カイ</t>
    </rPh>
    <phoneticPr fontId="4"/>
  </si>
  <si>
    <t>提供内容</t>
    <rPh sb="0" eb="2">
      <t>テイキョウ</t>
    </rPh>
    <rPh sb="2" eb="4">
      <t>ナイヨウ</t>
    </rPh>
    <phoneticPr fontId="4"/>
  </si>
  <si>
    <t>その他の場合：</t>
    <rPh sb="2" eb="3">
      <t>タ</t>
    </rPh>
    <rPh sb="4" eb="6">
      <t>バアイ</t>
    </rPh>
    <phoneticPr fontId="4"/>
  </si>
  <si>
    <t>（解約事由の例）</t>
    <rPh sb="1" eb="3">
      <t>カイヤク</t>
    </rPh>
    <rPh sb="3" eb="5">
      <t>ジユウ</t>
    </rPh>
    <rPh sb="6" eb="7">
      <t>レイ</t>
    </rPh>
    <phoneticPr fontId="4"/>
  </si>
  <si>
    <t>年</t>
    <phoneticPr fontId="4"/>
  </si>
  <si>
    <t>回</t>
    <phoneticPr fontId="4"/>
  </si>
  <si>
    <t>：1</t>
    <phoneticPr fontId="4"/>
  </si>
  <si>
    <t>収納</t>
    <rPh sb="0" eb="2">
      <t>シュウノウ</t>
    </rPh>
    <phoneticPr fontId="4"/>
  </si>
  <si>
    <t>有料老人ホーム事業の概要</t>
    <phoneticPr fontId="4"/>
  </si>
  <si>
    <t>（地上</t>
    <phoneticPr fontId="4"/>
  </si>
  <si>
    <t>階、地階</t>
    <phoneticPr fontId="4"/>
  </si>
  <si>
    <t>入浴、排せつ又は食事の介護</t>
    <rPh sb="0" eb="2">
      <t>ニュウヨク</t>
    </rPh>
    <rPh sb="3" eb="4">
      <t>ハイ</t>
    </rPh>
    <rPh sb="6" eb="7">
      <t>マタ</t>
    </rPh>
    <rPh sb="8" eb="10">
      <t>ショクジ</t>
    </rPh>
    <rPh sb="11" eb="13">
      <t>カイゴ</t>
    </rPh>
    <phoneticPr fontId="4"/>
  </si>
  <si>
    <t>状況把握及び生活相談サービス費</t>
    <rPh sb="0" eb="2">
      <t>ジョウキョウ</t>
    </rPh>
    <rPh sb="2" eb="4">
      <t>ハアク</t>
    </rPh>
    <rPh sb="4" eb="5">
      <t>オヨ</t>
    </rPh>
    <rPh sb="6" eb="8">
      <t>セイカツ</t>
    </rPh>
    <rPh sb="8" eb="10">
      <t>ソウダン</t>
    </rPh>
    <rPh sb="14" eb="15">
      <t>ヒ</t>
    </rPh>
    <phoneticPr fontId="4"/>
  </si>
  <si>
    <t>状況把握及び生活相談サービス費</t>
    <phoneticPr fontId="4"/>
  </si>
  <si>
    <t>入居者数</t>
    <rPh sb="0" eb="3">
      <t>ニュウキョシャ</t>
    </rPh>
    <rPh sb="3" eb="4">
      <t>スウ</t>
    </rPh>
    <phoneticPr fontId="4"/>
  </si>
  <si>
    <t>平均介護度</t>
    <rPh sb="0" eb="2">
      <t>ヘイキン</t>
    </rPh>
    <rPh sb="2" eb="4">
      <t>カイゴ</t>
    </rPh>
    <rPh sb="4" eb="5">
      <t>ド</t>
    </rPh>
    <phoneticPr fontId="4"/>
  </si>
  <si>
    <t>説明年月日</t>
    <rPh sb="0" eb="2">
      <t>セツメイ</t>
    </rPh>
    <rPh sb="2" eb="5">
      <t>ネンガッピ</t>
    </rPh>
    <phoneticPr fontId="4"/>
  </si>
  <si>
    <t>（代表的な利用料金のプラン）</t>
    <rPh sb="1" eb="4">
      <t>ダイヒョウテキ</t>
    </rPh>
    <rPh sb="5" eb="7">
      <t>リヨウ</t>
    </rPh>
    <rPh sb="7" eb="9">
      <t>リョウキン</t>
    </rPh>
    <phoneticPr fontId="4"/>
  </si>
  <si>
    <t>脱衣室</t>
    <rPh sb="0" eb="3">
      <t>ダツイシツ</t>
    </rPh>
    <phoneticPr fontId="4"/>
  </si>
  <si>
    <t>状況把握・生活相談サービス</t>
    <rPh sb="0" eb="2">
      <t>ジョウキョウ</t>
    </rPh>
    <rPh sb="2" eb="4">
      <t>ハアク</t>
    </rPh>
    <phoneticPr fontId="4"/>
  </si>
  <si>
    <t>契約の自動更新</t>
    <rPh sb="0" eb="2">
      <t>ケイヤク</t>
    </rPh>
    <rPh sb="3" eb="5">
      <t>ジドウ</t>
    </rPh>
    <rPh sb="5" eb="7">
      <t>コウシン</t>
    </rPh>
    <phoneticPr fontId="4"/>
  </si>
  <si>
    <t>電話番号／ＦＡＸ番号</t>
    <rPh sb="0" eb="2">
      <t>デンワ</t>
    </rPh>
    <rPh sb="2" eb="4">
      <t>バンゴウ</t>
    </rPh>
    <phoneticPr fontId="4"/>
  </si>
  <si>
    <t>メールアドレス</t>
    <phoneticPr fontId="4"/>
  </si>
  <si>
    <t>備考（部屋タイプ、相部屋の定員数等）</t>
    <rPh sb="0" eb="2">
      <t>ビコウ</t>
    </rPh>
    <rPh sb="3" eb="5">
      <t>ヘヤ</t>
    </rPh>
    <rPh sb="9" eb="12">
      <t>アイベヤ</t>
    </rPh>
    <rPh sb="13" eb="16">
      <t>テイインスウ</t>
    </rPh>
    <rPh sb="16" eb="17">
      <t>トウ</t>
    </rPh>
    <phoneticPr fontId="4"/>
  </si>
  <si>
    <t>用途区分</t>
    <rPh sb="0" eb="2">
      <t>ヨウト</t>
    </rPh>
    <rPh sb="2" eb="4">
      <t>クブン</t>
    </rPh>
    <phoneticPr fontId="4"/>
  </si>
  <si>
    <t>不適合の場合
の内容</t>
    <rPh sb="0" eb="3">
      <t>フテキゴウ</t>
    </rPh>
    <rPh sb="4" eb="6">
      <t>バアイ</t>
    </rPh>
    <rPh sb="8" eb="10">
      <t>ナイヨウ</t>
    </rPh>
    <phoneticPr fontId="4"/>
  </si>
  <si>
    <t>／</t>
    <phoneticPr fontId="4"/>
  </si>
  <si>
    <t>〒</t>
    <phoneticPr fontId="4"/>
  </si>
  <si>
    <t>（ふりがな）</t>
    <phoneticPr fontId="4"/>
  </si>
  <si>
    <t>内容：</t>
    <rPh sb="0" eb="2">
      <t>ナイヨウ</t>
    </rPh>
    <phoneticPr fontId="4"/>
  </si>
  <si>
    <t>1</t>
    <phoneticPr fontId="4"/>
  </si>
  <si>
    <t>調理、洗濯、掃除等の家事の供与</t>
    <rPh sb="0" eb="2">
      <t>チョウリ</t>
    </rPh>
    <rPh sb="3" eb="5">
      <t>センタク</t>
    </rPh>
    <rPh sb="6" eb="9">
      <t>ソウジトウ</t>
    </rPh>
    <rPh sb="10" eb="12">
      <t>カジ</t>
    </rPh>
    <rPh sb="13" eb="15">
      <t>キョウヨ</t>
    </rPh>
    <phoneticPr fontId="4"/>
  </si>
  <si>
    <t>契約上の職員配置比率　</t>
    <rPh sb="0" eb="2">
      <t>ケイヤク</t>
    </rPh>
    <rPh sb="2" eb="3">
      <t>ジョウ</t>
    </rPh>
    <rPh sb="4" eb="6">
      <t>ショクイン</t>
    </rPh>
    <rPh sb="6" eb="8">
      <t>ハイチ</t>
    </rPh>
    <rPh sb="8" eb="10">
      <t>ヒリツ</t>
    </rPh>
    <phoneticPr fontId="4"/>
  </si>
  <si>
    <t>人員配置が手厚い介護サービスの実施</t>
    <rPh sb="0" eb="2">
      <t>ジンイン</t>
    </rPh>
    <rPh sb="2" eb="4">
      <t>ハイチ</t>
    </rPh>
    <rPh sb="5" eb="7">
      <t>テアツ</t>
    </rPh>
    <rPh sb="8" eb="10">
      <t>カイゴ</t>
    </rPh>
    <rPh sb="15" eb="17">
      <t>ジッシ</t>
    </rPh>
    <phoneticPr fontId="4"/>
  </si>
  <si>
    <t>入居定員</t>
    <rPh sb="0" eb="2">
      <t>ニュウキョ</t>
    </rPh>
    <rPh sb="2" eb="4">
      <t>テイイン</t>
    </rPh>
    <phoneticPr fontId="4"/>
  </si>
  <si>
    <t>人</t>
    <rPh sb="0" eb="1">
      <t>ニン</t>
    </rPh>
    <phoneticPr fontId="4"/>
  </si>
  <si>
    <t>以上</t>
    <rPh sb="0" eb="2">
      <t>イジョウ</t>
    </rPh>
    <phoneticPr fontId="4"/>
  </si>
  <si>
    <t>事業所名称</t>
    <rPh sb="0" eb="3">
      <t>ジギョウショ</t>
    </rPh>
    <rPh sb="3" eb="5">
      <t>メイショウ</t>
    </rPh>
    <phoneticPr fontId="4"/>
  </si>
  <si>
    <t>事務者名</t>
    <rPh sb="0" eb="2">
      <t>ジム</t>
    </rPh>
    <rPh sb="2" eb="3">
      <t>シャ</t>
    </rPh>
    <rPh sb="3" eb="4">
      <t>メイ</t>
    </rPh>
    <phoneticPr fontId="4"/>
  </si>
  <si>
    <t>初期償却額</t>
    <rPh sb="0" eb="2">
      <t>ショキ</t>
    </rPh>
    <rPh sb="2" eb="5">
      <t>ショウキャクガク</t>
    </rPh>
    <phoneticPr fontId="4"/>
  </si>
  <si>
    <t>　</t>
    <phoneticPr fontId="4"/>
  </si>
  <si>
    <t>不適合事項がある場合の入居者への説明</t>
    <rPh sb="0" eb="3">
      <t>フテキゴウ</t>
    </rPh>
    <rPh sb="3" eb="5">
      <t>ジコウ</t>
    </rPh>
    <rPh sb="8" eb="10">
      <t>バアイ</t>
    </rPh>
    <phoneticPr fontId="4"/>
  </si>
  <si>
    <t>所管している自治体名</t>
    <phoneticPr fontId="4"/>
  </si>
  <si>
    <t>通報先から居室までの到着予定時間</t>
    <rPh sb="0" eb="2">
      <t>ツウホウ</t>
    </rPh>
    <rPh sb="2" eb="3">
      <t>サキ</t>
    </rPh>
    <rPh sb="5" eb="7">
      <t>キョシツ</t>
    </rPh>
    <rPh sb="10" eb="12">
      <t>トウチャク</t>
    </rPh>
    <rPh sb="12" eb="14">
      <t>ヨテイ</t>
    </rPh>
    <rPh sb="14" eb="16">
      <t>ジカン</t>
    </rPh>
    <phoneticPr fontId="4"/>
  </si>
  <si>
    <t>防火管理者</t>
    <rPh sb="0" eb="2">
      <t>ボウカ</t>
    </rPh>
    <rPh sb="2" eb="5">
      <t>カンリシャ</t>
    </rPh>
    <phoneticPr fontId="4"/>
  </si>
  <si>
    <t>体験入居</t>
    <rPh sb="0" eb="2">
      <t>タイケン</t>
    </rPh>
    <rPh sb="2" eb="4">
      <t>ニュウキョ</t>
    </rPh>
    <phoneticPr fontId="4"/>
  </si>
  <si>
    <t>看護師又は准看護師</t>
    <rPh sb="0" eb="3">
      <t>カンゴシ</t>
    </rPh>
    <rPh sb="3" eb="4">
      <t>マタ</t>
    </rPh>
    <rPh sb="5" eb="6">
      <t>ジュン</t>
    </rPh>
    <rPh sb="6" eb="9">
      <t>カンゴシ</t>
    </rPh>
    <phoneticPr fontId="4"/>
  </si>
  <si>
    <t>（利用料金の算定根拠等）</t>
    <rPh sb="1" eb="3">
      <t>リヨウ</t>
    </rPh>
    <rPh sb="3" eb="5">
      <t>リョウキン</t>
    </rPh>
    <rPh sb="6" eb="8">
      <t>サンテイ</t>
    </rPh>
    <rPh sb="8" eb="10">
      <t>コンキョ</t>
    </rPh>
    <rPh sb="10" eb="11">
      <t>トウ</t>
    </rPh>
    <phoneticPr fontId="4"/>
  </si>
  <si>
    <t>サ高住の場合、常駐する者</t>
    <rPh sb="4" eb="6">
      <t>バアイ</t>
    </rPh>
    <rPh sb="7" eb="9">
      <t>ジョウチュウ</t>
    </rPh>
    <rPh sb="11" eb="12">
      <t>シャ</t>
    </rPh>
    <phoneticPr fontId="4"/>
  </si>
  <si>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4"/>
  </si>
  <si>
    <t>備考</t>
    <rPh sb="0" eb="2">
      <t>ビコウ</t>
    </rPh>
    <phoneticPr fontId="4"/>
  </si>
  <si>
    <t>所管している自治体名</t>
    <rPh sb="0" eb="2">
      <t>ショカン</t>
    </rPh>
    <phoneticPr fontId="4"/>
  </si>
  <si>
    <t>健康管理の支援（供与）</t>
    <rPh sb="0" eb="2">
      <t>ケンコウ</t>
    </rPh>
    <rPh sb="2" eb="4">
      <t>カンリ</t>
    </rPh>
    <rPh sb="5" eb="7">
      <t>シエン</t>
    </rPh>
    <rPh sb="8" eb="10">
      <t>キョウヨ</t>
    </rPh>
    <phoneticPr fontId="4"/>
  </si>
  <si>
    <t xml:space="preserve">協力医療機関
</t>
    <rPh sb="0" eb="2">
      <t>キョウリョク</t>
    </rPh>
    <rPh sb="2" eb="4">
      <t>イリョウ</t>
    </rPh>
    <rPh sb="4" eb="6">
      <t>キカン</t>
    </rPh>
    <phoneticPr fontId="4"/>
  </si>
  <si>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4"/>
  </si>
  <si>
    <t>併設内容</t>
    <phoneticPr fontId="4"/>
  </si>
  <si>
    <t>連携内容</t>
  </si>
  <si>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4"/>
  </si>
  <si>
    <t>職員体制</t>
    <rPh sb="0" eb="2">
      <t>ショクイン</t>
    </rPh>
    <rPh sb="2" eb="4">
      <t>タイセイ</t>
    </rPh>
    <phoneticPr fontId="4"/>
  </si>
  <si>
    <t>戸</t>
    <rPh sb="0" eb="1">
      <t>コ</t>
    </rPh>
    <phoneticPr fontId="4"/>
  </si>
  <si>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4"/>
  </si>
  <si>
    <t>上記項目以外で合致しない事項</t>
    <rPh sb="0" eb="2">
      <t>ジョウキ</t>
    </rPh>
    <rPh sb="2" eb="4">
      <t>コウモク</t>
    </rPh>
    <rPh sb="4" eb="6">
      <t>イガイ</t>
    </rPh>
    <phoneticPr fontId="4"/>
  </si>
  <si>
    <t>合致しない事項の内容</t>
    <rPh sb="0" eb="2">
      <t>ガッチ</t>
    </rPh>
    <rPh sb="5" eb="7">
      <t>ジコウ</t>
    </rPh>
    <rPh sb="8" eb="10">
      <t>ナイヨウ</t>
    </rPh>
    <phoneticPr fontId="4"/>
  </si>
  <si>
    <t>代替措置等の内容</t>
    <rPh sb="0" eb="2">
      <t>ダイタイ</t>
    </rPh>
    <rPh sb="2" eb="4">
      <t>ソチ</t>
    </rPh>
    <rPh sb="4" eb="5">
      <t>トウ</t>
    </rPh>
    <rPh sb="6" eb="8">
      <t>ナイヨウ</t>
    </rPh>
    <phoneticPr fontId="4"/>
  </si>
  <si>
    <t>委託業者名等</t>
    <rPh sb="0" eb="2">
      <t>イタク</t>
    </rPh>
    <rPh sb="2" eb="4">
      <t>ギョウシャ</t>
    </rPh>
    <rPh sb="4" eb="5">
      <t>メイ</t>
    </rPh>
    <rPh sb="5" eb="6">
      <t>トウ</t>
    </rPh>
    <phoneticPr fontId="4"/>
  </si>
  <si>
    <t>記入者名</t>
    <rPh sb="0" eb="2">
      <t>キニュウ</t>
    </rPh>
    <rPh sb="2" eb="3">
      <t>シャ</t>
    </rPh>
    <rPh sb="3" eb="4">
      <t>メイ</t>
    </rPh>
    <phoneticPr fontId="4"/>
  </si>
  <si>
    <t>手続き</t>
    <rPh sb="0" eb="2">
      <t>テツヅキ</t>
    </rPh>
    <phoneticPr fontId="4"/>
  </si>
  <si>
    <t>（医療連携の内容）※治療費は自己負担</t>
    <rPh sb="1" eb="3">
      <t>イリョウ</t>
    </rPh>
    <rPh sb="3" eb="5">
      <t>レンケイ</t>
    </rPh>
    <rPh sb="6" eb="8">
      <t>ナイヨウ</t>
    </rPh>
    <phoneticPr fontId="4"/>
  </si>
  <si>
    <t>特定施設入居者生活介護
介護保険事業者番号</t>
    <rPh sb="12" eb="14">
      <t>カイゴ</t>
    </rPh>
    <rPh sb="14" eb="16">
      <t>ホケン</t>
    </rPh>
    <rPh sb="16" eb="18">
      <t>ジギョウ</t>
    </rPh>
    <rPh sb="18" eb="19">
      <t>シャ</t>
    </rPh>
    <rPh sb="19" eb="21">
      <t>バンゴウ</t>
    </rPh>
    <phoneticPr fontId="4"/>
  </si>
  <si>
    <t>回</t>
    <rPh sb="0" eb="1">
      <t>カイ</t>
    </rPh>
    <phoneticPr fontId="4"/>
  </si>
  <si>
    <t>避難訓練の年間回数</t>
    <rPh sb="0" eb="2">
      <t>ヒナン</t>
    </rPh>
    <rPh sb="2" eb="4">
      <t>クンレン</t>
    </rPh>
    <rPh sb="5" eb="7">
      <t>ネンカン</t>
    </rPh>
    <rPh sb="7" eb="9">
      <t>カイスウ</t>
    </rPh>
    <phoneticPr fontId="4"/>
  </si>
  <si>
    <t>緊急時等における対応方法</t>
    <rPh sb="2" eb="3">
      <t>ジ</t>
    </rPh>
    <rPh sb="3" eb="4">
      <t>トウ</t>
    </rPh>
    <rPh sb="8" eb="10">
      <t>タイオウ</t>
    </rPh>
    <rPh sb="10" eb="12">
      <t>ホウホウ</t>
    </rPh>
    <phoneticPr fontId="4"/>
  </si>
  <si>
    <t>その他運営に関する重要事項</t>
    <phoneticPr fontId="4"/>
  </si>
  <si>
    <t>常勤換算人数</t>
    <rPh sb="0" eb="2">
      <t>ジョウキン</t>
    </rPh>
    <rPh sb="2" eb="4">
      <t>カンサン</t>
    </rPh>
    <rPh sb="4" eb="6">
      <t>ニンズウ</t>
    </rPh>
    <phoneticPr fontId="4"/>
  </si>
  <si>
    <t>時間</t>
    <rPh sb="0" eb="2">
      <t>ジカン</t>
    </rPh>
    <phoneticPr fontId="4"/>
  </si>
  <si>
    <t>ヶ月分</t>
    <phoneticPr fontId="4"/>
  </si>
  <si>
    <t>うち車椅子等の対応が可能なトイレ</t>
    <rPh sb="3" eb="5">
      <t>イス</t>
    </rPh>
    <phoneticPr fontId="4"/>
  </si>
  <si>
    <t>共用トイレ</t>
    <rPh sb="0" eb="2">
      <t>キョウヨウ</t>
    </rPh>
    <phoneticPr fontId="4"/>
  </si>
  <si>
    <t>うち男女別の対応が可能なトイレ</t>
    <phoneticPr fontId="4"/>
  </si>
  <si>
    <t>あん摩マッサージ指圧師</t>
    <rPh sb="2" eb="3">
      <t>マ</t>
    </rPh>
    <rPh sb="8" eb="10">
      <t>シアツ</t>
    </rPh>
    <rPh sb="10" eb="11">
      <t>シ</t>
    </rPh>
    <phoneticPr fontId="4"/>
  </si>
  <si>
    <t>床面積</t>
    <rPh sb="0" eb="3">
      <t>ユカメンセキ</t>
    </rPh>
    <phoneticPr fontId="4"/>
  </si>
  <si>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4"/>
  </si>
  <si>
    <t>（入居者）</t>
    <rPh sb="1" eb="4">
      <t>ニュウキョシャ</t>
    </rPh>
    <phoneticPr fontId="4"/>
  </si>
  <si>
    <t>住　所</t>
    <rPh sb="0" eb="1">
      <t>ジュウ</t>
    </rPh>
    <rPh sb="2" eb="3">
      <t>ショ</t>
    </rPh>
    <phoneticPr fontId="4"/>
  </si>
  <si>
    <t>氏　名</t>
    <rPh sb="0" eb="1">
      <t>シ</t>
    </rPh>
    <rPh sb="2" eb="3">
      <t>メイ</t>
    </rPh>
    <phoneticPr fontId="4"/>
  </si>
  <si>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4"/>
  </si>
  <si>
    <t>施設の利用に当たっての留意事項</t>
    <phoneticPr fontId="4"/>
  </si>
  <si>
    <t>（入居者代理人）</t>
    <rPh sb="1" eb="4">
      <t>ニュウキョシャ</t>
    </rPh>
    <rPh sb="4" eb="7">
      <t>ダイリニン</t>
    </rPh>
    <phoneticPr fontId="4"/>
  </si>
  <si>
    <t>重要事項説明書</t>
    <rPh sb="0" eb="1">
      <t>シゲル</t>
    </rPh>
    <rPh sb="1" eb="2">
      <t>ヨウ</t>
    </rPh>
    <rPh sb="2" eb="3">
      <t>コト</t>
    </rPh>
    <rPh sb="3" eb="4">
      <t>コウ</t>
    </rPh>
    <rPh sb="4" eb="5">
      <t>セツ</t>
    </rPh>
    <rPh sb="5" eb="6">
      <t>メイ</t>
    </rPh>
    <rPh sb="6" eb="7">
      <t>ショ</t>
    </rPh>
    <phoneticPr fontId="4"/>
  </si>
  <si>
    <t>年</t>
    <rPh sb="0" eb="1">
      <t>ネン</t>
    </rPh>
    <phoneticPr fontId="4"/>
  </si>
  <si>
    <t>月</t>
    <rPh sb="0" eb="1">
      <t>ツキ</t>
    </rPh>
    <phoneticPr fontId="4"/>
  </si>
  <si>
    <t>日</t>
    <rPh sb="0" eb="1">
      <t>ヒ</t>
    </rPh>
    <phoneticPr fontId="4"/>
  </si>
  <si>
    <t>台所</t>
    <rPh sb="0" eb="2">
      <t>ダイドコロ</t>
    </rPh>
    <phoneticPr fontId="4"/>
  </si>
  <si>
    <t>台所の変更</t>
    <rPh sb="3" eb="5">
      <t>ヘンコウ</t>
    </rPh>
    <phoneticPr fontId="4"/>
  </si>
  <si>
    <t>特定施設サービス計画及び介護予防特定施設サービス計画等の作成</t>
    <phoneticPr fontId="4"/>
  </si>
  <si>
    <t>室数</t>
    <rPh sb="0" eb="1">
      <t>シツ</t>
    </rPh>
    <rPh sb="1" eb="2">
      <t>スウ</t>
    </rPh>
    <phoneticPr fontId="4"/>
  </si>
  <si>
    <t>電話番号　/　ＦＡＸ</t>
    <rPh sb="0" eb="2">
      <t>デンワ</t>
    </rPh>
    <rPh sb="2" eb="4">
      <t>バンゴウ</t>
    </rPh>
    <phoneticPr fontId="4"/>
  </si>
  <si>
    <t>１　重要事項説明書等を作成するにあたっての心構え</t>
    <rPh sb="2" eb="4">
      <t>ジュウヨウ</t>
    </rPh>
    <rPh sb="4" eb="6">
      <t>ジコウ</t>
    </rPh>
    <rPh sb="6" eb="9">
      <t>セツメイショ</t>
    </rPh>
    <rPh sb="9" eb="10">
      <t>トウ</t>
    </rPh>
    <rPh sb="11" eb="13">
      <t>サクセイ</t>
    </rPh>
    <rPh sb="21" eb="23">
      <t>ココロガマ</t>
    </rPh>
    <phoneticPr fontId="4"/>
  </si>
  <si>
    <t>短期利用特定施設入居者生活介護の提供</t>
    <rPh sb="0" eb="2">
      <t>タンキ</t>
    </rPh>
    <rPh sb="2" eb="4">
      <t>リヨウ</t>
    </rPh>
    <rPh sb="4" eb="6">
      <t>トクテイ</t>
    </rPh>
    <rPh sb="6" eb="8">
      <t>シセツ</t>
    </rPh>
    <rPh sb="8" eb="11">
      <t>ニュウキョシャ</t>
    </rPh>
    <rPh sb="11" eb="13">
      <t>セイカツ</t>
    </rPh>
    <rPh sb="13" eb="15">
      <t>カイゴ</t>
    </rPh>
    <rPh sb="16" eb="18">
      <t>テイキョウ</t>
    </rPh>
    <phoneticPr fontId="4"/>
  </si>
  <si>
    <t>1級地</t>
    <rPh sb="1" eb="2">
      <t>キュウ</t>
    </rPh>
    <rPh sb="2" eb="3">
      <t>チ</t>
    </rPh>
    <phoneticPr fontId="4"/>
  </si>
  <si>
    <t>当施設の地域区分単価</t>
    <rPh sb="0" eb="1">
      <t>トウ</t>
    </rPh>
    <rPh sb="1" eb="3">
      <t>シセツ</t>
    </rPh>
    <rPh sb="4" eb="6">
      <t>チイキ</t>
    </rPh>
    <rPh sb="6" eb="8">
      <t>クブン</t>
    </rPh>
    <rPh sb="8" eb="10">
      <t>タンカ</t>
    </rPh>
    <phoneticPr fontId="4"/>
  </si>
  <si>
    <t>2級地</t>
    <rPh sb="1" eb="2">
      <t>キュウ</t>
    </rPh>
    <rPh sb="2" eb="3">
      <t>チ</t>
    </rPh>
    <phoneticPr fontId="4"/>
  </si>
  <si>
    <t>3級地</t>
    <rPh sb="1" eb="2">
      <t>キュウ</t>
    </rPh>
    <rPh sb="2" eb="3">
      <t>チ</t>
    </rPh>
    <phoneticPr fontId="4"/>
  </si>
  <si>
    <t>基本費用</t>
    <rPh sb="0" eb="2">
      <t>キホン</t>
    </rPh>
    <rPh sb="2" eb="4">
      <t>ヒヨウ</t>
    </rPh>
    <phoneticPr fontId="4"/>
  </si>
  <si>
    <t>30</t>
    <phoneticPr fontId="4"/>
  </si>
  <si>
    <t>4級地</t>
    <rPh sb="1" eb="2">
      <t>キュウ</t>
    </rPh>
    <rPh sb="2" eb="3">
      <t>チ</t>
    </rPh>
    <phoneticPr fontId="4"/>
  </si>
  <si>
    <t>単位数</t>
    <rPh sb="0" eb="3">
      <t>タンイスウ</t>
    </rPh>
    <phoneticPr fontId="4"/>
  </si>
  <si>
    <t>利用料</t>
    <rPh sb="0" eb="3">
      <t>リヨウリョウ</t>
    </rPh>
    <phoneticPr fontId="4"/>
  </si>
  <si>
    <t>利用者負担額</t>
    <rPh sb="0" eb="3">
      <t>リヨウシャ</t>
    </rPh>
    <rPh sb="3" eb="5">
      <t>フタン</t>
    </rPh>
    <rPh sb="5" eb="6">
      <t>ガク</t>
    </rPh>
    <phoneticPr fontId="4"/>
  </si>
  <si>
    <t>5級地</t>
    <rPh sb="1" eb="2">
      <t>キュウ</t>
    </rPh>
    <rPh sb="2" eb="3">
      <t>チ</t>
    </rPh>
    <phoneticPr fontId="4"/>
  </si>
  <si>
    <t>6級地</t>
    <rPh sb="1" eb="2">
      <t>キュウ</t>
    </rPh>
    <rPh sb="2" eb="3">
      <t>チ</t>
    </rPh>
    <phoneticPr fontId="4"/>
  </si>
  <si>
    <t>7級地</t>
    <rPh sb="1" eb="2">
      <t>キュウ</t>
    </rPh>
    <rPh sb="2" eb="3">
      <t>チ</t>
    </rPh>
    <phoneticPr fontId="4"/>
  </si>
  <si>
    <t>個別機能</t>
    <rPh sb="0" eb="2">
      <t>コベツ</t>
    </rPh>
    <rPh sb="2" eb="4">
      <t>キノウ</t>
    </rPh>
    <phoneticPr fontId="4"/>
  </si>
  <si>
    <t>夜間</t>
    <rPh sb="0" eb="2">
      <t>ヤカン</t>
    </rPh>
    <phoneticPr fontId="4"/>
  </si>
  <si>
    <t>加算費用</t>
    <rPh sb="0" eb="2">
      <t>カサン</t>
    </rPh>
    <rPh sb="2" eb="4">
      <t>ヒヨウ</t>
    </rPh>
    <phoneticPr fontId="4"/>
  </si>
  <si>
    <t>算定の有無等</t>
    <phoneticPr fontId="4"/>
  </si>
  <si>
    <t>単位数</t>
    <phoneticPr fontId="4"/>
  </si>
  <si>
    <t>算定回数等</t>
    <phoneticPr fontId="4"/>
  </si>
  <si>
    <t>認知症</t>
    <rPh sb="0" eb="3">
      <t>ニンチショウ</t>
    </rPh>
    <phoneticPr fontId="4"/>
  </si>
  <si>
    <t>サ提強化</t>
    <rPh sb="1" eb="2">
      <t>ツツミ</t>
    </rPh>
    <rPh sb="2" eb="4">
      <t>キョウカ</t>
    </rPh>
    <phoneticPr fontId="4"/>
  </si>
  <si>
    <t>処遇改善</t>
    <rPh sb="0" eb="2">
      <t>ショグウ</t>
    </rPh>
    <rPh sb="2" eb="4">
      <t>カイゼン</t>
    </rPh>
    <phoneticPr fontId="4"/>
  </si>
  <si>
    <t>介護職員処遇改善加算</t>
    <rPh sb="0" eb="2">
      <t>カイゴ</t>
    </rPh>
    <rPh sb="2" eb="4">
      <t>ショクイン</t>
    </rPh>
    <rPh sb="4" eb="6">
      <t>ショグウ</t>
    </rPh>
    <rPh sb="6" eb="8">
      <t>カイゼン</t>
    </rPh>
    <rPh sb="8" eb="10">
      <t>カサン</t>
    </rPh>
    <phoneticPr fontId="4"/>
  </si>
  <si>
    <r>
      <t xml:space="preserve">選択方式の内容
</t>
    </r>
    <r>
      <rPr>
        <sz val="9"/>
        <rFont val="ＭＳ 明朝"/>
        <family val="1"/>
        <charset val="128"/>
      </rPr>
      <t>※該当する方式を全て選択</t>
    </r>
    <rPh sb="0" eb="2">
      <t>センタク</t>
    </rPh>
    <rPh sb="2" eb="4">
      <t>ホウシキ</t>
    </rPh>
    <rPh sb="5" eb="7">
      <t>ナイヨウ</t>
    </rPh>
    <rPh sb="9" eb="11">
      <t>ガイトウ</t>
    </rPh>
    <rPh sb="13" eb="15">
      <t>ホウシキ</t>
    </rPh>
    <rPh sb="16" eb="17">
      <t>スベ</t>
    </rPh>
    <rPh sb="18" eb="20">
      <t>センタク</t>
    </rPh>
    <phoneticPr fontId="4"/>
  </si>
  <si>
    <r>
      <t>特定施設入居者生活介護</t>
    </r>
    <r>
      <rPr>
        <sz val="9"/>
        <rFont val="ＭＳ 明朝"/>
        <family val="1"/>
        <charset val="128"/>
      </rPr>
      <t>※</t>
    </r>
    <r>
      <rPr>
        <sz val="11"/>
        <rFont val="ＭＳ 明朝"/>
        <family val="1"/>
        <charset val="128"/>
      </rPr>
      <t>に対する自己負担</t>
    </r>
    <rPh sb="0" eb="2">
      <t>トクテイ</t>
    </rPh>
    <rPh sb="2" eb="4">
      <t>シセツ</t>
    </rPh>
    <rPh sb="4" eb="7">
      <t>ニュウキョシャ</t>
    </rPh>
    <rPh sb="7" eb="9">
      <t>セイカツ</t>
    </rPh>
    <rPh sb="9" eb="11">
      <t>カイゴ</t>
    </rPh>
    <rPh sb="13" eb="14">
      <t>タイ</t>
    </rPh>
    <rPh sb="16" eb="18">
      <t>ジコ</t>
    </rPh>
    <rPh sb="18" eb="20">
      <t>フタン</t>
    </rPh>
    <phoneticPr fontId="4"/>
  </si>
  <si>
    <r>
      <t>特定施設入居者生活介護</t>
    </r>
    <r>
      <rPr>
        <sz val="9"/>
        <rFont val="ＭＳ 明朝"/>
        <family val="1"/>
        <charset val="128"/>
      </rPr>
      <t>※</t>
    </r>
    <r>
      <rPr>
        <sz val="11"/>
        <rFont val="ＭＳ 明朝"/>
        <family val="1"/>
        <charset val="128"/>
      </rPr>
      <t>における人員配置が手厚い場合の介護サービス（上乗せサービス）</t>
    </r>
    <rPh sb="0" eb="2">
      <t>トクテイ</t>
    </rPh>
    <rPh sb="2" eb="4">
      <t>シセツ</t>
    </rPh>
    <rPh sb="4" eb="7">
      <t>ニュウキョシャ</t>
    </rPh>
    <rPh sb="7" eb="9">
      <t>セイカツ</t>
    </rPh>
    <rPh sb="9" eb="11">
      <t>カイゴ</t>
    </rPh>
    <rPh sb="16" eb="18">
      <t>ジンイン</t>
    </rPh>
    <rPh sb="18" eb="20">
      <t>ハイチ</t>
    </rPh>
    <rPh sb="21" eb="23">
      <t>テアツ</t>
    </rPh>
    <rPh sb="24" eb="26">
      <t>バアイ</t>
    </rPh>
    <rPh sb="27" eb="29">
      <t>カイゴ</t>
    </rPh>
    <rPh sb="34" eb="36">
      <t>ウワノ</t>
    </rPh>
    <phoneticPr fontId="4"/>
  </si>
  <si>
    <t>入居時点で必要な費用</t>
    <rPh sb="0" eb="2">
      <t>ニュウキョ</t>
    </rPh>
    <rPh sb="2" eb="4">
      <t>ジテン</t>
    </rPh>
    <rPh sb="5" eb="7">
      <t>ヒツヨウ</t>
    </rPh>
    <rPh sb="8" eb="10">
      <t>ヒヨウ</t>
    </rPh>
    <phoneticPr fontId="4"/>
  </si>
  <si>
    <t>（介護サービスの内容）</t>
    <rPh sb="1" eb="3">
      <t>カイゴ</t>
    </rPh>
    <phoneticPr fontId="4"/>
  </si>
  <si>
    <t>（特定施設入居者生活介護の指定）</t>
    <phoneticPr fontId="4"/>
  </si>
  <si>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4"/>
  </si>
  <si>
    <t>特定施設入居者生活介護※の費用</t>
    <rPh sb="0" eb="2">
      <t>トクテイ</t>
    </rPh>
    <rPh sb="2" eb="4">
      <t>シセツ</t>
    </rPh>
    <rPh sb="4" eb="7">
      <t>ニュウキョシャ</t>
    </rPh>
    <rPh sb="7" eb="9">
      <t>セイカツ</t>
    </rPh>
    <rPh sb="9" eb="11">
      <t>カイゴ</t>
    </rPh>
    <rPh sb="13" eb="15">
      <t>ヒヨウ</t>
    </rPh>
    <phoneticPr fontId="4"/>
  </si>
  <si>
    <t>介護保険外</t>
    <rPh sb="0" eb="2">
      <t>カイゴ</t>
    </rPh>
    <rPh sb="2" eb="4">
      <t>ホケン</t>
    </rPh>
    <rPh sb="4" eb="5">
      <t>ガイ</t>
    </rPh>
    <phoneticPr fontId="4"/>
  </si>
  <si>
    <t>（ふりがな）</t>
  </si>
  <si>
    <t>賠償すべき事故が発生したときの対応</t>
    <rPh sb="0" eb="2">
      <t>バイショウ</t>
    </rPh>
    <rPh sb="5" eb="7">
      <t>ジコ</t>
    </rPh>
    <rPh sb="8" eb="10">
      <t>ハッセイ</t>
    </rPh>
    <rPh sb="15" eb="17">
      <t>タイオウ</t>
    </rPh>
    <phoneticPr fontId="4"/>
  </si>
  <si>
    <t>介護保険外費用</t>
    <rPh sb="0" eb="2">
      <t>カイゴ</t>
    </rPh>
    <rPh sb="2" eb="4">
      <t>ホケン</t>
    </rPh>
    <rPh sb="4" eb="5">
      <t>ガイ</t>
    </rPh>
    <rPh sb="5" eb="7">
      <t>ヒヨウ</t>
    </rPh>
    <phoneticPr fontId="4"/>
  </si>
  <si>
    <t>単位</t>
  </si>
  <si>
    <t>介護報酬額／月</t>
  </si>
  <si>
    <t>要支援1</t>
  </si>
  <si>
    <t>要支援2</t>
  </si>
  <si>
    <t>要介護1</t>
  </si>
  <si>
    <t>要介護2</t>
  </si>
  <si>
    <t>要介護3</t>
  </si>
  <si>
    <t>要介護4</t>
  </si>
  <si>
    <t>要介護5</t>
  </si>
  <si>
    <t>夜間看護体制加算</t>
  </si>
  <si>
    <t>医療機関連携加算</t>
  </si>
  <si>
    <t>介護報酬</t>
  </si>
  <si>
    <t>要支援１</t>
  </si>
  <si>
    <t>要介護４</t>
  </si>
  <si>
    <t>（1割の場合）</t>
  </si>
  <si>
    <t>大阪府福祉のまちづくり条例に定める基準の適合性</t>
    <rPh sb="0" eb="3">
      <t>オオサカフ</t>
    </rPh>
    <rPh sb="3" eb="5">
      <t>フクシ</t>
    </rPh>
    <rPh sb="11" eb="13">
      <t>ジョウレイ</t>
    </rPh>
    <rPh sb="14" eb="15">
      <t>サダ</t>
    </rPh>
    <rPh sb="17" eb="19">
      <t>キジュン</t>
    </rPh>
    <rPh sb="20" eb="22">
      <t>テキゴウ</t>
    </rPh>
    <rPh sb="22" eb="23">
      <t>セイ</t>
    </rPh>
    <phoneticPr fontId="4"/>
  </si>
  <si>
    <t>２　重要事項説明書等を入力するにあたっての注意事項及び記入例の解説</t>
    <phoneticPr fontId="4"/>
  </si>
  <si>
    <t>３　重要事項説明書等を入居者等に交付及び説明するにあたっての注意事項</t>
  </si>
  <si>
    <t>○「重要事項説明書」及び「重要事項説明書兼登録事項等についての説明（高齢者住まい法第17条
  関係）」（以下、「重要事項説明書等」という。）の作成にあたっての注意事項（特定）</t>
    <rPh sb="2" eb="9">
      <t>ジュ</t>
    </rPh>
    <rPh sb="10" eb="11">
      <t>オヨ</t>
    </rPh>
    <rPh sb="13" eb="20">
      <t>ジュ</t>
    </rPh>
    <rPh sb="20" eb="21">
      <t>ケン</t>
    </rPh>
    <rPh sb="21" eb="23">
      <t>トウロク</t>
    </rPh>
    <rPh sb="23" eb="25">
      <t>ジコウ</t>
    </rPh>
    <rPh sb="25" eb="26">
      <t>トウ</t>
    </rPh>
    <rPh sb="31" eb="33">
      <t>セツメイ</t>
    </rPh>
    <rPh sb="34" eb="41">
      <t>コ</t>
    </rPh>
    <rPh sb="41" eb="42">
      <t>ダイ</t>
    </rPh>
    <rPh sb="44" eb="45">
      <t>ジョウ</t>
    </rPh>
    <rPh sb="48" eb="50">
      <t>カンケイ</t>
    </rPh>
    <rPh sb="53" eb="55">
      <t>イカ</t>
    </rPh>
    <rPh sb="57" eb="64">
      <t>ジュ</t>
    </rPh>
    <rPh sb="64" eb="65">
      <t>ナド</t>
    </rPh>
    <rPh sb="72" eb="74">
      <t>サクセイ</t>
    </rPh>
    <rPh sb="80" eb="82">
      <t>チュウイ</t>
    </rPh>
    <rPh sb="82" eb="84">
      <t>ジコウ</t>
    </rPh>
    <rPh sb="85" eb="87">
      <t>トクテイ</t>
    </rPh>
    <phoneticPr fontId="4"/>
  </si>
  <si>
    <t>個人情報の保護</t>
    <rPh sb="0" eb="2">
      <t>コジン</t>
    </rPh>
    <rPh sb="2" eb="4">
      <t>ジョウホウ</t>
    </rPh>
    <rPh sb="5" eb="7">
      <t>ホゴ</t>
    </rPh>
    <phoneticPr fontId="4"/>
  </si>
  <si>
    <t>身体的拘束</t>
    <rPh sb="0" eb="3">
      <t>シンタイテキ</t>
    </rPh>
    <rPh sb="3" eb="5">
      <t>コウソク</t>
    </rPh>
    <phoneticPr fontId="4"/>
  </si>
  <si>
    <t>虐待防止</t>
    <rPh sb="0" eb="2">
      <t>ギャクタイ</t>
    </rPh>
    <rPh sb="2" eb="4">
      <t>ボウシ</t>
    </rPh>
    <phoneticPr fontId="4"/>
  </si>
  <si>
    <t>人　　／</t>
    <rPh sb="0" eb="1">
      <t>ニン</t>
    </rPh>
    <phoneticPr fontId="4"/>
  </si>
  <si>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4"/>
  </si>
  <si>
    <t>要介護度別</t>
    <rPh sb="0" eb="3">
      <t>ヨウカイゴ</t>
    </rPh>
    <rPh sb="3" eb="4">
      <t>ド</t>
    </rPh>
    <rPh sb="4" eb="5">
      <t>ベツ</t>
    </rPh>
    <phoneticPr fontId="4"/>
  </si>
  <si>
    <t>㎡（うち有料老人ホーム部分</t>
    <rPh sb="4" eb="11">
      <t>ユ</t>
    </rPh>
    <rPh sb="11" eb="13">
      <t>ブブン</t>
    </rPh>
    <phoneticPr fontId="4"/>
  </si>
  <si>
    <t>地域密着型通所介護</t>
    <rPh sb="0" eb="2">
      <t>チイキ</t>
    </rPh>
    <rPh sb="2" eb="5">
      <t>ミッチャクガタ</t>
    </rPh>
    <rPh sb="5" eb="7">
      <t>ツウショ</t>
    </rPh>
    <rPh sb="7" eb="9">
      <t>カイゴ</t>
    </rPh>
    <phoneticPr fontId="4"/>
  </si>
  <si>
    <t>個別の利用料で実施するサービス</t>
    <rPh sb="0" eb="2">
      <t>コベツ</t>
    </rPh>
    <rPh sb="3" eb="5">
      <t>リヨウ</t>
    </rPh>
    <rPh sb="5" eb="6">
      <t>リョウ</t>
    </rPh>
    <rPh sb="7" eb="9">
      <t>ジッシ</t>
    </rPh>
    <phoneticPr fontId="4"/>
  </si>
  <si>
    <t>介護サービス</t>
    <phoneticPr fontId="4"/>
  </si>
  <si>
    <t>食事介助</t>
    <phoneticPr fontId="4"/>
  </si>
  <si>
    <t>排せつ介助・おむつ交換</t>
    <phoneticPr fontId="4"/>
  </si>
  <si>
    <t>おむつ代</t>
    <phoneticPr fontId="4"/>
  </si>
  <si>
    <t>入浴（一般浴） 介助・清拭</t>
    <phoneticPr fontId="4"/>
  </si>
  <si>
    <t>特浴介助</t>
    <phoneticPr fontId="4"/>
  </si>
  <si>
    <t xml:space="preserve">身辺介助（移動・着替え等） </t>
    <phoneticPr fontId="4"/>
  </si>
  <si>
    <t>機能訓練</t>
    <phoneticPr fontId="4"/>
  </si>
  <si>
    <t xml:space="preserve">通院介助 </t>
    <phoneticPr fontId="4"/>
  </si>
  <si>
    <t>生活サービス</t>
    <phoneticPr fontId="4"/>
  </si>
  <si>
    <t>居室清掃</t>
    <phoneticPr fontId="4"/>
  </si>
  <si>
    <t>リネン交換</t>
    <phoneticPr fontId="4"/>
  </si>
  <si>
    <t>日常の洗濯</t>
    <phoneticPr fontId="4"/>
  </si>
  <si>
    <t>居室配膳・下膳</t>
    <phoneticPr fontId="4"/>
  </si>
  <si>
    <t>入居者の嗜好に応じた特別な食事</t>
    <phoneticPr fontId="4"/>
  </si>
  <si>
    <t>おやつ</t>
    <phoneticPr fontId="4"/>
  </si>
  <si>
    <t>理美容師による理美容サービス</t>
    <phoneticPr fontId="4"/>
  </si>
  <si>
    <t xml:space="preserve">買い物代行 </t>
    <phoneticPr fontId="4"/>
  </si>
  <si>
    <t>役所手続代行</t>
    <phoneticPr fontId="4"/>
  </si>
  <si>
    <t>金銭・貯金管理</t>
    <phoneticPr fontId="4"/>
  </si>
  <si>
    <t>健康管理サービス</t>
    <phoneticPr fontId="4"/>
  </si>
  <si>
    <t>定期健康診断</t>
    <phoneticPr fontId="4"/>
  </si>
  <si>
    <t>健康相談</t>
    <phoneticPr fontId="4"/>
  </si>
  <si>
    <t>生活指導・栄養指導</t>
    <phoneticPr fontId="4"/>
  </si>
  <si>
    <t>服薬支援</t>
    <phoneticPr fontId="4"/>
  </si>
  <si>
    <t xml:space="preserve">生活リズムの記録（排便・睡眠等） </t>
    <phoneticPr fontId="4"/>
  </si>
  <si>
    <t>入退院のサービス</t>
    <rPh sb="2" eb="3">
      <t>イン</t>
    </rPh>
    <phoneticPr fontId="4"/>
  </si>
  <si>
    <t>移送サービス</t>
    <phoneticPr fontId="4"/>
  </si>
  <si>
    <t xml:space="preserve">入退院時の同行 </t>
    <phoneticPr fontId="4"/>
  </si>
  <si>
    <t>入院中の洗濯物交換・買い物</t>
    <phoneticPr fontId="4"/>
  </si>
  <si>
    <t>入院中の見舞い訪問</t>
    <phoneticPr fontId="4"/>
  </si>
  <si>
    <t>（別添２）　　　　　　　　　　　　　　　　　　　　　　　　　　　　　　有料老人ホーム・サービス付き高齢者向け住宅が提供するサービスの一覧表</t>
    <rPh sb="1" eb="3">
      <t>ベッテン</t>
    </rPh>
    <rPh sb="35" eb="37">
      <t>ユウリョウ</t>
    </rPh>
    <rPh sb="37" eb="39">
      <t>ロウジン</t>
    </rPh>
    <rPh sb="47" eb="48">
      <t>ツ</t>
    </rPh>
    <rPh sb="49" eb="52">
      <t>コウレイシャ</t>
    </rPh>
    <rPh sb="52" eb="53">
      <t>ム</t>
    </rPh>
    <rPh sb="54" eb="56">
      <t>ジュウタク</t>
    </rPh>
    <rPh sb="57" eb="59">
      <t>テイキョウ</t>
    </rPh>
    <rPh sb="66" eb="69">
      <t>イチランヒョウ</t>
    </rPh>
    <phoneticPr fontId="4"/>
  </si>
  <si>
    <t>備　　　　考</t>
    <rPh sb="0" eb="1">
      <t>ソナエ</t>
    </rPh>
    <rPh sb="5" eb="6">
      <t>コウ</t>
    </rPh>
    <phoneticPr fontId="4"/>
  </si>
  <si>
    <t>【併設している高齢者居宅生活支援事業者がない場合は省略】</t>
    <phoneticPr fontId="4"/>
  </si>
  <si>
    <t>【連携及び協力している高齢者居宅生活支援事業者の提供を行っていない場合は省略】</t>
    <phoneticPr fontId="4"/>
  </si>
  <si>
    <t>（入居後に居室を住み替える場合）　【住み替えを行っていない場合は省略】</t>
    <rPh sb="1" eb="3">
      <t>ニュウキョ</t>
    </rPh>
    <rPh sb="3" eb="4">
      <t>ゴ</t>
    </rPh>
    <rPh sb="5" eb="7">
      <t>キョシツ</t>
    </rPh>
    <rPh sb="8" eb="9">
      <t>ス</t>
    </rPh>
    <rPh sb="10" eb="11">
      <t>カ</t>
    </rPh>
    <rPh sb="13" eb="15">
      <t>バアイ</t>
    </rPh>
    <rPh sb="18" eb="19">
      <t>ス</t>
    </rPh>
    <rPh sb="20" eb="21">
      <t>カ</t>
    </rPh>
    <rPh sb="23" eb="24">
      <t>オコナ</t>
    </rPh>
    <rPh sb="29" eb="31">
      <t>バアイ</t>
    </rPh>
    <rPh sb="32" eb="34">
      <t>ショウリャク</t>
    </rPh>
    <phoneticPr fontId="4"/>
  </si>
  <si>
    <t>介護職員処遇改善加算</t>
    <phoneticPr fontId="4"/>
  </si>
  <si>
    <t>②要支援･要介護別介護報酬と自己負担</t>
    <phoneticPr fontId="4"/>
  </si>
  <si>
    <t>１週間のうち、常勤の従業者が勤務すべき時間数</t>
    <rPh sb="1" eb="3">
      <t>シュウカン</t>
    </rPh>
    <rPh sb="7" eb="9">
      <t>ジョウキン</t>
    </rPh>
    <rPh sb="10" eb="13">
      <t>ジュウギョウシャ</t>
    </rPh>
    <rPh sb="14" eb="16">
      <t>キンム</t>
    </rPh>
    <rPh sb="19" eb="22">
      <t>ジカンスウ</t>
    </rPh>
    <phoneticPr fontId="4"/>
  </si>
  <si>
    <t>届出又は登録（指定）をした室数</t>
    <rPh sb="0" eb="2">
      <t>トドケデ</t>
    </rPh>
    <rPh sb="2" eb="3">
      <t>マタ</t>
    </rPh>
    <rPh sb="7" eb="9">
      <t>シテイ</t>
    </rPh>
    <rPh sb="13" eb="14">
      <t>シツ</t>
    </rPh>
    <rPh sb="14" eb="15">
      <t>スウ</t>
    </rPh>
    <phoneticPr fontId="4"/>
  </si>
  <si>
    <t>機能訓練室</t>
    <rPh sb="0" eb="2">
      <t>キノウ</t>
    </rPh>
    <rPh sb="2" eb="4">
      <t>クンレン</t>
    </rPh>
    <rPh sb="4" eb="5">
      <t>シツ</t>
    </rPh>
    <phoneticPr fontId="4"/>
  </si>
  <si>
    <t>窓口の名称（所在市町村（保険者））</t>
    <rPh sb="0" eb="2">
      <t>マドグチ</t>
    </rPh>
    <rPh sb="3" eb="5">
      <t>メイショウ</t>
    </rPh>
    <rPh sb="6" eb="8">
      <t>ショザイ</t>
    </rPh>
    <rPh sb="8" eb="11">
      <t>シチョウソン</t>
    </rPh>
    <rPh sb="12" eb="14">
      <t>ホケン</t>
    </rPh>
    <rPh sb="14" eb="15">
      <t>ジャ</t>
    </rPh>
    <phoneticPr fontId="4"/>
  </si>
  <si>
    <t>上記の重要事項の内容について、入居者、入居者代理人に説明しました。</t>
    <rPh sb="0" eb="2">
      <t>ジョウキ</t>
    </rPh>
    <rPh sb="3" eb="5">
      <t>ジュウヨウ</t>
    </rPh>
    <rPh sb="5" eb="7">
      <t>ジコウ</t>
    </rPh>
    <rPh sb="8" eb="10">
      <t>ナイヨウ</t>
    </rPh>
    <rPh sb="15" eb="18">
      <t>ニュウキョシャ</t>
    </rPh>
    <rPh sb="19" eb="21">
      <t>ニュウキョ</t>
    </rPh>
    <rPh sb="21" eb="22">
      <t>シャ</t>
    </rPh>
    <rPh sb="22" eb="25">
      <t>ダイリニン</t>
    </rPh>
    <rPh sb="26" eb="28">
      <t>セツメイ</t>
    </rPh>
    <phoneticPr fontId="4"/>
  </si>
  <si>
    <t>窓口の名称（設置者）</t>
    <rPh sb="0" eb="2">
      <t>マドグチ</t>
    </rPh>
    <rPh sb="3" eb="5">
      <t>メイショウ</t>
    </rPh>
    <phoneticPr fontId="4"/>
  </si>
  <si>
    <r>
      <t xml:space="preserve">窓口の名称
</t>
    </r>
    <r>
      <rPr>
        <sz val="10"/>
        <rFont val="ＭＳ 明朝"/>
        <family val="1"/>
        <charset val="128"/>
      </rPr>
      <t>（サービス付き高齢者向け住宅所管庁）</t>
    </r>
    <rPh sb="0" eb="2">
      <t>マドグチ</t>
    </rPh>
    <rPh sb="3" eb="5">
      <t>メイショウ</t>
    </rPh>
    <rPh sb="20" eb="22">
      <t>ショカン</t>
    </rPh>
    <rPh sb="22" eb="23">
      <t>チョウ</t>
    </rPh>
    <phoneticPr fontId="4"/>
  </si>
  <si>
    <t>入居者や家族が利用できる調理設備</t>
    <phoneticPr fontId="4"/>
  </si>
  <si>
    <t>兼務している職種名及び人数</t>
    <rPh sb="0" eb="2">
      <t>ケンム</t>
    </rPh>
    <rPh sb="6" eb="8">
      <t>ショクシュ</t>
    </rPh>
    <rPh sb="8" eb="9">
      <t>メイ</t>
    </rPh>
    <rPh sb="9" eb="10">
      <t>オヨ</t>
    </rPh>
    <rPh sb="11" eb="13">
      <t>ニンズウ</t>
    </rPh>
    <phoneticPr fontId="4"/>
  </si>
  <si>
    <t>日常生活上の世話</t>
    <rPh sb="0" eb="2">
      <t>ニチジョウ</t>
    </rPh>
    <rPh sb="2" eb="4">
      <t>セイカツ</t>
    </rPh>
    <rPh sb="4" eb="5">
      <t>ジョウ</t>
    </rPh>
    <rPh sb="6" eb="8">
      <t>セワ</t>
    </rPh>
    <phoneticPr fontId="4"/>
  </si>
  <si>
    <t>食事の提供及び介助</t>
    <rPh sb="0" eb="2">
      <t>ショクジ</t>
    </rPh>
    <rPh sb="3" eb="5">
      <t>テイキョウ</t>
    </rPh>
    <rPh sb="5" eb="6">
      <t>オヨ</t>
    </rPh>
    <rPh sb="7" eb="9">
      <t>カイジョ</t>
    </rPh>
    <phoneticPr fontId="4"/>
  </si>
  <si>
    <t>入浴の提供及び介助</t>
    <rPh sb="0" eb="2">
      <t>ニュウヨク</t>
    </rPh>
    <rPh sb="3" eb="5">
      <t>テイキョウ</t>
    </rPh>
    <rPh sb="5" eb="6">
      <t>オヨ</t>
    </rPh>
    <rPh sb="7" eb="9">
      <t>カイジョ</t>
    </rPh>
    <phoneticPr fontId="4"/>
  </si>
  <si>
    <t>排泄介助</t>
    <rPh sb="0" eb="2">
      <t>ハイセツ</t>
    </rPh>
    <rPh sb="2" eb="4">
      <t>カイジョ</t>
    </rPh>
    <phoneticPr fontId="4"/>
  </si>
  <si>
    <t>更衣介助</t>
    <rPh sb="0" eb="2">
      <t>コウイ</t>
    </rPh>
    <rPh sb="2" eb="4">
      <t>カイジョ</t>
    </rPh>
    <phoneticPr fontId="4"/>
  </si>
  <si>
    <t>移動・移乗介助</t>
    <rPh sb="0" eb="2">
      <t>イドウ</t>
    </rPh>
    <rPh sb="3" eb="5">
      <t>イジョウ</t>
    </rPh>
    <rPh sb="5" eb="7">
      <t>カイジョ</t>
    </rPh>
    <phoneticPr fontId="4"/>
  </si>
  <si>
    <t>服薬介助</t>
    <rPh sb="0" eb="2">
      <t>フクヤク</t>
    </rPh>
    <rPh sb="2" eb="4">
      <t>カイジョ</t>
    </rPh>
    <phoneticPr fontId="4"/>
  </si>
  <si>
    <t>機能訓練</t>
    <rPh sb="0" eb="2">
      <t>キノウ</t>
    </rPh>
    <rPh sb="2" eb="4">
      <t>クンレン</t>
    </rPh>
    <phoneticPr fontId="4"/>
  </si>
  <si>
    <t>窓口の名称
（大阪府国民健康保険団体連合会）</t>
    <rPh sb="0" eb="2">
      <t>マドグチ</t>
    </rPh>
    <rPh sb="3" eb="5">
      <t>メイショウ</t>
    </rPh>
    <phoneticPr fontId="4"/>
  </si>
  <si>
    <t>日常生活動作を通じた訓練</t>
    <rPh sb="0" eb="2">
      <t>ニチジョウ</t>
    </rPh>
    <rPh sb="2" eb="4">
      <t>セイカツ</t>
    </rPh>
    <rPh sb="4" eb="6">
      <t>ドウサ</t>
    </rPh>
    <rPh sb="7" eb="8">
      <t>ツウ</t>
    </rPh>
    <rPh sb="10" eb="12">
      <t>クンレン</t>
    </rPh>
    <phoneticPr fontId="4"/>
  </si>
  <si>
    <t>レクリエーションを通じた訓練</t>
    <rPh sb="9" eb="10">
      <t>ツウ</t>
    </rPh>
    <rPh sb="12" eb="14">
      <t>クンレン</t>
    </rPh>
    <phoneticPr fontId="4"/>
  </si>
  <si>
    <t>器具等を使用した訓練</t>
    <rPh sb="0" eb="2">
      <t>キグ</t>
    </rPh>
    <rPh sb="2" eb="3">
      <t>トウ</t>
    </rPh>
    <rPh sb="4" eb="6">
      <t>シヨウ</t>
    </rPh>
    <rPh sb="8" eb="10">
      <t>クンレン</t>
    </rPh>
    <phoneticPr fontId="4"/>
  </si>
  <si>
    <t>その他</t>
    <phoneticPr fontId="4"/>
  </si>
  <si>
    <t>創作活動など</t>
    <rPh sb="0" eb="2">
      <t>ソウサク</t>
    </rPh>
    <rPh sb="2" eb="4">
      <t>カツドウ</t>
    </rPh>
    <phoneticPr fontId="4"/>
  </si>
  <si>
    <t>健康管理</t>
    <rPh sb="0" eb="2">
      <t>ケンコウ</t>
    </rPh>
    <rPh sb="2" eb="4">
      <t>カンリ</t>
    </rPh>
    <phoneticPr fontId="4"/>
  </si>
  <si>
    <t>（別添３）介護保険自己負担額（自動計算）</t>
    <rPh sb="1" eb="3">
      <t>ベッテン</t>
    </rPh>
    <rPh sb="15" eb="17">
      <t>ジドウ</t>
    </rPh>
    <rPh sb="17" eb="19">
      <t>ケイサン</t>
    </rPh>
    <phoneticPr fontId="4"/>
  </si>
  <si>
    <t>加入先</t>
    <rPh sb="0" eb="2">
      <t>カニュウ</t>
    </rPh>
    <rPh sb="2" eb="3">
      <t>サキ</t>
    </rPh>
    <phoneticPr fontId="4"/>
  </si>
  <si>
    <t>加入内容</t>
    <rPh sb="0" eb="2">
      <t>カニュウ</t>
    </rPh>
    <rPh sb="2" eb="4">
      <t>ナイヨウ</t>
    </rPh>
    <phoneticPr fontId="4"/>
  </si>
  <si>
    <t>有料老人ホーム事業開始日／届出受理日・登録日（登録番号）</t>
    <rPh sb="0" eb="2">
      <t>ユウリョウ</t>
    </rPh>
    <rPh sb="2" eb="4">
      <t>ロウジン</t>
    </rPh>
    <phoneticPr fontId="4"/>
  </si>
  <si>
    <t>※医療サービス等　：医療、歯科医療、あん摩マッサージ指圧、はり、きゅう、柔道整復等</t>
    <rPh sb="40" eb="41">
      <t>トウ</t>
    </rPh>
    <phoneticPr fontId="4"/>
  </si>
  <si>
    <t>　その他のサービス：金銭管理、理髪等</t>
    <phoneticPr fontId="4"/>
  </si>
  <si>
    <t>　上記の重要事項の内容、並びに医療サービス等、その他のサービス及びその提供事業者を自由に選択できることについて、事業者より説明を受けました。</t>
    <rPh sb="1" eb="3">
      <t>ジョウキ</t>
    </rPh>
    <rPh sb="4" eb="6">
      <t>ジュウヨウ</t>
    </rPh>
    <rPh sb="6" eb="8">
      <t>ジコウ</t>
    </rPh>
    <rPh sb="9" eb="11">
      <t>ナイヨウ</t>
    </rPh>
    <rPh sb="12" eb="13">
      <t>ナラ</t>
    </rPh>
    <rPh sb="21" eb="22">
      <t>トウ</t>
    </rPh>
    <rPh sb="31" eb="32">
      <t>オヨ</t>
    </rPh>
    <rPh sb="56" eb="59">
      <t>ジギョウシャ</t>
    </rPh>
    <rPh sb="61" eb="63">
      <t>セツメイ</t>
    </rPh>
    <rPh sb="64" eb="65">
      <t>ウ</t>
    </rPh>
    <phoneticPr fontId="4"/>
  </si>
  <si>
    <t>入居継続支援加算</t>
    <rPh sb="0" eb="2">
      <t>ニュウキョ</t>
    </rPh>
    <rPh sb="2" eb="4">
      <t>ケイゾク</t>
    </rPh>
    <rPh sb="4" eb="6">
      <t>シエン</t>
    </rPh>
    <rPh sb="6" eb="8">
      <t>カサン</t>
    </rPh>
    <phoneticPr fontId="4"/>
  </si>
  <si>
    <t>生活機能向上連携加算</t>
    <rPh sb="0" eb="2">
      <t>セイカツ</t>
    </rPh>
    <rPh sb="2" eb="4">
      <t>キノウ</t>
    </rPh>
    <rPh sb="4" eb="6">
      <t>コウジョウ</t>
    </rPh>
    <rPh sb="6" eb="8">
      <t>レンケイ</t>
    </rPh>
    <rPh sb="8" eb="10">
      <t>カサン</t>
    </rPh>
    <phoneticPr fontId="4"/>
  </si>
  <si>
    <t>若年性認知症入居者受入加算</t>
    <rPh sb="0" eb="3">
      <t>ジャクネンセイ</t>
    </rPh>
    <rPh sb="3" eb="6">
      <t>ニンチショウ</t>
    </rPh>
    <rPh sb="6" eb="9">
      <t>ニュウキョシャ</t>
    </rPh>
    <rPh sb="9" eb="11">
      <t>ウケイレ</t>
    </rPh>
    <rPh sb="11" eb="13">
      <t>カサン</t>
    </rPh>
    <phoneticPr fontId="4"/>
  </si>
  <si>
    <t>口腔衛生管理体制加算</t>
    <rPh sb="0" eb="2">
      <t>コウクウ</t>
    </rPh>
    <rPh sb="2" eb="4">
      <t>エイセイ</t>
    </rPh>
    <rPh sb="4" eb="6">
      <t>カンリ</t>
    </rPh>
    <rPh sb="6" eb="8">
      <t>タイセイ</t>
    </rPh>
    <rPh sb="8" eb="10">
      <t>カサン</t>
    </rPh>
    <phoneticPr fontId="4"/>
  </si>
  <si>
    <t>退院・退所時連携加算</t>
    <rPh sb="0" eb="2">
      <t>タイイン</t>
    </rPh>
    <rPh sb="3" eb="5">
      <t>タイショ</t>
    </rPh>
    <rPh sb="5" eb="6">
      <t>ジ</t>
    </rPh>
    <rPh sb="6" eb="8">
      <t>レンケイ</t>
    </rPh>
    <rPh sb="8" eb="10">
      <t>カサン</t>
    </rPh>
    <phoneticPr fontId="4"/>
  </si>
  <si>
    <t xml:space="preserve"> </t>
    <phoneticPr fontId="4"/>
  </si>
  <si>
    <t>特定介護予防福祉用具販売</t>
    <rPh sb="0" eb="2">
      <t>トクテイ</t>
    </rPh>
    <rPh sb="2" eb="4">
      <t>カイゴ</t>
    </rPh>
    <rPh sb="4" eb="6">
      <t>ヨボウ</t>
    </rPh>
    <rPh sb="6" eb="8">
      <t>フクシ</t>
    </rPh>
    <rPh sb="8" eb="10">
      <t>ヨウグ</t>
    </rPh>
    <rPh sb="10" eb="12">
      <t>ハンバイ</t>
    </rPh>
    <phoneticPr fontId="4"/>
  </si>
  <si>
    <t>介護医療院</t>
    <rPh sb="0" eb="2">
      <t>カイゴ</t>
    </rPh>
    <rPh sb="2" eb="4">
      <t>イリョウ</t>
    </rPh>
    <rPh sb="4" eb="5">
      <t>イン</t>
    </rPh>
    <phoneticPr fontId="4"/>
  </si>
  <si>
    <t>様式第1号</t>
    <rPh sb="0" eb="2">
      <t>ヨウシキ</t>
    </rPh>
    <rPh sb="2" eb="3">
      <t>ダイ</t>
    </rPh>
    <rPh sb="4" eb="5">
      <t>ゴウ</t>
    </rPh>
    <phoneticPr fontId="4"/>
  </si>
  <si>
    <t>若年性認知症入居者受入加算</t>
    <rPh sb="0" eb="3">
      <t>ジャクネンセイ</t>
    </rPh>
    <rPh sb="3" eb="6">
      <t>ニンチショウ</t>
    </rPh>
    <rPh sb="6" eb="8">
      <t>ニュウキョ</t>
    </rPh>
    <rPh sb="8" eb="9">
      <t>モノ</t>
    </rPh>
    <rPh sb="9" eb="11">
      <t>ウケイレ</t>
    </rPh>
    <rPh sb="11" eb="13">
      <t>カサン</t>
    </rPh>
    <phoneticPr fontId="4"/>
  </si>
  <si>
    <t>退院・退所時連携加算</t>
    <rPh sb="0" eb="2">
      <t>タイイン</t>
    </rPh>
    <rPh sb="3" eb="5">
      <t>タイショ</t>
    </rPh>
    <rPh sb="5" eb="6">
      <t>トキ</t>
    </rPh>
    <rPh sb="6" eb="8">
      <t>レンケイ</t>
    </rPh>
    <rPh sb="8" eb="10">
      <t>カサン</t>
    </rPh>
    <phoneticPr fontId="4"/>
  </si>
  <si>
    <t>介護職員等特定処遇改善加算</t>
    <rPh sb="0" eb="2">
      <t>カイゴ</t>
    </rPh>
    <rPh sb="2" eb="4">
      <t>ショクイン</t>
    </rPh>
    <rPh sb="4" eb="5">
      <t>ナド</t>
    </rPh>
    <rPh sb="5" eb="7">
      <t>トクテイ</t>
    </rPh>
    <rPh sb="7" eb="9">
      <t>ショグウ</t>
    </rPh>
    <rPh sb="9" eb="11">
      <t>カイゼン</t>
    </rPh>
    <rPh sb="11" eb="13">
      <t>カサン</t>
    </rPh>
    <phoneticPr fontId="4"/>
  </si>
  <si>
    <t>口腔衛生</t>
    <rPh sb="0" eb="2">
      <t>コウクウ</t>
    </rPh>
    <rPh sb="2" eb="4">
      <t>エイセイ</t>
    </rPh>
    <phoneticPr fontId="4"/>
  </si>
  <si>
    <t>栄養スク</t>
    <rPh sb="0" eb="2">
      <t>エイヨウ</t>
    </rPh>
    <phoneticPr fontId="4"/>
  </si>
  <si>
    <t>退院・退所</t>
    <rPh sb="0" eb="2">
      <t>タイイン</t>
    </rPh>
    <rPh sb="3" eb="5">
      <t>タイショ</t>
    </rPh>
    <phoneticPr fontId="4"/>
  </si>
  <si>
    <t>入居継続</t>
    <rPh sb="0" eb="2">
      <t>ニュウキョ</t>
    </rPh>
    <rPh sb="2" eb="4">
      <t>ケイゾク</t>
    </rPh>
    <phoneticPr fontId="4"/>
  </si>
  <si>
    <t>生活機能</t>
    <rPh sb="0" eb="2">
      <t>セイカツ</t>
    </rPh>
    <rPh sb="2" eb="4">
      <t>キノウ</t>
    </rPh>
    <phoneticPr fontId="4"/>
  </si>
  <si>
    <t>若年性認知</t>
    <rPh sb="0" eb="2">
      <t>ジャクネン</t>
    </rPh>
    <rPh sb="2" eb="3">
      <t>セイ</t>
    </rPh>
    <rPh sb="3" eb="5">
      <t>ニンチ</t>
    </rPh>
    <phoneticPr fontId="4"/>
  </si>
  <si>
    <t>選択→</t>
    <rPh sb="0" eb="2">
      <t>センタク</t>
    </rPh>
    <phoneticPr fontId="4"/>
  </si>
  <si>
    <t>身体拘束廃止未実施減算</t>
    <rPh sb="0" eb="2">
      <t>シンタイ</t>
    </rPh>
    <rPh sb="2" eb="4">
      <t>コウソク</t>
    </rPh>
    <rPh sb="4" eb="6">
      <t>ハイシ</t>
    </rPh>
    <rPh sb="6" eb="9">
      <t>ミジッシ</t>
    </rPh>
    <rPh sb="9" eb="11">
      <t>ゲンサン</t>
    </rPh>
    <phoneticPr fontId="4"/>
  </si>
  <si>
    <t>身体拘束</t>
    <rPh sb="0" eb="2">
      <t>シンタイ</t>
    </rPh>
    <rPh sb="2" eb="4">
      <t>コウソク</t>
    </rPh>
    <phoneticPr fontId="4"/>
  </si>
  <si>
    <t>1月につき</t>
    <phoneticPr fontId="4"/>
  </si>
  <si>
    <t>特定処遇</t>
    <phoneticPr fontId="4"/>
  </si>
  <si>
    <t>（（介護予防）特定施設入居者生活介護＋加算単位数（処遇改善加算を除く））×1.2%</t>
    <phoneticPr fontId="4"/>
  </si>
  <si>
    <t>（（介護予防）特定施設入居者生活介護＋加算単位数（特定処遇改善加算を除く））×3.3%の単位数の内80%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44" eb="47">
      <t>タンイスウ</t>
    </rPh>
    <rPh sb="48" eb="49">
      <t>ウチ</t>
    </rPh>
    <phoneticPr fontId="4"/>
  </si>
  <si>
    <t>利用者負担額は、１割を表示しています。但し、法令で定める額以上の所得のある方は、２割又は３割負担となります。</t>
    <rPh sb="0" eb="3">
      <t>リヨウシャ</t>
    </rPh>
    <rPh sb="3" eb="5">
      <t>フタン</t>
    </rPh>
    <rPh sb="5" eb="6">
      <t>ガク</t>
    </rPh>
    <rPh sb="9" eb="10">
      <t>ワリ</t>
    </rPh>
    <rPh sb="11" eb="13">
      <t>ヒョウジ</t>
    </rPh>
    <rPh sb="19" eb="20">
      <t>タダ</t>
    </rPh>
    <rPh sb="22" eb="24">
      <t>ホウレイ</t>
    </rPh>
    <rPh sb="25" eb="26">
      <t>サダ</t>
    </rPh>
    <rPh sb="28" eb="29">
      <t>ガク</t>
    </rPh>
    <rPh sb="29" eb="31">
      <t>イジョウ</t>
    </rPh>
    <rPh sb="32" eb="34">
      <t>ショトク</t>
    </rPh>
    <rPh sb="37" eb="38">
      <t>カタ</t>
    </rPh>
    <rPh sb="41" eb="42">
      <t>ワリ</t>
    </rPh>
    <rPh sb="42" eb="43">
      <t>マタ</t>
    </rPh>
    <rPh sb="45" eb="46">
      <t>ワリ</t>
    </rPh>
    <rPh sb="46" eb="48">
      <t>フタン</t>
    </rPh>
    <phoneticPr fontId="4"/>
  </si>
  <si>
    <t>（（介護予防）特定施設入居者生活介護＋加算単位数（特定処遇改善加算を除く））×6.0%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phoneticPr fontId="4"/>
  </si>
  <si>
    <t>（（介護予防）特定施設入居者生活介護＋加算単位数（特定処遇改善加算を除く））×3.3%</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phoneticPr fontId="4"/>
  </si>
  <si>
    <t>介護職員処遇改善加算
（Ⅰ）～（Ⅴ）</t>
    <phoneticPr fontId="4"/>
  </si>
  <si>
    <t>（要介護度に応じた1日の単位数から10%減算）</t>
    <rPh sb="1" eb="2">
      <t>ヨウ</t>
    </rPh>
    <phoneticPr fontId="4"/>
  </si>
  <si>
    <t>法人番号</t>
    <rPh sb="0" eb="2">
      <t>ホウジン</t>
    </rPh>
    <rPh sb="2" eb="4">
      <t>バンゴウ</t>
    </rPh>
    <phoneticPr fontId="4"/>
  </si>
  <si>
    <t>介護職員特定処遇改善加算</t>
    <rPh sb="4" eb="6">
      <t>トクテイ</t>
    </rPh>
    <phoneticPr fontId="4"/>
  </si>
  <si>
    <t>科学的介護推進体制加算</t>
    <rPh sb="0" eb="3">
      <t>カガクテキ</t>
    </rPh>
    <rPh sb="3" eb="5">
      <t>カイゴ</t>
    </rPh>
    <rPh sb="5" eb="7">
      <t>スイシン</t>
    </rPh>
    <rPh sb="7" eb="9">
      <t>タイセイ</t>
    </rPh>
    <rPh sb="9" eb="11">
      <t>カサン</t>
    </rPh>
    <phoneticPr fontId="4"/>
  </si>
  <si>
    <t>ＡＤＬ維持等加算</t>
    <rPh sb="3" eb="5">
      <t>イジ</t>
    </rPh>
    <rPh sb="5" eb="6">
      <t>トウ</t>
    </rPh>
    <rPh sb="6" eb="8">
      <t>カサン</t>
    </rPh>
    <phoneticPr fontId="4"/>
  </si>
  <si>
    <t>１５年以上</t>
    <rPh sb="2" eb="5">
      <t>ネンイジョウ</t>
    </rPh>
    <phoneticPr fontId="4"/>
  </si>
  <si>
    <t>指定日</t>
    <phoneticPr fontId="4"/>
  </si>
  <si>
    <t>指定の更新日（直近）</t>
    <phoneticPr fontId="4"/>
  </si>
  <si>
    <t>特定施設入居者生活介護指定日・指定の更新日（直近）</t>
    <rPh sb="0" eb="2">
      <t>トクテイ</t>
    </rPh>
    <rPh sb="2" eb="4">
      <t>シセツ</t>
    </rPh>
    <rPh sb="4" eb="7">
      <t>ニュウキョシャ</t>
    </rPh>
    <rPh sb="7" eb="9">
      <t>セイカツ</t>
    </rPh>
    <rPh sb="9" eb="11">
      <t>カイゴ</t>
    </rPh>
    <rPh sb="15" eb="17">
      <t>シテイ</t>
    </rPh>
    <rPh sb="18" eb="21">
      <t>コウシンビ</t>
    </rPh>
    <rPh sb="22" eb="24">
      <t>チョッキン</t>
    </rPh>
    <phoneticPr fontId="4"/>
  </si>
  <si>
    <t>介護予防
特定施設入居者生活介護
指定日・指定の更新日（直近）</t>
    <rPh sb="0" eb="2">
      <t>カイゴ</t>
    </rPh>
    <rPh sb="2" eb="4">
      <t>ヨボウ</t>
    </rPh>
    <rPh sb="5" eb="7">
      <t>トクテイ</t>
    </rPh>
    <rPh sb="7" eb="9">
      <t>シセツ</t>
    </rPh>
    <rPh sb="9" eb="12">
      <t>ニュウキョシャ</t>
    </rPh>
    <rPh sb="12" eb="14">
      <t>セイカツ</t>
    </rPh>
    <rPh sb="14" eb="16">
      <t>カイゴ</t>
    </rPh>
    <phoneticPr fontId="4"/>
  </si>
  <si>
    <t>口腔・栄養スクリーニング加算</t>
    <rPh sb="0" eb="2">
      <t>コウクウ</t>
    </rPh>
    <rPh sb="3" eb="5">
      <t>エイヨウ</t>
    </rPh>
    <rPh sb="12" eb="14">
      <t>カサン</t>
    </rPh>
    <phoneticPr fontId="4"/>
  </si>
  <si>
    <t>１０年以上１５年未満</t>
    <rPh sb="2" eb="5">
      <t>ネンイジョウ</t>
    </rPh>
    <rPh sb="7" eb="8">
      <t>ネン</t>
    </rPh>
    <rPh sb="8" eb="10">
      <t>ミマン</t>
    </rPh>
    <phoneticPr fontId="4"/>
  </si>
  <si>
    <t>※１利用者の所得等に応じて負担割合が変わる（１割、２割又は３割の利用者負担）。ケアプランに定められた回数を超える分は介護保険外サービス。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rPh sb="26" eb="27">
      <t>ワリ</t>
    </rPh>
    <rPh sb="76" eb="78">
      <t>センタク</t>
    </rPh>
    <phoneticPr fontId="4"/>
  </si>
  <si>
    <t>看取31-45</t>
    <rPh sb="0" eb="2">
      <t>ミト</t>
    </rPh>
    <phoneticPr fontId="4"/>
  </si>
  <si>
    <t>看取4-30</t>
    <rPh sb="0" eb="2">
      <t>ミト</t>
    </rPh>
    <phoneticPr fontId="4"/>
  </si>
  <si>
    <t>看取1-3</t>
    <rPh sb="0" eb="2">
      <t>ミト</t>
    </rPh>
    <phoneticPr fontId="4"/>
  </si>
  <si>
    <t>看取当日</t>
    <rPh sb="0" eb="2">
      <t>ミト</t>
    </rPh>
    <rPh sb="2" eb="4">
      <t>トウジツ</t>
    </rPh>
    <phoneticPr fontId="4"/>
  </si>
  <si>
    <t>死亡日</t>
    <rPh sb="0" eb="3">
      <t>シボウビ</t>
    </rPh>
    <phoneticPr fontId="4"/>
  </si>
  <si>
    <t>1月につき</t>
  </si>
  <si>
    <t>科学</t>
    <rPh sb="0" eb="2">
      <t>カガク</t>
    </rPh>
    <phoneticPr fontId="4"/>
  </si>
  <si>
    <t>ADL</t>
    <phoneticPr fontId="4"/>
  </si>
  <si>
    <t>死亡日以前31日以上45日以下（最大15日間）</t>
    <rPh sb="0" eb="3">
      <t>シボウビ</t>
    </rPh>
    <rPh sb="3" eb="5">
      <t>イゼン</t>
    </rPh>
    <rPh sb="7" eb="8">
      <t>ニチ</t>
    </rPh>
    <rPh sb="8" eb="10">
      <t>イジョウ</t>
    </rPh>
    <rPh sb="12" eb="13">
      <t>ニチ</t>
    </rPh>
    <rPh sb="13" eb="15">
      <t>イカ</t>
    </rPh>
    <rPh sb="16" eb="18">
      <t>サイダイ</t>
    </rPh>
    <rPh sb="20" eb="21">
      <t>ニチ</t>
    </rPh>
    <rPh sb="21" eb="22">
      <t>カン</t>
    </rPh>
    <phoneticPr fontId="4"/>
  </si>
  <si>
    <t>死亡日以前4日以上30日以下（最大27日間）</t>
    <rPh sb="0" eb="3">
      <t>シボウビ</t>
    </rPh>
    <rPh sb="3" eb="5">
      <t>イゼン</t>
    </rPh>
    <rPh sb="6" eb="7">
      <t>ニチ</t>
    </rPh>
    <rPh sb="7" eb="9">
      <t>イジョウ</t>
    </rPh>
    <rPh sb="11" eb="12">
      <t>ニチ</t>
    </rPh>
    <rPh sb="12" eb="14">
      <t>イカ</t>
    </rPh>
    <rPh sb="15" eb="17">
      <t>サイダイ</t>
    </rPh>
    <rPh sb="19" eb="20">
      <t>ニチ</t>
    </rPh>
    <rPh sb="20" eb="21">
      <t>カン</t>
    </rPh>
    <phoneticPr fontId="4"/>
  </si>
  <si>
    <t>死亡日以前2日又は3日（最大2日間）</t>
    <rPh sb="0" eb="3">
      <t>シボウビ</t>
    </rPh>
    <rPh sb="3" eb="5">
      <t>イゼン</t>
    </rPh>
    <rPh sb="6" eb="7">
      <t>ニチ</t>
    </rPh>
    <rPh sb="7" eb="8">
      <t>マタ</t>
    </rPh>
    <rPh sb="10" eb="11">
      <t>ニチ</t>
    </rPh>
    <rPh sb="12" eb="14">
      <t>サイダイ</t>
    </rPh>
    <rPh sb="15" eb="16">
      <t>ニチ</t>
    </rPh>
    <rPh sb="16" eb="17">
      <t>カン</t>
    </rPh>
    <phoneticPr fontId="4"/>
  </si>
  <si>
    <t>1回につき</t>
    <phoneticPr fontId="4"/>
  </si>
  <si>
    <r>
      <rPr>
        <sz val="11"/>
        <rFont val="ＭＳ 明朝"/>
        <family val="1"/>
        <charset val="128"/>
      </rPr>
      <t>料金</t>
    </r>
    <r>
      <rPr>
        <sz val="9"/>
        <rFont val="ＭＳ 明朝"/>
        <family val="1"/>
        <charset val="128"/>
      </rPr>
      <t>※</t>
    </r>
    <rPh sb="0" eb="2">
      <t>リョウキン</t>
    </rPh>
    <phoneticPr fontId="4"/>
  </si>
  <si>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4"/>
  </si>
  <si>
    <t>訪問型サポートサービス</t>
    <rPh sb="0" eb="3">
      <t>ホウモンカタ</t>
    </rPh>
    <phoneticPr fontId="4"/>
  </si>
  <si>
    <t>通所型サポートサービス</t>
    <rPh sb="0" eb="2">
      <t>ツウショ</t>
    </rPh>
    <rPh sb="2" eb="3">
      <t>カタ</t>
    </rPh>
    <phoneticPr fontId="4"/>
  </si>
  <si>
    <t>通所型入浴サポートサービス</t>
    <rPh sb="0" eb="3">
      <t>ツウショガタ</t>
    </rPh>
    <rPh sb="3" eb="5">
      <t>ニュウヨク</t>
    </rPh>
    <phoneticPr fontId="4"/>
  </si>
  <si>
    <t>なし</t>
  </si>
  <si>
    <t>（１）重要事項説明書等は、老人福祉法第29条第７項の規定により、入居相談があったときに交付するほか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希望する介護サービス等（医療サービス等、その他のサービス※）の利用を妨げないこととし、その
　　　際には説明を行った者及び説明を受けた者の署名を行うこと。
（３）吹田市有料老人ホーム設置運営指導指針に基づく指導を受けている場合は、入居希望者に対して丁寧
　　　かつ理解しやすいよう説明すること。</t>
    <rPh sb="10" eb="11">
      <t>トウ</t>
    </rPh>
    <rPh sb="78" eb="80">
      <t>ニュウキョ</t>
    </rPh>
    <rPh sb="129" eb="131">
      <t>ニュウキョ</t>
    </rPh>
    <rPh sb="131" eb="134">
      <t>ケイヤクショ</t>
    </rPh>
    <rPh sb="134" eb="135">
      <t>オヨ</t>
    </rPh>
    <rPh sb="143" eb="144">
      <t>トウ</t>
    </rPh>
    <rPh sb="161" eb="163">
      <t>キボウ</t>
    </rPh>
    <rPh sb="187" eb="188">
      <t>トウ</t>
    </rPh>
    <rPh sb="250" eb="253">
      <t>スイタシ</t>
    </rPh>
    <rPh sb="293" eb="295">
      <t>テイネイ</t>
    </rPh>
    <rPh sb="301" eb="303">
      <t>リカイ</t>
    </rPh>
    <phoneticPr fontId="4"/>
  </si>
  <si>
    <t>（別添１）事業主体が吹田市で実施する他の介護サービス</t>
    <phoneticPr fontId="4"/>
  </si>
  <si>
    <t>（１）サービス付き高齢者向け住宅において、「重要事項説明書」を「重要事項説明書兼登録事項等につい
      ての説明（高齢者住まい法第17条関係）」又は「重要事項説明書等」と表記して構わない。
（２）サービス付き高齢者向け住宅は、吹田市有料老人ホーム設置運営指導指針５、６、７（ただし、７(2)
　　　から(8)まで、(9)ア(イ)、 (9)イからカまで、(9)キ(イ)、(9)ク及び(10)を除く。）及び12の項目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
      いう。
（６）サ高住においては、重要事項説明書等の内容とサ高住登録の申請内容との整合性を図ること。
（７）【省略】と記載されている項目及び「色帯のない(背景が白色)」項目が空欄の場合は、「削除、斜線
      、空欄、塗りつぶし」をして構わない。それ以外の項目で削除する場合は、大阪府に確認すること。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rPh sb="75" eb="76">
      <t>マタ</t>
    </rPh>
    <rPh sb="78" eb="85">
      <t>ジ</t>
    </rPh>
    <rPh sb="85" eb="86">
      <t>トウ</t>
    </rPh>
    <rPh sb="457" eb="459">
      <t>ショウリャク</t>
    </rPh>
    <phoneticPr fontId="4"/>
  </si>
  <si>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（３）別添１「事業主体が吹田市で実施する他の介護サービス」、別添２「有料老人ホーム・サービス付き
　　　高齢者向け住宅が提供するサービスの一覧表」、別添３「介護保険自己負担額」及び別添４「介護保
　　　険自己負担額」は重要事項説明書等の一部であり、別添１「事業主体が吹田市で実施する他の介護サ
　　　ービス」及び別添２「有料老人ホーム・サービス付き高齢者向け住宅が提供するサービスの一覧表」
　　　については、重要事項説明書等に必ず添付すること。
　　　また、別添３「介護保険自己負担額」及び別添４「介護保険自己負担額」については、入居者等が理
　　　解しやすいよう両方又はいずれか一方を選択し、重要事項説明書等に必ず添付すること。
（４）吹田市有料老人ホーム設置運営指導指針に基づく指導を受けている場合及び当該指針で不適合事項が
      ある場合は、重要事項説明書等にその旨を記載すること。
（５）景品表示法第５条第１項第３号に基づく「有料老人ホーム等に関する不当な表示」を行わないこと。</t>
    <rPh sb="291" eb="292">
      <t>オヨ</t>
    </rPh>
    <rPh sb="367" eb="369">
      <t>ベッテン</t>
    </rPh>
    <rPh sb="381" eb="382">
      <t>オヨ</t>
    </rPh>
    <rPh sb="383" eb="385">
      <t>ベッテン</t>
    </rPh>
    <rPh sb="420" eb="422">
      <t>リョウホウ</t>
    </rPh>
    <rPh sb="422" eb="423">
      <t>マタ</t>
    </rPh>
    <rPh sb="428" eb="430">
      <t>イッポウ</t>
    </rPh>
    <rPh sb="431" eb="433">
      <t>センタク</t>
    </rPh>
    <rPh sb="444" eb="445">
      <t>カナラ</t>
    </rPh>
    <rPh sb="446" eb="448">
      <t>テンプ</t>
    </rPh>
    <rPh sb="546" eb="547">
      <t>ジョウ</t>
    </rPh>
    <rPh sb="547" eb="548">
      <t>ダイ</t>
    </rPh>
    <rPh sb="549" eb="550">
      <t>コウ</t>
    </rPh>
    <rPh sb="550" eb="551">
      <t>ダイ</t>
    </rPh>
    <rPh sb="552" eb="553">
      <t>ゴウ</t>
    </rPh>
    <phoneticPr fontId="4"/>
  </si>
  <si>
    <t>薬師寺　聖子</t>
    <rPh sb="0" eb="3">
      <t>ヤクシジ</t>
    </rPh>
    <rPh sb="4" eb="6">
      <t>セイコ</t>
    </rPh>
    <phoneticPr fontId="4"/>
  </si>
  <si>
    <t>そんぽの家　万博公園・施設長</t>
    <rPh sb="4" eb="5">
      <t>イエ</t>
    </rPh>
    <rPh sb="6" eb="8">
      <t>バンパク</t>
    </rPh>
    <rPh sb="8" eb="10">
      <t>コウエン</t>
    </rPh>
    <rPh sb="11" eb="13">
      <t>シセツ</t>
    </rPh>
    <rPh sb="13" eb="14">
      <t>チョウ</t>
    </rPh>
    <phoneticPr fontId="4"/>
  </si>
  <si>
    <t>そんぽけあかぶしきがいしゃ</t>
    <phoneticPr fontId="4"/>
  </si>
  <si>
    <t>　　　　　 ＳＯＭＰＯケア株式会社</t>
    <rPh sb="13" eb="15">
      <t>カブシキ</t>
    </rPh>
    <rPh sb="15" eb="17">
      <t>カイシャ</t>
    </rPh>
    <phoneticPr fontId="4"/>
  </si>
  <si>
    <t>140-0002</t>
  </si>
  <si>
    <t>　　 東京都品川区東品川４丁目１２番８号</t>
    <phoneticPr fontId="4"/>
  </si>
  <si>
    <t>03-6455-8560 / 03-5783-4170</t>
  </si>
  <si>
    <t>https://www.sompocare.com/</t>
    <phoneticPr fontId="4"/>
  </si>
  <si>
    <t>代表取締役</t>
    <rPh sb="0" eb="2">
      <t>ダイヒョウ</t>
    </rPh>
    <rPh sb="2" eb="5">
      <t>トリシマリヤク</t>
    </rPh>
    <phoneticPr fontId="4"/>
  </si>
  <si>
    <t>鷲見　隆充　</t>
    <phoneticPr fontId="4"/>
  </si>
  <si>
    <t>※別添１（別に実施する介護サービス一覧表）
介護保険事業</t>
    <rPh sb="1" eb="3">
      <t>ベッテン</t>
    </rPh>
    <rPh sb="5" eb="6">
      <t>ベツ</t>
    </rPh>
    <rPh sb="7" eb="9">
      <t>ジッシ</t>
    </rPh>
    <rPh sb="11" eb="13">
      <t>カイゴ</t>
    </rPh>
    <rPh sb="17" eb="19">
      <t>イチラン</t>
    </rPh>
    <rPh sb="19" eb="20">
      <t>ヒョウ</t>
    </rPh>
    <rPh sb="22" eb="24">
      <t>カイゴ</t>
    </rPh>
    <rPh sb="24" eb="26">
      <t>ホケン</t>
    </rPh>
    <rPh sb="26" eb="28">
      <t>ジギョウ</t>
    </rPh>
    <phoneticPr fontId="4"/>
  </si>
  <si>
    <t>そんぽのいえ　ばんぱくこうえん</t>
    <phoneticPr fontId="4"/>
  </si>
  <si>
    <t>　　　　　 そんぽの家　万博公園</t>
    <rPh sb="10" eb="11">
      <t>イエ</t>
    </rPh>
    <rPh sb="12" eb="16">
      <t>バ</t>
    </rPh>
    <phoneticPr fontId="4"/>
  </si>
  <si>
    <t>有料老人ホーム設置時の老人福祉法第２９条第１項に規定する届出</t>
  </si>
  <si>
    <t>介護付（一般型特定施設入居者生活介護を提供する場合）</t>
  </si>
  <si>
    <t>565-0821</t>
    <phoneticPr fontId="4"/>
  </si>
  <si>
    <t>大阪府吹田市山田東三丁目28番11号</t>
    <rPh sb="0" eb="3">
      <t>オオサカフ</t>
    </rPh>
    <rPh sb="3" eb="6">
      <t>スイタシ</t>
    </rPh>
    <rPh sb="6" eb="8">
      <t>ヤマダ</t>
    </rPh>
    <rPh sb="8" eb="9">
      <t>ヒガシ</t>
    </rPh>
    <rPh sb="9" eb="10">
      <t>サン</t>
    </rPh>
    <rPh sb="10" eb="12">
      <t>チョウメ</t>
    </rPh>
    <rPh sb="14" eb="15">
      <t>バン</t>
    </rPh>
    <rPh sb="17" eb="18">
      <t>ゴウ</t>
    </rPh>
    <phoneticPr fontId="4"/>
  </si>
  <si>
    <t>大阪モノレール　「万博記念公園駅」より約800m　（徒歩約10分）</t>
    <rPh sb="0" eb="2">
      <t>オオサカ</t>
    </rPh>
    <rPh sb="9" eb="11">
      <t>バンパク</t>
    </rPh>
    <rPh sb="11" eb="13">
      <t>キネン</t>
    </rPh>
    <rPh sb="13" eb="15">
      <t>コウエン</t>
    </rPh>
    <rPh sb="15" eb="16">
      <t>エキ</t>
    </rPh>
    <rPh sb="19" eb="20">
      <t>ヤク</t>
    </rPh>
    <rPh sb="26" eb="28">
      <t>トホ</t>
    </rPh>
    <rPh sb="28" eb="29">
      <t>ヤク</t>
    </rPh>
    <rPh sb="31" eb="32">
      <t>プン</t>
    </rPh>
    <phoneticPr fontId="4"/>
  </si>
  <si>
    <t>06-4864-8715</t>
    <phoneticPr fontId="4"/>
  </si>
  <si>
    <t>06-4864-8716</t>
    <phoneticPr fontId="4"/>
  </si>
  <si>
    <t>bampakukouen_m@sompocare.com</t>
    <phoneticPr fontId="4"/>
  </si>
  <si>
    <t>https://www.sompocare.com/service/home/kaigo/H000165</t>
    <phoneticPr fontId="4"/>
  </si>
  <si>
    <t>施設長</t>
    <rPh sb="0" eb="2">
      <t>シセツ</t>
    </rPh>
    <rPh sb="2" eb="3">
      <t>チョウ</t>
    </rPh>
    <phoneticPr fontId="4"/>
  </si>
  <si>
    <t>2004年3月1日</t>
    <rPh sb="4" eb="5">
      <t>ネン</t>
    </rPh>
    <rPh sb="6" eb="7">
      <t>ガツ</t>
    </rPh>
    <rPh sb="8" eb="9">
      <t>ヒ</t>
    </rPh>
    <phoneticPr fontId="4"/>
  </si>
  <si>
    <t>2003年5月21日</t>
    <rPh sb="4" eb="5">
      <t>ネン</t>
    </rPh>
    <rPh sb="6" eb="7">
      <t>ガツ</t>
    </rPh>
    <rPh sb="9" eb="10">
      <t>ニチ</t>
    </rPh>
    <phoneticPr fontId="4"/>
  </si>
  <si>
    <t>吹田市</t>
    <rPh sb="0" eb="3">
      <t>スイタシ</t>
    </rPh>
    <phoneticPr fontId="4"/>
  </si>
  <si>
    <t>賃借権</t>
  </si>
  <si>
    <t>あり</t>
  </si>
  <si>
    <t>2029年2月末日</t>
    <rPh sb="4" eb="5">
      <t>ネン</t>
    </rPh>
    <rPh sb="6" eb="7">
      <t>ガツ</t>
    </rPh>
    <rPh sb="7" eb="9">
      <t>マツジツ</t>
    </rPh>
    <phoneticPr fontId="4"/>
  </si>
  <si>
    <t>2004年1月30日</t>
    <rPh sb="4" eb="5">
      <t>ネン</t>
    </rPh>
    <rPh sb="6" eb="7">
      <t>ガツ</t>
    </rPh>
    <rPh sb="9" eb="10">
      <t>ヒ</t>
    </rPh>
    <phoneticPr fontId="4"/>
  </si>
  <si>
    <t>有料老人ホーム</t>
    <rPh sb="0" eb="2">
      <t>ユウリョウ</t>
    </rPh>
    <rPh sb="2" eb="4">
      <t>ロウジン</t>
    </rPh>
    <phoneticPr fontId="4"/>
  </si>
  <si>
    <t>耐火建築物</t>
  </si>
  <si>
    <t>鉄骨造</t>
  </si>
  <si>
    <t>介護居室個室</t>
  </si>
  <si>
    <t>○</t>
  </si>
  <si>
    <t>13.86㎡</t>
    <phoneticPr fontId="4"/>
  </si>
  <si>
    <t>1人部屋</t>
    <rPh sb="1" eb="2">
      <t>ニン</t>
    </rPh>
    <rPh sb="2" eb="4">
      <t>ベヤ</t>
    </rPh>
    <phoneticPr fontId="4"/>
  </si>
  <si>
    <t>13.72㎡</t>
    <phoneticPr fontId="4"/>
  </si>
  <si>
    <t>13.55㎡</t>
    <phoneticPr fontId="4"/>
  </si>
  <si>
    <t>14.00㎡</t>
    <phoneticPr fontId="4"/>
  </si>
  <si>
    <t>13.88㎡</t>
    <phoneticPr fontId="4"/>
  </si>
  <si>
    <t>14.27㎡</t>
    <phoneticPr fontId="4"/>
  </si>
  <si>
    <t>14.28㎡</t>
    <phoneticPr fontId="4"/>
  </si>
  <si>
    <t>か所</t>
    <phoneticPr fontId="4"/>
  </si>
  <si>
    <t>か所</t>
  </si>
  <si>
    <t>個室</t>
  </si>
  <si>
    <t>機械浴</t>
  </si>
  <si>
    <t>あり（ストレッチャー対応）</t>
  </si>
  <si>
    <t>事務所/職員が携帯しているPHS</t>
    <rPh sb="0" eb="2">
      <t>ジム</t>
    </rPh>
    <rPh sb="2" eb="3">
      <t>ショ</t>
    </rPh>
    <rPh sb="4" eb="6">
      <t>ショクイン</t>
    </rPh>
    <rPh sb="7" eb="9">
      <t>ケイタイ</t>
    </rPh>
    <phoneticPr fontId="4"/>
  </si>
  <si>
    <t>1～3分</t>
    <rPh sb="3" eb="4">
      <t>プン</t>
    </rPh>
    <phoneticPr fontId="4"/>
  </si>
  <si>
    <t>食堂兼機能訓練指導室、健康管理室等</t>
    <rPh sb="0" eb="2">
      <t>ショクドウ</t>
    </rPh>
    <rPh sb="2" eb="3">
      <t>ケン</t>
    </rPh>
    <rPh sb="3" eb="5">
      <t>キノウ</t>
    </rPh>
    <rPh sb="5" eb="7">
      <t>クンレン</t>
    </rPh>
    <rPh sb="7" eb="9">
      <t>シドウ</t>
    </rPh>
    <rPh sb="9" eb="10">
      <t>シツ</t>
    </rPh>
    <rPh sb="11" eb="13">
      <t>ケンコウ</t>
    </rPh>
    <rPh sb="13" eb="15">
      <t>カンリ</t>
    </rPh>
    <rPh sb="15" eb="16">
      <t>シツ</t>
    </rPh>
    <rPh sb="16" eb="17">
      <t>トウ</t>
    </rPh>
    <phoneticPr fontId="4"/>
  </si>
  <si>
    <t>消防計画</t>
  </si>
  <si>
    <t>入居者の意思を尊重し、心身の特性にあわせた自立支援サービスを提供することを通じて、生活の質の向上を目指す。また、地域とのかかわりを深め、入居者の地域での暮らしを支える。</t>
    <phoneticPr fontId="4"/>
  </si>
  <si>
    <t>のびのびとこれまで通りの暮らしにつながる、自由に自立した生活ができる環境を整え、それぞれのお部屋で、趣味に興じたり、自然に身体を動かしたり、思い思いにお過ごしいただけます。
お一人おひとりの状態を考慮した「カスタムメイドケア」の実践により、自立した生活の支援を致します。
テクノロジーの活用により、介護における利用者の選択肢を増やし、介護職は人にしかできない介護に注力することで、利用者の自立支援、QOL向上を目指します。</t>
    <phoneticPr fontId="4"/>
  </si>
  <si>
    <t>自ら実施</t>
  </si>
  <si>
    <t>委託</t>
  </si>
  <si>
    <t>医療法人社団 日翔会 くれはクリニック・あいぜん診療所</t>
    <rPh sb="0" eb="2">
      <t>イリョウ</t>
    </rPh>
    <rPh sb="2" eb="4">
      <t>ホウジン</t>
    </rPh>
    <rPh sb="4" eb="6">
      <t>シャダン</t>
    </rPh>
    <rPh sb="7" eb="8">
      <t>ニチ</t>
    </rPh>
    <rPh sb="8" eb="9">
      <t>ショウ</t>
    </rPh>
    <rPh sb="9" eb="10">
      <t>カイ</t>
    </rPh>
    <rPh sb="24" eb="26">
      <t>シンリョウ</t>
    </rPh>
    <rPh sb="26" eb="27">
      <t>ショ</t>
    </rPh>
    <phoneticPr fontId="4"/>
  </si>
  <si>
    <t>年2回健康診断の機会付与</t>
    <phoneticPr fontId="4"/>
  </si>
  <si>
    <t>1　事業者は、入居者の人権の擁護・虐待等の防止のため次の措置を講ずるものとする。
(1)　虐待を防止するための従業者に対する研修の実施
(2)　入居者およびその家族からの苦情処理体制の整備
(3)　その他虐待防止のために必要な措置
2　事業者は、サービス提供中に、事業者の職員または養護者（入居者の家族等高齢者を現に養護する者）による虐待を受けたと思われる入居者を発見した場合は、すみやかに、これを市区町村に通報するものとする。</t>
    <phoneticPr fontId="4"/>
  </si>
  <si>
    <t>1　事業者は、指定特定施設入居者生活介護等の提供に当たっては、入居者または他の入居者の生命または身体を保護するため緊急やむを得ない場合を除き、身体的拘束その他入居者の行動を制限する行為（以下「身体的拘束等」という）は行わない。ただし、緊急やむを得ず身体的拘束等を行う場合は、あらかじめ非代替性、一時性、切迫性の３つの要件についてそれぞれ検討の上、入居者（入居者が意思表示をできない場合は身元保証人）または家族に説明して理解を得るものとする。
2　事業者は、前項の身体的拘束等の実施に当たっては、その様態および時間、その際の入居者の心身状況、緊急やむを得なかった理由を記録し、定期的な見直しの際の資料とする。なお、入居者、身元保証人もしくは家族の要求がある場合または監督機関の指示がある場合には、これを開示する。また、「緊急やむを得ない場合」に該当するかを常に観察・再検討し、要件に該当しなくなった場合には直ちに拘束を解除する。
3　事業者は、身体的拘束等の適正化を図るため、次に掲げる措置を講じる。
(1)　身体的拘束等の適正化のための対策を検討する委員会を３月に1回以上開催するとともに、その結果について、職員に周知徹底を図ること。
(2)　身体的拘束等の適正化のための指針を整備すること。
(3)　職員に対し、身体的拘束等の適正化のための研修を定期的に実施すること。</t>
    <phoneticPr fontId="4"/>
  </si>
  <si>
    <t>1　事業者は、計画作成担当者に特定施設サービス計画または介護予防特定施設サービス計画（以下「サービス計画等」という）の作成に関する業務を担当させるものとする。
2　前項の計画作成担当者は、次の各号の規定に従い、サービス計画等を作成するものとする。
(1)　サービス計画等の作成に当たっては、適切な方法により、入居者について、その有する能力、その置かれている環境等の評価を通じて入居者が現に抱える問題点を明らかにし、入居者が自立した日常生活を営むことができるように支援する上で解決すべき課題を把握する。
(2)　入居者または家族の希望、入居者について把握された解決すべき課題に基づき、他の職員と協議の上、サービスの目標およびその達成時期、サービスの内容ならびに介護サービスを提供する上での留意点を盛り込んだサービス計画等の原案を作成する。
(3)　サービス計画等の作成に当たっては、その原案の内容について入居者またはその家族に対して説明し、文書により入居者の同意を得る。
(4)　サービス計画等を作成した際には、サービス計画等を入居者に交付する。
(5)　サービス計画等を作成した後においても、他の職員との連絡を継続的に行うことにより、サービス計画等の実施状況の把握を行うとともに、入居者についての解決すべき課題の把握を行い、必要に応じてサービス計画等の変更を行うものとする。
(6)　前第(１)号、第(２)号、第(３)号、第(４)号および第(５)号の規定は、前号に規定するサービス計画等の変更について準用する。</t>
    <phoneticPr fontId="4"/>
  </si>
  <si>
    <t>食事の提供及び介助が必要な利用者に対して、介助を行うものとする。
また嚥下困難者のためのきざみ食、流動食等の提供を行うものとする。</t>
    <phoneticPr fontId="4"/>
  </si>
  <si>
    <t>自ら入浴が困難な利用者に対し、１週間に２回以上、入浴（全身浴・部分浴）の介助や清拭（身体を拭く）、洗髪などを行うものとする。</t>
    <phoneticPr fontId="4"/>
  </si>
  <si>
    <t>介助が必要な利用者に対して、トイレ誘導、排泄の介助やおむつ交換を行うものとする。</t>
    <phoneticPr fontId="4"/>
  </si>
  <si>
    <t>介助が必要な利用者に対して、上着、下着の更衣の介助を行うものとする。</t>
    <phoneticPr fontId="4"/>
  </si>
  <si>
    <t>介助が必要な利用者に対して、室内の移動、車いすへ移乗の介助を行うものとする。</t>
    <phoneticPr fontId="4"/>
  </si>
  <si>
    <t>介助が必要な利用者に対して、配剤された薬の確認、服薬の手伝い、服薬の確認を行うものとする。</t>
    <phoneticPr fontId="4"/>
  </si>
  <si>
    <t>利用者の能力に応じて、食事、入浴、排せつ、更衣などの日常生活動作を通じた訓練を行うものとする。</t>
    <phoneticPr fontId="4"/>
  </si>
  <si>
    <t>利用者の能力に応じて、集団的に行うレクリエーションや歌唱、体操などを通じた訓練を行うものとする。</t>
    <phoneticPr fontId="4"/>
  </si>
  <si>
    <t>利用者の能力に応じて、機能訓練指導員が専門的知識に基づき、器械・器具等を使用した訓練を行うものとする。</t>
    <phoneticPr fontId="4"/>
  </si>
  <si>
    <t>利用者の選択に基づき、趣味･趣向に応じた創作活動等の場を提供するものとする。</t>
    <phoneticPr fontId="4"/>
  </si>
  <si>
    <t>常に利用者の健康状況に注意するとともに、健康保持のための適切な措置を講じるものとする。</t>
    <phoneticPr fontId="4"/>
  </si>
  <si>
    <t>（Ⅰ）</t>
  </si>
  <si>
    <t>（Ⅲ）</t>
  </si>
  <si>
    <t>（Ⅱ）</t>
  </si>
  <si>
    <t>救急車の手配、入退院の付き添い</t>
  </si>
  <si>
    <t>あいぜん診療所</t>
    <phoneticPr fontId="4"/>
  </si>
  <si>
    <t>大阪府吹田市山田東1丁目36-1-105</t>
    <phoneticPr fontId="4"/>
  </si>
  <si>
    <t>内科</t>
    <rPh sb="0" eb="2">
      <t>ナイカ</t>
    </rPh>
    <phoneticPr fontId="4"/>
  </si>
  <si>
    <t>訪問診療、急変時の対応</t>
  </si>
  <si>
    <t>医療法人社団 日翔会 くれはクリニック</t>
    <rPh sb="0" eb="6">
      <t>イリョウホウジンシャダン</t>
    </rPh>
    <rPh sb="7" eb="9">
      <t>ニッショウ</t>
    </rPh>
    <rPh sb="9" eb="10">
      <t>カイ</t>
    </rPh>
    <phoneticPr fontId="4"/>
  </si>
  <si>
    <t>大阪府茨木市沢良宜浜2-1-2</t>
    <rPh sb="0" eb="3">
      <t>オオサカフ</t>
    </rPh>
    <rPh sb="3" eb="5">
      <t>イバラキ</t>
    </rPh>
    <rPh sb="5" eb="6">
      <t>シ</t>
    </rPh>
    <rPh sb="6" eb="10">
      <t>サワラギハマ</t>
    </rPh>
    <phoneticPr fontId="4"/>
  </si>
  <si>
    <t>訪問診療、急変時の対応</t>
    <phoneticPr fontId="4"/>
  </si>
  <si>
    <t>Ｋクリニック</t>
    <phoneticPr fontId="4"/>
  </si>
  <si>
    <t>大阪府豊中市中桜塚5丁目7-9</t>
    <phoneticPr fontId="4"/>
  </si>
  <si>
    <t>医療法人社団　交鐘会　あおぞら在宅診療所　兵庫あまがさき</t>
    <phoneticPr fontId="4"/>
  </si>
  <si>
    <t>兵庫県尼崎市東灘波町5-2-17昭和尼崎ビル601</t>
    <phoneticPr fontId="4"/>
  </si>
  <si>
    <t>むらたデンタルクリニック</t>
    <phoneticPr fontId="4"/>
  </si>
  <si>
    <t>大阪府大阪市中央区南船場4丁目12－9　クレスト心斎橋2階</t>
    <rPh sb="28" eb="29">
      <t>カイ</t>
    </rPh>
    <phoneticPr fontId="4"/>
  </si>
  <si>
    <t>訪問診療</t>
  </si>
  <si>
    <t>介護居室へ移る場合</t>
  </si>
  <si>
    <t>1　協力医療機関の医師または主治医の意見を聴く。
2　緊急やむを得ない場合を除いて、一定の観察期間を設ける。
3　入居者および身元保証人に、変更後の居室および介護サービス等の内容、その他の権利、専有面積および階数等の変更、それらに伴う費用負担の増減の有無ならびにその内容について、説明を行う。
4　入居者および身元保証人の同意を得る。
5　変更後の居室番号、月額費用等を記載した変更覚書を締結する。ただし、料金プランが「前払い方式」または「併用方式」の場合は、事業者の計算するところにより清算をし、退去手続きの上、変更先の居室について改めて「入居契約書」を締結する。</t>
    <phoneticPr fontId="4"/>
  </si>
  <si>
    <t>住み替え後の居室に移行</t>
    <phoneticPr fontId="4"/>
  </si>
  <si>
    <t>要支援、要介護</t>
  </si>
  <si>
    <t>入居契約　第35条に記載通り</t>
    <phoneticPr fontId="4"/>
  </si>
  <si>
    <t>なし</t>
    <phoneticPr fontId="4"/>
  </si>
  <si>
    <t>少なくとも解除日の30日前</t>
    <phoneticPr fontId="4"/>
  </si>
  <si>
    <t>期間：6泊7日を限度とする。
費用：費用 1泊2日（3食、間食付）11,000円（税込）
　　　その他費用（オムツ代・日用雑貨品等、実費）</t>
    <phoneticPr fontId="4"/>
  </si>
  <si>
    <t>機能訓練指導員1名</t>
    <rPh sb="0" eb="2">
      <t>キノウ</t>
    </rPh>
    <rPh sb="2" eb="4">
      <t>クンレン</t>
    </rPh>
    <rPh sb="4" eb="7">
      <t>シドウイン</t>
    </rPh>
    <rPh sb="8" eb="9">
      <t>メイ</t>
    </rPh>
    <phoneticPr fontId="4"/>
  </si>
  <si>
    <t>看護職員1名</t>
    <rPh sb="0" eb="2">
      <t>カンゴ</t>
    </rPh>
    <rPh sb="2" eb="4">
      <t>ショクイン</t>
    </rPh>
    <rPh sb="5" eb="6">
      <t>メイ</t>
    </rPh>
    <phoneticPr fontId="4"/>
  </si>
  <si>
    <t>委託（ＳＯＭＰＯケアフーズ株式会社）</t>
    <phoneticPr fontId="4"/>
  </si>
  <si>
    <t>介護福祉士</t>
  </si>
  <si>
    <t>介護福祉士実務者研修修了者</t>
  </si>
  <si>
    <t>介護職員初任者研修修了者</t>
  </si>
  <si>
    <t>0</t>
    <phoneticPr fontId="4"/>
  </si>
  <si>
    <t>柔道整復士</t>
    <rPh sb="0" eb="2">
      <t>ジュウドウ</t>
    </rPh>
    <rPh sb="2" eb="4">
      <t>セイフク</t>
    </rPh>
    <rPh sb="4" eb="5">
      <t>シ</t>
    </rPh>
    <phoneticPr fontId="4"/>
  </si>
  <si>
    <t>夜勤帯の設定時間（  19時00分～翌７時）</t>
    <rPh sb="0" eb="2">
      <t>ヤキン</t>
    </rPh>
    <rPh sb="2" eb="3">
      <t>タイ</t>
    </rPh>
    <rPh sb="4" eb="6">
      <t>セッテイ</t>
    </rPh>
    <rPh sb="6" eb="8">
      <t>ジカン</t>
    </rPh>
    <rPh sb="13" eb="14">
      <t>ジ</t>
    </rPh>
    <rPh sb="16" eb="17">
      <t>フン</t>
    </rPh>
    <rPh sb="18" eb="19">
      <t>ヨク</t>
    </rPh>
    <rPh sb="20" eb="21">
      <t>ジ</t>
    </rPh>
    <phoneticPr fontId="4"/>
  </si>
  <si>
    <t>3：1以上</t>
  </si>
  <si>
    <t>介護福祉士</t>
    <rPh sb="0" eb="2">
      <t>カイゴ</t>
    </rPh>
    <rPh sb="2" eb="5">
      <t>フクシシ</t>
    </rPh>
    <phoneticPr fontId="4"/>
  </si>
  <si>
    <t>職員体制職員数</t>
    <rPh sb="0" eb="2">
      <t>ショクイン</t>
    </rPh>
    <rPh sb="2" eb="4">
      <t>タイセイ</t>
    </rPh>
    <rPh sb="4" eb="6">
      <t>ショクイン</t>
    </rPh>
    <rPh sb="6" eb="7">
      <t>スウ</t>
    </rPh>
    <phoneticPr fontId="4"/>
  </si>
  <si>
    <t>職員の状況職員数</t>
    <rPh sb="0" eb="2">
      <t>ショクイン</t>
    </rPh>
    <rPh sb="3" eb="5">
      <t>ジョウキョウ</t>
    </rPh>
    <rPh sb="5" eb="7">
      <t>ショクイン</t>
    </rPh>
    <rPh sb="7" eb="8">
      <t>スウ</t>
    </rPh>
    <phoneticPr fontId="4"/>
  </si>
  <si>
    <t>合致の有無</t>
    <rPh sb="0" eb="2">
      <t>ガッチ</t>
    </rPh>
    <rPh sb="3" eb="5">
      <t>ウム</t>
    </rPh>
    <phoneticPr fontId="4"/>
  </si>
  <si>
    <t>利用権方式</t>
  </si>
  <si>
    <t>月払い方式</t>
  </si>
  <si>
    <t>利用料の請求及び支払方法について</t>
    <phoneticPr fontId="4"/>
  </si>
  <si>
    <t>・事業者が指定する口座振替の方法により支払う。
・利用料の引落しは、利用者指定の金融機関の口座から毎月２７日（金融機関が休日の場合は翌営業日）に行い、利用者は、基本利用料（家賃相当額、食費、管理費）の翌月分及びその他の利用料の前月分を支払う。
・口座振替利用の手続が最初の支払いに間に合わない場合、利用者は、事業者に通知し、速やかに事業者が指定する口座に振り込むものとする。なお、振込手数料は、利用者の負担とする。
・事業者は、利用者に対し、利用者が利用した各種サービス毎の利用回数、利用単位の内訳、介護保険給付対象と対象外の区別等の明細を記載した当月の利用料等の請求書を送付する。</t>
    <rPh sb="214" eb="217">
      <t>リヨウシャ</t>
    </rPh>
    <rPh sb="218" eb="219">
      <t>タイ</t>
    </rPh>
    <rPh sb="221" eb="224">
      <t>リヨウシャ</t>
    </rPh>
    <rPh sb="225" eb="227">
      <t>リヨウ</t>
    </rPh>
    <phoneticPr fontId="4"/>
  </si>
  <si>
    <t>事業者は、費用の改定にあたって、所在する地域の自治体が発表する消費者物価指数および人件費等を勘案</t>
    <phoneticPr fontId="4"/>
  </si>
  <si>
    <t>運営懇談会において説明し、その意見を聴いて行うものとする</t>
    <phoneticPr fontId="4"/>
  </si>
  <si>
    <t>-</t>
    <phoneticPr fontId="4"/>
  </si>
  <si>
    <t>13.55～14.28㎡</t>
    <phoneticPr fontId="4"/>
  </si>
  <si>
    <t>別添参照</t>
    <rPh sb="0" eb="2">
      <t>ベッテン</t>
    </rPh>
    <rPh sb="2" eb="4">
      <t>サンショウ</t>
    </rPh>
    <phoneticPr fontId="4"/>
  </si>
  <si>
    <t>管理費（税込）</t>
  </si>
  <si>
    <t>電気代</t>
  </si>
  <si>
    <t>実費</t>
    <rPh sb="0" eb="2">
      <t>ジッピ</t>
    </rPh>
    <phoneticPr fontId="4"/>
  </si>
  <si>
    <t>備考　介護保険費用１割、２割又は３割の利用者負担（利用者の所得等に応じて負担割合が変わる。）
　　　※介護予防・地域密着型の場合を含む。詳細は別添３及び４のとおりです。
　　　</t>
    <rPh sb="0" eb="2">
      <t>ビコウ</t>
    </rPh>
    <rPh sb="51" eb="53">
      <t>カイゴ</t>
    </rPh>
    <rPh sb="53" eb="55">
      <t>ヨボウ</t>
    </rPh>
    <rPh sb="56" eb="58">
      <t>チイキ</t>
    </rPh>
    <rPh sb="58" eb="61">
      <t>ミッチャクガタ</t>
    </rPh>
    <rPh sb="62" eb="64">
      <t>バアイ</t>
    </rPh>
    <rPh sb="65" eb="66">
      <t>フク</t>
    </rPh>
    <rPh sb="68" eb="70">
      <t>ショウサイ</t>
    </rPh>
    <rPh sb="71" eb="73">
      <t>ベッテン</t>
    </rPh>
    <rPh sb="74" eb="75">
      <t>オヨ</t>
    </rPh>
    <phoneticPr fontId="4"/>
  </si>
  <si>
    <t>支払地代家賃額を考慮し、近隣の同業種の家賃額と同水準にて設定</t>
    <phoneticPr fontId="4"/>
  </si>
  <si>
    <t>管理費</t>
  </si>
  <si>
    <t>共用部分の水道光熱費、事務経費、衛生管理費、保守管理費等</t>
    <phoneticPr fontId="4"/>
  </si>
  <si>
    <t>状況把握サービス（安否確認、緊急通報への対応）・生活相談サービス（一般的な相談・助言、専門家や専門機関の紹介）</t>
    <rPh sb="0" eb="2">
      <t>ジョウキョウ</t>
    </rPh>
    <phoneticPr fontId="4"/>
  </si>
  <si>
    <t>光熱水費</t>
  </si>
  <si>
    <t>共用部分は、管理費に含む。個人居室の電気料金（37.4円(税込)/kwh）</t>
    <rPh sb="30" eb="31">
      <t>コ</t>
    </rPh>
    <phoneticPr fontId="4"/>
  </si>
  <si>
    <t>厚生労働大臣が定める基準（告示上の報酬額）</t>
    <phoneticPr fontId="4"/>
  </si>
  <si>
    <t>（入居者の人数）</t>
    <phoneticPr fontId="4"/>
  </si>
  <si>
    <t>乗算する数</t>
    <rPh sb="0" eb="2">
      <t>ジョウザン</t>
    </rPh>
    <rPh sb="4" eb="5">
      <t>カズ</t>
    </rPh>
    <phoneticPr fontId="4"/>
  </si>
  <si>
    <t>計算領域</t>
    <rPh sb="0" eb="2">
      <t>ケイサン</t>
    </rPh>
    <rPh sb="2" eb="4">
      <t>リョウイキ</t>
    </rPh>
    <phoneticPr fontId="4"/>
  </si>
  <si>
    <t>定員66</t>
    <rPh sb="0" eb="2">
      <t>テイイン</t>
    </rPh>
    <phoneticPr fontId="4"/>
  </si>
  <si>
    <t>医療機関での長期療養、特養への転居、他そんぽの家への転居。</t>
    <rPh sb="0" eb="2">
      <t>イリョウ</t>
    </rPh>
    <rPh sb="2" eb="4">
      <t>キカン</t>
    </rPh>
    <rPh sb="6" eb="8">
      <t>チョウキ</t>
    </rPh>
    <rPh sb="8" eb="10">
      <t>リョウヨウ</t>
    </rPh>
    <rPh sb="11" eb="13">
      <t>トクヨウ</t>
    </rPh>
    <rPh sb="15" eb="17">
      <t>テンキョ</t>
    </rPh>
    <rPh sb="18" eb="19">
      <t>タ</t>
    </rPh>
    <rPh sb="23" eb="24">
      <t>イエ</t>
    </rPh>
    <rPh sb="26" eb="28">
      <t>テンキョ</t>
    </rPh>
    <phoneticPr fontId="4"/>
  </si>
  <si>
    <t>ＳＯＭＰＯケア株式会社　お客様相談窓口</t>
    <phoneticPr fontId="4"/>
  </si>
  <si>
    <t>0120-65-1192</t>
    <phoneticPr fontId="4"/>
  </si>
  <si>
    <t>03-5783-4170</t>
    <phoneticPr fontId="4"/>
  </si>
  <si>
    <t>9:00～18:00</t>
    <phoneticPr fontId="4"/>
  </si>
  <si>
    <t>窓口の名称（事業所）</t>
    <rPh sb="0" eb="2">
      <t>マドグチ</t>
    </rPh>
    <rPh sb="3" eb="5">
      <t>メイショウ</t>
    </rPh>
    <rPh sb="6" eb="9">
      <t>ジギョウショ</t>
    </rPh>
    <phoneticPr fontId="4"/>
  </si>
  <si>
    <t>そんぽの家　万博公園</t>
    <rPh sb="4" eb="5">
      <t>イエ</t>
    </rPh>
    <rPh sb="6" eb="10">
      <t>バ</t>
    </rPh>
    <phoneticPr fontId="4"/>
  </si>
  <si>
    <t>06-4864-8715</t>
  </si>
  <si>
    <t>06-4864-8716</t>
  </si>
  <si>
    <t>吹田市福祉部　高齢福祉室　介護保険グループ</t>
    <rPh sb="0" eb="3">
      <t>スイタシ</t>
    </rPh>
    <rPh sb="3" eb="5">
      <t>フクシ</t>
    </rPh>
    <rPh sb="5" eb="6">
      <t>ブ</t>
    </rPh>
    <rPh sb="7" eb="9">
      <t>コウレイ</t>
    </rPh>
    <rPh sb="9" eb="11">
      <t>フクシ</t>
    </rPh>
    <rPh sb="11" eb="12">
      <t>シツ</t>
    </rPh>
    <rPh sb="13" eb="15">
      <t>カイゴ</t>
    </rPh>
    <rPh sb="15" eb="17">
      <t>ホケン</t>
    </rPh>
    <phoneticPr fontId="4"/>
  </si>
  <si>
    <t>06-6384-1341</t>
    <phoneticPr fontId="4"/>
  </si>
  <si>
    <t>06-6368-7348</t>
    <phoneticPr fontId="4"/>
  </si>
  <si>
    <t>9:00～17:30</t>
    <phoneticPr fontId="4"/>
  </si>
  <si>
    <t>土日祝祭日、12月29日～1月3日</t>
    <rPh sb="0" eb="2">
      <t>ドニチ</t>
    </rPh>
    <rPh sb="2" eb="5">
      <t>シュクサイジツ</t>
    </rPh>
    <rPh sb="8" eb="9">
      <t>ガツ</t>
    </rPh>
    <rPh sb="11" eb="12">
      <t>ニチ</t>
    </rPh>
    <rPh sb="14" eb="15">
      <t>ガツ</t>
    </rPh>
    <rPh sb="16" eb="17">
      <t>ニチ</t>
    </rPh>
    <phoneticPr fontId="4"/>
  </si>
  <si>
    <t>大阪府国民健康保険団体連合会　苦情相談窓口</t>
    <rPh sb="0" eb="3">
      <t>オオサカフ</t>
    </rPh>
    <rPh sb="3" eb="5">
      <t>コクミン</t>
    </rPh>
    <rPh sb="5" eb="7">
      <t>ケンコウ</t>
    </rPh>
    <rPh sb="7" eb="9">
      <t>ホケン</t>
    </rPh>
    <rPh sb="9" eb="11">
      <t>ダンタイ</t>
    </rPh>
    <rPh sb="11" eb="14">
      <t>レンゴウカイ</t>
    </rPh>
    <rPh sb="15" eb="17">
      <t>クジョウ</t>
    </rPh>
    <rPh sb="17" eb="19">
      <t>ソウダン</t>
    </rPh>
    <rPh sb="19" eb="21">
      <t>マドグチ</t>
    </rPh>
    <phoneticPr fontId="4"/>
  </si>
  <si>
    <t>06-6949-5418</t>
    <phoneticPr fontId="4"/>
  </si>
  <si>
    <t>9:00～17:00</t>
    <phoneticPr fontId="4"/>
  </si>
  <si>
    <t>土日祝祭日</t>
    <phoneticPr fontId="4"/>
  </si>
  <si>
    <t>吹田市福祉部福祉指導監査室　介護事業者担当</t>
  </si>
  <si>
    <t>06-6105-8009</t>
  </si>
  <si>
    <t>／</t>
  </si>
  <si>
    <t>9：00～17：30</t>
  </si>
  <si>
    <t>土日祝祭日</t>
  </si>
  <si>
    <t>窓口の名称（利用者保険者(上記以外)）</t>
    <rPh sb="0" eb="2">
      <t>マドグチ</t>
    </rPh>
    <rPh sb="3" eb="5">
      <t>メイショウ</t>
    </rPh>
    <rPh sb="6" eb="9">
      <t>リヨウシャ</t>
    </rPh>
    <rPh sb="9" eb="12">
      <t>ホケンシャ</t>
    </rPh>
    <rPh sb="13" eb="15">
      <t>ジョウキ</t>
    </rPh>
    <rPh sb="15" eb="17">
      <t>イガイ</t>
    </rPh>
    <phoneticPr fontId="4"/>
  </si>
  <si>
    <t>損害保険ジャパン株式会社</t>
    <phoneticPr fontId="4"/>
  </si>
  <si>
    <t>福祉事業者賠償責任保険</t>
    <phoneticPr fontId="4"/>
  </si>
  <si>
    <t>事故対応マニュアルに基づき、速やかに対応</t>
    <phoneticPr fontId="4"/>
  </si>
  <si>
    <t>適宜</t>
    <rPh sb="0" eb="2">
      <t>テキギ</t>
    </rPh>
    <phoneticPr fontId="4"/>
  </si>
  <si>
    <t>入居希望者に公開</t>
  </si>
  <si>
    <t>入居者、家族、施設長、職員、民生委員等</t>
    <rPh sb="0" eb="3">
      <t>ニュウキョシャ</t>
    </rPh>
    <rPh sb="4" eb="6">
      <t>カゾク</t>
    </rPh>
    <rPh sb="7" eb="9">
      <t>シセツ</t>
    </rPh>
    <rPh sb="9" eb="10">
      <t>チョウ</t>
    </rPh>
    <rPh sb="11" eb="13">
      <t>ショクイン</t>
    </rPh>
    <rPh sb="14" eb="16">
      <t>ミンセイ</t>
    </rPh>
    <rPh sb="16" eb="18">
      <t>イイン</t>
    </rPh>
    <rPh sb="18" eb="19">
      <t>ナド</t>
    </rPh>
    <phoneticPr fontId="4"/>
  </si>
  <si>
    <t>事業者およびその職員は、業務上知り得た入居者、身元保証人および入居者の家族に関する秘密および個人情報についてはその保護に努め、入居者もしくは他の入居者の生命･身体・精神に危険がある場合、法令に基づく場合、法令により許容されている場合等、正当な理由がある場合または当該秘密もしくは個人情報の主体の事前の同意がある場合を除き、契約期間中および契約終了後も、第三者に漏らすことはない。</t>
    <phoneticPr fontId="4"/>
  </si>
  <si>
    <t>事業者は、入居者の急病、事故による負傷、その他必要な場合は、すみやかに入居者の主治の医師（以下「主治医」という）または協力医療機関等への連絡を行うとともに必要な措置を講じる。</t>
    <phoneticPr fontId="4"/>
  </si>
  <si>
    <t>適合</t>
  </si>
  <si>
    <t>吹田市有料老人ホーム設置運営指導指針「規模及び構造設備」に合致しない事項</t>
    <rPh sb="0" eb="3">
      <t>スイタシ</t>
    </rPh>
    <rPh sb="3" eb="5">
      <t>ユウリョウ</t>
    </rPh>
    <rPh sb="5" eb="7">
      <t>ロウジン</t>
    </rPh>
    <rPh sb="10" eb="12">
      <t>セッチ</t>
    </rPh>
    <rPh sb="12" eb="14">
      <t>ウンエイ</t>
    </rPh>
    <rPh sb="14" eb="16">
      <t>シドウ</t>
    </rPh>
    <rPh sb="16" eb="18">
      <t>シシン</t>
    </rPh>
    <rPh sb="19" eb="21">
      <t>キボ</t>
    </rPh>
    <rPh sb="21" eb="22">
      <t>オヨ</t>
    </rPh>
    <rPh sb="23" eb="25">
      <t>コウゾウ</t>
    </rPh>
    <rPh sb="25" eb="27">
      <t>セツビ</t>
    </rPh>
    <rPh sb="29" eb="31">
      <t>ガッチ</t>
    </rPh>
    <rPh sb="34" eb="36">
      <t>ジコウ</t>
    </rPh>
    <phoneticPr fontId="4"/>
  </si>
  <si>
    <t>「８．既存建築物等の活用の場合等の特例」への適合性</t>
    <phoneticPr fontId="4"/>
  </si>
  <si>
    <t>添付書類：別添１（事業主体が吹田市で実施する他の介護サービス）</t>
    <rPh sb="0" eb="2">
      <t>テンプ</t>
    </rPh>
    <rPh sb="2" eb="4">
      <t>ショルイ</t>
    </rPh>
    <rPh sb="5" eb="7">
      <t>ベッ</t>
    </rPh>
    <rPh sb="9" eb="11">
      <t>ジギョウ</t>
    </rPh>
    <rPh sb="11" eb="13">
      <t>シュタイ</t>
    </rPh>
    <rPh sb="14" eb="16">
      <t>スイタ</t>
    </rPh>
    <rPh sb="16" eb="17">
      <t>シ</t>
    </rPh>
    <rPh sb="18" eb="20">
      <t>ジッシ</t>
    </rPh>
    <rPh sb="22" eb="23">
      <t>タ</t>
    </rPh>
    <rPh sb="24" eb="26">
      <t>カイゴ</t>
    </rPh>
    <phoneticPr fontId="4"/>
  </si>
  <si>
    <t>　　　　　別添２（有料老人ホーム・サービス付き高齢者向け住宅が提供するサービスの一覧表）</t>
    <rPh sb="5" eb="7">
      <t>ベッテン</t>
    </rPh>
    <phoneticPr fontId="4"/>
  </si>
  <si>
    <t>　　　　　別添３（特定施設入居者生活介護等に関する利用料金表）</t>
    <rPh sb="5" eb="7">
      <t>ベッテン</t>
    </rPh>
    <rPh sb="9" eb="13">
      <t>トクテイシセツ</t>
    </rPh>
    <rPh sb="13" eb="16">
      <t>ニュウキョシャ</t>
    </rPh>
    <rPh sb="16" eb="18">
      <t>セイカツ</t>
    </rPh>
    <rPh sb="18" eb="20">
      <t>カイゴ</t>
    </rPh>
    <rPh sb="20" eb="21">
      <t>トウ</t>
    </rPh>
    <rPh sb="22" eb="23">
      <t>カン</t>
    </rPh>
    <rPh sb="25" eb="30">
      <t>リヨウリョウキンヒョウ</t>
    </rPh>
    <phoneticPr fontId="4"/>
  </si>
  <si>
    <t>　　　　　別添４（介護報酬額の自己負担基準表）</t>
    <rPh sb="5" eb="7">
      <t>ベッテン</t>
    </rPh>
    <rPh sb="11" eb="13">
      <t>ホウシュウ</t>
    </rPh>
    <rPh sb="13" eb="14">
      <t>ガク</t>
    </rPh>
    <rPh sb="15" eb="19">
      <t>ジコフタン</t>
    </rPh>
    <rPh sb="19" eb="21">
      <t>キジュン</t>
    </rPh>
    <rPh sb="21" eb="22">
      <t>ヒョウ</t>
    </rPh>
    <phoneticPr fontId="4"/>
  </si>
  <si>
    <t>事業所一覧参照</t>
    <rPh sb="0" eb="3">
      <t>ジギョウショ</t>
    </rPh>
    <rPh sb="3" eb="5">
      <t>イチラン</t>
    </rPh>
    <rPh sb="5" eb="7">
      <t>サンショウ</t>
    </rPh>
    <phoneticPr fontId="4"/>
  </si>
  <si>
    <t>月毎に請求（個々人での使用品、使用頻度に応じる）</t>
    <rPh sb="0" eb="2">
      <t>ツキゴト</t>
    </rPh>
    <rPh sb="3" eb="5">
      <t>セイキュウ</t>
    </rPh>
    <rPh sb="6" eb="9">
      <t>ココジン</t>
    </rPh>
    <rPh sb="11" eb="13">
      <t>シヨウ</t>
    </rPh>
    <rPh sb="13" eb="14">
      <t>ヒン</t>
    </rPh>
    <rPh sb="15" eb="17">
      <t>シヨウ</t>
    </rPh>
    <rPh sb="17" eb="19">
      <t>ヒンド</t>
    </rPh>
    <rPh sb="20" eb="21">
      <t>オウ</t>
    </rPh>
    <phoneticPr fontId="4"/>
  </si>
  <si>
    <t>月毎に請求</t>
    <rPh sb="0" eb="2">
      <t>ツキゴト</t>
    </rPh>
    <rPh sb="3" eb="5">
      <t>セイキュウ</t>
    </rPh>
    <phoneticPr fontId="4"/>
  </si>
  <si>
    <t>月額費に含む</t>
    <rPh sb="0" eb="2">
      <t>ゲツガク</t>
    </rPh>
    <rPh sb="2" eb="3">
      <t>ヒ</t>
    </rPh>
    <rPh sb="4" eb="5">
      <t>フク</t>
    </rPh>
    <phoneticPr fontId="4"/>
  </si>
  <si>
    <t>年2回</t>
    <rPh sb="0" eb="1">
      <t>ネン</t>
    </rPh>
    <rPh sb="2" eb="3">
      <t>カイ</t>
    </rPh>
    <phoneticPr fontId="4"/>
  </si>
  <si>
    <t>緊急時は同行</t>
    <rPh sb="0" eb="3">
      <t>キンキュウジ</t>
    </rPh>
    <rPh sb="4" eb="6">
      <t>ドウコウ</t>
    </rPh>
    <phoneticPr fontId="4"/>
  </si>
  <si>
    <t>182</t>
  </si>
  <si>
    <t>311</t>
  </si>
  <si>
    <t>538</t>
  </si>
  <si>
    <t>604</t>
  </si>
  <si>
    <t>674</t>
  </si>
  <si>
    <t>738</t>
  </si>
  <si>
    <t>807</t>
  </si>
  <si>
    <t>介護予防特定施設入居者生活介護の費用</t>
    <rPh sb="6" eb="8">
      <t>シセツ</t>
    </rPh>
    <rPh sb="16" eb="18">
      <t>ヒヨウ</t>
    </rPh>
    <phoneticPr fontId="4"/>
  </si>
  <si>
    <r>
      <t>①　介護報酬額の自己負担基準表（介護保険報酬額の</t>
    </r>
    <r>
      <rPr>
        <sz val="11"/>
        <rFont val="ＭＳ Ｐゴシック"/>
        <family val="3"/>
        <charset val="128"/>
      </rPr>
      <t>１割、２割又は３割を負担していただきます。）</t>
    </r>
    <rPh sb="29" eb="30">
      <t>マタ</t>
    </rPh>
    <rPh sb="32" eb="33">
      <t>ワリ</t>
    </rPh>
    <phoneticPr fontId="4"/>
  </si>
  <si>
    <t>自己負担分／月
（１割負担の場合）</t>
    <phoneticPr fontId="4"/>
  </si>
  <si>
    <t>自己負担分／月
（２割負担の場合）</t>
    <phoneticPr fontId="4"/>
  </si>
  <si>
    <t>自己負担分／月
（３割負担の場合）</t>
    <phoneticPr fontId="4"/>
  </si>
  <si>
    <t>別添3で選択した級地</t>
    <rPh sb="0" eb="2">
      <t>ベッテン</t>
    </rPh>
    <rPh sb="4" eb="6">
      <t>センタク</t>
    </rPh>
    <rPh sb="8" eb="10">
      <t>キュウチ</t>
    </rPh>
    <phoneticPr fontId="4"/>
  </si>
  <si>
    <t>身体拘束廃止未実施減算</t>
    <phoneticPr fontId="4"/>
  </si>
  <si>
    <t>介護度に応じた1日の単位数から10％減算（例：要介護１の場合、-53単位/日）</t>
    <rPh sb="21" eb="22">
      <t>レイ</t>
    </rPh>
    <rPh sb="23" eb="24">
      <t>ヨウ</t>
    </rPh>
    <rPh sb="24" eb="26">
      <t>カイゴ</t>
    </rPh>
    <rPh sb="28" eb="30">
      <t>バアイ</t>
    </rPh>
    <rPh sb="34" eb="36">
      <t>タンイ</t>
    </rPh>
    <rPh sb="37" eb="38">
      <t>ニチ</t>
    </rPh>
    <phoneticPr fontId="4"/>
  </si>
  <si>
    <t>個別機能訓練加算
（Ⅰ）</t>
    <phoneticPr fontId="4"/>
  </si>
  <si>
    <t>個別機能訓練加算
（Ⅱ）</t>
    <phoneticPr fontId="4"/>
  </si>
  <si>
    <r>
      <rPr>
        <sz val="10"/>
        <rFont val="ＭＳ 明朝"/>
        <family val="1"/>
        <charset val="128"/>
      </rPr>
      <t>看取り介護加算</t>
    </r>
    <r>
      <rPr>
        <sz val="9"/>
        <rFont val="ＭＳ 明朝"/>
        <family val="1"/>
        <charset val="128"/>
      </rPr>
      <t xml:space="preserve">
</t>
    </r>
    <r>
      <rPr>
        <sz val="8"/>
        <rFont val="ＭＳ 明朝"/>
        <family val="1"/>
        <charset val="128"/>
      </rPr>
      <t>（死亡日以前31日～41日以下）</t>
    </r>
    <rPh sb="0" eb="2">
      <t>ミト</t>
    </rPh>
    <rPh sb="3" eb="5">
      <t>カイゴ</t>
    </rPh>
    <rPh sb="5" eb="7">
      <t>カサン</t>
    </rPh>
    <rPh sb="9" eb="11">
      <t>シボウ</t>
    </rPh>
    <rPh sb="11" eb="12">
      <t>ビ</t>
    </rPh>
    <rPh sb="12" eb="14">
      <t>イゼン</t>
    </rPh>
    <rPh sb="21" eb="23">
      <t>イカ</t>
    </rPh>
    <phoneticPr fontId="4"/>
  </si>
  <si>
    <t>11日計算</t>
    <rPh sb="2" eb="3">
      <t>ニチ</t>
    </rPh>
    <rPh sb="3" eb="5">
      <t>ケイサン</t>
    </rPh>
    <phoneticPr fontId="4"/>
  </si>
  <si>
    <r>
      <rPr>
        <sz val="10"/>
        <rFont val="ＭＳ 明朝"/>
        <family val="1"/>
        <charset val="128"/>
      </rPr>
      <t>看取り介護加算</t>
    </r>
    <r>
      <rPr>
        <sz val="9"/>
        <rFont val="ＭＳ 明朝"/>
        <family val="1"/>
        <charset val="128"/>
      </rPr>
      <t xml:space="preserve">
</t>
    </r>
    <r>
      <rPr>
        <sz val="8"/>
        <rFont val="ＭＳ 明朝"/>
        <family val="1"/>
        <charset val="128"/>
      </rPr>
      <t>（死亡日以前4日以上30日以下）</t>
    </r>
    <rPh sb="0" eb="2">
      <t>ミト</t>
    </rPh>
    <rPh sb="3" eb="5">
      <t>カイゴ</t>
    </rPh>
    <rPh sb="5" eb="7">
      <t>カサン</t>
    </rPh>
    <rPh sb="9" eb="11">
      <t>シボウ</t>
    </rPh>
    <rPh sb="11" eb="12">
      <t>ビ</t>
    </rPh>
    <rPh sb="12" eb="14">
      <t>イゼン</t>
    </rPh>
    <rPh sb="16" eb="18">
      <t>イジョウ</t>
    </rPh>
    <rPh sb="21" eb="23">
      <t>イカ</t>
    </rPh>
    <phoneticPr fontId="4"/>
  </si>
  <si>
    <t>27日計算</t>
    <rPh sb="2" eb="3">
      <t>ニチ</t>
    </rPh>
    <rPh sb="3" eb="5">
      <t>ケイサン</t>
    </rPh>
    <phoneticPr fontId="4"/>
  </si>
  <si>
    <r>
      <t xml:space="preserve">看取り介護加算
</t>
    </r>
    <r>
      <rPr>
        <sz val="9"/>
        <rFont val="ＭＳ 明朝"/>
        <family val="1"/>
        <charset val="128"/>
      </rPr>
      <t>（死亡前日及び前々日）</t>
    </r>
    <rPh sb="0" eb="2">
      <t>ミト</t>
    </rPh>
    <rPh sb="3" eb="5">
      <t>カイゴ</t>
    </rPh>
    <rPh sb="5" eb="7">
      <t>カサン</t>
    </rPh>
    <rPh sb="9" eb="11">
      <t>シボウ</t>
    </rPh>
    <rPh sb="11" eb="13">
      <t>ゼンジツ</t>
    </rPh>
    <rPh sb="13" eb="14">
      <t>オヨ</t>
    </rPh>
    <rPh sb="15" eb="18">
      <t>ゼンゼンジツ</t>
    </rPh>
    <phoneticPr fontId="4"/>
  </si>
  <si>
    <t>2日計算</t>
    <rPh sb="1" eb="2">
      <t>ニチ</t>
    </rPh>
    <rPh sb="2" eb="4">
      <t>ケイサン</t>
    </rPh>
    <phoneticPr fontId="4"/>
  </si>
  <si>
    <t>看取り介護加算
（死亡日）</t>
    <rPh sb="0" eb="2">
      <t>ミト</t>
    </rPh>
    <rPh sb="3" eb="5">
      <t>カイゴ</t>
    </rPh>
    <rPh sb="5" eb="7">
      <t>カサン</t>
    </rPh>
    <rPh sb="9" eb="11">
      <t>シボウ</t>
    </rPh>
    <rPh sb="11" eb="12">
      <t>ビ</t>
    </rPh>
    <phoneticPr fontId="4"/>
  </si>
  <si>
    <t>（（介護予防）特定施設入居者生活介護＋加算単位数）×8.2%</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phoneticPr fontId="4"/>
  </si>
  <si>
    <r>
      <t xml:space="preserve">看取り介護加算
</t>
    </r>
    <r>
      <rPr>
        <sz val="9"/>
        <rFont val="ＭＳ 明朝"/>
        <family val="1"/>
        <charset val="128"/>
      </rPr>
      <t>（看取り介護一人当たり）</t>
    </r>
    <phoneticPr fontId="4"/>
  </si>
  <si>
    <t>（（介護予防）特定施設入居者生活介護＋加算単位数）×6.0%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phoneticPr fontId="4"/>
  </si>
  <si>
    <t>入居継続支援加算
（Ⅰ）</t>
    <rPh sb="0" eb="2">
      <t>ニュウキョ</t>
    </rPh>
    <rPh sb="2" eb="4">
      <t>ケイゾク</t>
    </rPh>
    <rPh sb="4" eb="6">
      <t>シエン</t>
    </rPh>
    <rPh sb="6" eb="8">
      <t>カサン</t>
    </rPh>
    <phoneticPr fontId="4"/>
  </si>
  <si>
    <t>介護職員処遇改善加算</t>
  </si>
  <si>
    <t>TEXT変更</t>
  </si>
  <si>
    <t>入居継続支援加算
（Ⅱ）</t>
    <rPh sb="0" eb="2">
      <t>ニュウキョ</t>
    </rPh>
    <rPh sb="2" eb="4">
      <t>ケイゾク</t>
    </rPh>
    <rPh sb="4" eb="6">
      <t>シエン</t>
    </rPh>
    <rPh sb="6" eb="8">
      <t>カサン</t>
    </rPh>
    <phoneticPr fontId="4"/>
  </si>
  <si>
    <t>1割</t>
  </si>
  <si>
    <t>2割</t>
  </si>
  <si>
    <t>退院・退所時連携加算
（入居後30日以内）</t>
    <rPh sb="0" eb="2">
      <t>タイイン</t>
    </rPh>
    <rPh sb="3" eb="5">
      <t>タイショ</t>
    </rPh>
    <rPh sb="5" eb="6">
      <t>ジ</t>
    </rPh>
    <rPh sb="6" eb="8">
      <t>レンケイ</t>
    </rPh>
    <rPh sb="8" eb="10">
      <t>カサン</t>
    </rPh>
    <rPh sb="12" eb="14">
      <t>ニュウキョ</t>
    </rPh>
    <rPh sb="14" eb="15">
      <t>ゴ</t>
    </rPh>
    <rPh sb="17" eb="18">
      <t>ヒ</t>
    </rPh>
    <rPh sb="18" eb="20">
      <t>イナイ</t>
    </rPh>
    <phoneticPr fontId="4"/>
  </si>
  <si>
    <t>（（介護予防）特定施設入居者生活介護＋加算単位数）×3.3%</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phoneticPr fontId="4"/>
  </si>
  <si>
    <t>認知症専門ケア加算（Ⅰ）</t>
    <rPh sb="0" eb="3">
      <t>ニンチショウ</t>
    </rPh>
    <rPh sb="3" eb="5">
      <t>センモン</t>
    </rPh>
    <rPh sb="7" eb="9">
      <t>カサン</t>
    </rPh>
    <phoneticPr fontId="4"/>
  </si>
  <si>
    <t>（（介護予防）特定施設入居者生活介護＋加算単位数）×3.3%の単位数の内90%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31" eb="34">
      <t>タンイスウ</t>
    </rPh>
    <rPh sb="35" eb="36">
      <t>ウチ</t>
    </rPh>
    <phoneticPr fontId="4"/>
  </si>
  <si>
    <t>認知症専門ケア加算（Ⅱ）</t>
    <rPh sb="0" eb="3">
      <t>ニンチショウ</t>
    </rPh>
    <rPh sb="3" eb="5">
      <t>センモン</t>
    </rPh>
    <rPh sb="7" eb="9">
      <t>カサン</t>
    </rPh>
    <phoneticPr fontId="4"/>
  </si>
  <si>
    <t>（（介護予防）特定施設入居者生活介護＋加算単位数）×3.3%の単位数の内80%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31" eb="34">
      <t>タンイスウ</t>
    </rPh>
    <rPh sb="35" eb="36">
      <t>ウチ</t>
    </rPh>
    <phoneticPr fontId="4"/>
  </si>
  <si>
    <t>サービス提供体制強化加算（Ⅰ）</t>
    <phoneticPr fontId="4"/>
  </si>
  <si>
    <t>（（介護予防）特定施設入居者生活介護＋加算単位数）×1.8%</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phoneticPr fontId="4"/>
  </si>
  <si>
    <t>サービス提供体制強化加算（Ⅱ）</t>
    <phoneticPr fontId="4"/>
  </si>
  <si>
    <t>（（介護予防）特定施設入居者生活介護＋加算単位数）×1.2%</t>
    <phoneticPr fontId="4"/>
  </si>
  <si>
    <t>サービス提供体制強化加算（Ⅲ）</t>
    <phoneticPr fontId="4"/>
  </si>
  <si>
    <t>介護職員等特定処遇改善加算（Ⅰ）～（Ⅱ）</t>
    <rPh sb="4" eb="5">
      <t>ナド</t>
    </rPh>
    <rPh sb="5" eb="7">
      <t>トクテイ</t>
    </rPh>
    <phoneticPr fontId="4"/>
  </si>
  <si>
    <t>・1か月は30日で計算しています。</t>
    <phoneticPr fontId="4"/>
  </si>
  <si>
    <t>・栄養スクリーニング加算は、1回あたりで計算しています。</t>
    <rPh sb="1" eb="3">
      <t>エイヨウ</t>
    </rPh>
    <rPh sb="10" eb="12">
      <t>カサン</t>
    </rPh>
    <rPh sb="15" eb="16">
      <t>カイ</t>
    </rPh>
    <rPh sb="20" eb="22">
      <t>ケイサン</t>
    </rPh>
    <phoneticPr fontId="4"/>
  </si>
  <si>
    <t>要支援２</t>
  </si>
  <si>
    <t>要介護１</t>
  </si>
  <si>
    <t>要介護２</t>
  </si>
  <si>
    <t>要介護３</t>
  </si>
  <si>
    <t>要介護５</t>
  </si>
  <si>
    <t>自己負担</t>
    <phoneticPr fontId="4"/>
  </si>
  <si>
    <t>（2割の場合）</t>
  </si>
  <si>
    <t>（3割の場合）</t>
  </si>
  <si>
    <t>事　業　所　一　覧</t>
    <rPh sb="0" eb="1">
      <t>コト</t>
    </rPh>
    <rPh sb="2" eb="3">
      <t>ギョウ</t>
    </rPh>
    <rPh sb="4" eb="5">
      <t>ショ</t>
    </rPh>
    <rPh sb="6" eb="7">
      <t>イチ</t>
    </rPh>
    <rPh sb="8" eb="9">
      <t>ラン</t>
    </rPh>
    <phoneticPr fontId="4"/>
  </si>
  <si>
    <t>大阪市</t>
    <rPh sb="0" eb="3">
      <t>オオサカシ</t>
    </rPh>
    <phoneticPr fontId="4"/>
  </si>
  <si>
    <t>東大阪市</t>
    <rPh sb="0" eb="4">
      <t>ヒガシオオサカシ</t>
    </rPh>
    <phoneticPr fontId="4"/>
  </si>
  <si>
    <t>堺市</t>
    <rPh sb="0" eb="2">
      <t>サカイシ</t>
    </rPh>
    <phoneticPr fontId="4"/>
  </si>
  <si>
    <t>高槻市</t>
    <rPh sb="0" eb="3">
      <t>タカツキシ</t>
    </rPh>
    <phoneticPr fontId="4"/>
  </si>
  <si>
    <t>サービス</t>
    <phoneticPr fontId="4"/>
  </si>
  <si>
    <t>事業所番号</t>
    <rPh sb="0" eb="3">
      <t>ジギョウショ</t>
    </rPh>
    <rPh sb="3" eb="5">
      <t>バンゴウ</t>
    </rPh>
    <phoneticPr fontId="4"/>
  </si>
  <si>
    <t>豊中市</t>
    <rPh sb="0" eb="3">
      <t>トヨナカシ</t>
    </rPh>
    <phoneticPr fontId="4"/>
  </si>
  <si>
    <t>枚方市</t>
    <rPh sb="0" eb="3">
      <t>ヒラカタシ</t>
    </rPh>
    <phoneticPr fontId="4"/>
  </si>
  <si>
    <t>事業所名</t>
    <rPh sb="0" eb="3">
      <t>ジギョウショ</t>
    </rPh>
    <rPh sb="3" eb="4">
      <t>メイ</t>
    </rPh>
    <phoneticPr fontId="4"/>
  </si>
  <si>
    <t>（介護予防）特定施設
入居者生活介護</t>
    <rPh sb="1" eb="3">
      <t>カイゴ</t>
    </rPh>
    <rPh sb="3" eb="5">
      <t>ヨボウ</t>
    </rPh>
    <rPh sb="6" eb="8">
      <t>トクテイ</t>
    </rPh>
    <rPh sb="8" eb="10">
      <t>シセツ</t>
    </rPh>
    <rPh sb="11" eb="14">
      <t>ニュウキョシャ</t>
    </rPh>
    <rPh sb="14" eb="16">
      <t>セイカツ</t>
    </rPh>
    <rPh sb="16" eb="18">
      <t>カイゴ</t>
    </rPh>
    <phoneticPr fontId="4"/>
  </si>
  <si>
    <r>
      <t>〒</t>
    </r>
    <r>
      <rPr>
        <sz val="9"/>
        <rFont val="Century"/>
        <family val="1"/>
      </rPr>
      <t>565-0821</t>
    </r>
  </si>
  <si>
    <t>そんぽの家　万博公園</t>
    <rPh sb="4" eb="5">
      <t>イエ</t>
    </rPh>
    <rPh sb="6" eb="8">
      <t>バンパク</t>
    </rPh>
    <rPh sb="8" eb="10">
      <t>コウエン</t>
    </rPh>
    <phoneticPr fontId="4"/>
  </si>
  <si>
    <r>
      <t>大阪府吹田市山田東三丁目</t>
    </r>
    <r>
      <rPr>
        <sz val="9"/>
        <rFont val="Century"/>
        <family val="1"/>
      </rPr>
      <t>28</t>
    </r>
    <r>
      <rPr>
        <sz val="9"/>
        <rFont val="ＭＳ 明朝"/>
        <family val="1"/>
        <charset val="128"/>
      </rPr>
      <t>番</t>
    </r>
    <r>
      <rPr>
        <sz val="9"/>
        <rFont val="Century"/>
        <family val="1"/>
      </rPr>
      <t>11</t>
    </r>
    <r>
      <rPr>
        <sz val="9"/>
        <rFont val="ＭＳ 明朝"/>
        <family val="1"/>
        <charset val="128"/>
      </rPr>
      <t>号</t>
    </r>
  </si>
  <si>
    <r>
      <t>〒</t>
    </r>
    <r>
      <rPr>
        <sz val="9"/>
        <rFont val="Century"/>
        <family val="1"/>
      </rPr>
      <t>562-0005</t>
    </r>
  </si>
  <si>
    <t>そんぽの家　箕面</t>
    <rPh sb="4" eb="5">
      <t>イエ</t>
    </rPh>
    <rPh sb="6" eb="8">
      <t>ミノオ</t>
    </rPh>
    <phoneticPr fontId="4"/>
  </si>
  <si>
    <r>
      <t>大阪府箕面市新稲五丁目</t>
    </r>
    <r>
      <rPr>
        <sz val="9"/>
        <rFont val="Century"/>
        <family val="1"/>
      </rPr>
      <t>16</t>
    </r>
    <r>
      <rPr>
        <sz val="9"/>
        <rFont val="ＭＳ 明朝"/>
        <family val="1"/>
        <charset val="128"/>
      </rPr>
      <t>番</t>
    </r>
    <r>
      <rPr>
        <sz val="9"/>
        <rFont val="Century"/>
        <family val="1"/>
      </rPr>
      <t>50</t>
    </r>
    <r>
      <rPr>
        <sz val="9"/>
        <rFont val="ＭＳ 明朝"/>
        <family val="1"/>
        <charset val="128"/>
      </rPr>
      <t>号</t>
    </r>
  </si>
  <si>
    <t>大阪市</t>
  </si>
  <si>
    <r>
      <t>〒</t>
    </r>
    <r>
      <rPr>
        <sz val="9"/>
        <rFont val="Century"/>
        <family val="1"/>
      </rPr>
      <t>559-0012</t>
    </r>
  </si>
  <si>
    <t>そんぽの家　北加賀屋</t>
    <rPh sb="4" eb="5">
      <t>イエ</t>
    </rPh>
    <rPh sb="6" eb="10">
      <t>キタカガヤ</t>
    </rPh>
    <phoneticPr fontId="4"/>
  </si>
  <si>
    <r>
      <t>大阪府大阪市住之江区東加賀屋一丁目</t>
    </r>
    <r>
      <rPr>
        <sz val="9"/>
        <rFont val="Century"/>
        <family val="1"/>
      </rPr>
      <t>10</t>
    </r>
    <r>
      <rPr>
        <sz val="9"/>
        <rFont val="ＭＳ 明朝"/>
        <family val="1"/>
        <charset val="128"/>
      </rPr>
      <t>番</t>
    </r>
    <r>
      <rPr>
        <sz val="9"/>
        <rFont val="Century"/>
        <family val="1"/>
      </rPr>
      <t>6</t>
    </r>
    <r>
      <rPr>
        <sz val="9"/>
        <rFont val="ＭＳ 明朝"/>
        <family val="1"/>
        <charset val="128"/>
      </rPr>
      <t>号</t>
    </r>
  </si>
  <si>
    <t>東大阪市</t>
  </si>
  <si>
    <r>
      <t>〒</t>
    </r>
    <r>
      <rPr>
        <sz val="9"/>
        <rFont val="Century"/>
        <family val="1"/>
      </rPr>
      <t>577-0002</t>
    </r>
  </si>
  <si>
    <t>そんぽの家　鶴見徳庵</t>
    <rPh sb="4" eb="5">
      <t>イエ</t>
    </rPh>
    <rPh sb="6" eb="8">
      <t>ツルミ</t>
    </rPh>
    <rPh sb="8" eb="10">
      <t>トクアン</t>
    </rPh>
    <phoneticPr fontId="4"/>
  </si>
  <si>
    <r>
      <t>大阪府東大阪市稲田上町二丁目</t>
    </r>
    <r>
      <rPr>
        <sz val="9"/>
        <rFont val="Century"/>
        <family val="1"/>
      </rPr>
      <t>2</t>
    </r>
    <r>
      <rPr>
        <sz val="9"/>
        <rFont val="ＭＳ 明朝"/>
        <family val="1"/>
        <charset val="128"/>
      </rPr>
      <t>番</t>
    </r>
    <r>
      <rPr>
        <sz val="9"/>
        <rFont val="Century"/>
        <family val="1"/>
      </rPr>
      <t>53</t>
    </r>
    <r>
      <rPr>
        <sz val="9"/>
        <rFont val="ＭＳ 明朝"/>
        <family val="1"/>
        <charset val="128"/>
      </rPr>
      <t>号</t>
    </r>
  </si>
  <si>
    <r>
      <t>〒</t>
    </r>
    <r>
      <rPr>
        <sz val="9"/>
        <rFont val="Century"/>
        <family val="1"/>
      </rPr>
      <t>538-0051</t>
    </r>
  </si>
  <si>
    <t>そんぽの家　鶴見緑地</t>
    <rPh sb="4" eb="5">
      <t>イエ</t>
    </rPh>
    <rPh sb="6" eb="10">
      <t>ツルミリョクチ</t>
    </rPh>
    <phoneticPr fontId="4"/>
  </si>
  <si>
    <r>
      <t>大阪府大阪市鶴見区諸口五丁目浜</t>
    </r>
    <r>
      <rPr>
        <sz val="9"/>
        <rFont val="Century"/>
        <family val="1"/>
      </rPr>
      <t>6</t>
    </r>
    <r>
      <rPr>
        <sz val="9"/>
        <rFont val="ＭＳ 明朝"/>
        <family val="1"/>
        <charset val="128"/>
      </rPr>
      <t>番</t>
    </r>
    <r>
      <rPr>
        <sz val="9"/>
        <rFont val="Century"/>
        <family val="1"/>
      </rPr>
      <t>10</t>
    </r>
    <r>
      <rPr>
        <sz val="9"/>
        <rFont val="ＭＳ 明朝"/>
        <family val="1"/>
        <charset val="128"/>
      </rPr>
      <t>号</t>
    </r>
  </si>
  <si>
    <t>堺市</t>
  </si>
  <si>
    <r>
      <t>〒</t>
    </r>
    <r>
      <rPr>
        <sz val="9"/>
        <rFont val="Century"/>
        <family val="1"/>
      </rPr>
      <t>592-8334</t>
    </r>
  </si>
  <si>
    <t>そんぽの家　堺浜寺</t>
    <rPh sb="4" eb="5">
      <t>イエ</t>
    </rPh>
    <rPh sb="6" eb="7">
      <t>サカイ</t>
    </rPh>
    <rPh sb="7" eb="9">
      <t>ハマデラ</t>
    </rPh>
    <phoneticPr fontId="4"/>
  </si>
  <si>
    <r>
      <t>大阪府堺市西区浜寺石津町中四丁</t>
    </r>
    <r>
      <rPr>
        <sz val="9"/>
        <rFont val="Century"/>
        <family val="1"/>
      </rPr>
      <t>1-15</t>
    </r>
  </si>
  <si>
    <r>
      <t>〒</t>
    </r>
    <r>
      <rPr>
        <sz val="9"/>
        <rFont val="Century"/>
        <family val="1"/>
      </rPr>
      <t>579-8015</t>
    </r>
  </si>
  <si>
    <t>そんぽの家　新石切</t>
    <rPh sb="4" eb="5">
      <t>イエ</t>
    </rPh>
    <rPh sb="6" eb="9">
      <t>シンイシキリ</t>
    </rPh>
    <phoneticPr fontId="4"/>
  </si>
  <si>
    <r>
      <t>大阪府東大阪市北石切町</t>
    </r>
    <r>
      <rPr>
        <sz val="9"/>
        <rFont val="Century"/>
        <family val="1"/>
      </rPr>
      <t>6</t>
    </r>
    <r>
      <rPr>
        <sz val="9"/>
        <rFont val="ＭＳ 明朝"/>
        <family val="1"/>
        <charset val="128"/>
      </rPr>
      <t>番</t>
    </r>
    <r>
      <rPr>
        <sz val="9"/>
        <rFont val="Century"/>
        <family val="1"/>
      </rPr>
      <t>25</t>
    </r>
    <r>
      <rPr>
        <sz val="9"/>
        <rFont val="ＭＳ 明朝"/>
        <family val="1"/>
        <charset val="128"/>
      </rPr>
      <t>号</t>
    </r>
  </si>
  <si>
    <r>
      <t>〒</t>
    </r>
    <r>
      <rPr>
        <sz val="9"/>
        <rFont val="Century"/>
        <family val="1"/>
      </rPr>
      <t>590-0105</t>
    </r>
  </si>
  <si>
    <t>そんぽの家　泉北</t>
    <rPh sb="4" eb="5">
      <t>イエ</t>
    </rPh>
    <rPh sb="6" eb="8">
      <t>センボク</t>
    </rPh>
    <phoneticPr fontId="4"/>
  </si>
  <si>
    <r>
      <t>大阪府堺市南区竹城台三丁</t>
    </r>
    <r>
      <rPr>
        <sz val="9"/>
        <rFont val="Century"/>
        <family val="1"/>
      </rPr>
      <t>22</t>
    </r>
    <r>
      <rPr>
        <sz val="9"/>
        <rFont val="ＭＳ 明朝"/>
        <family val="1"/>
        <charset val="128"/>
      </rPr>
      <t>番</t>
    </r>
    <r>
      <rPr>
        <sz val="9"/>
        <rFont val="Century"/>
        <family val="1"/>
      </rPr>
      <t>4</t>
    </r>
    <r>
      <rPr>
        <sz val="9"/>
        <rFont val="ＭＳ 明朝"/>
        <family val="1"/>
        <charset val="128"/>
      </rPr>
      <t>号</t>
    </r>
  </si>
  <si>
    <r>
      <t>〒</t>
    </r>
    <r>
      <rPr>
        <sz val="9"/>
        <rFont val="Century"/>
        <family val="1"/>
      </rPr>
      <t>557-0052</t>
    </r>
  </si>
  <si>
    <t>そんぽの家　岸里</t>
    <rPh sb="4" eb="5">
      <t>イエ</t>
    </rPh>
    <rPh sb="6" eb="8">
      <t>キシノサト</t>
    </rPh>
    <phoneticPr fontId="4"/>
  </si>
  <si>
    <r>
      <t>大阪府大阪市西成区潮路一丁目</t>
    </r>
    <r>
      <rPr>
        <sz val="9"/>
        <rFont val="Century"/>
        <family val="1"/>
      </rPr>
      <t>5</t>
    </r>
    <r>
      <rPr>
        <sz val="9"/>
        <rFont val="ＭＳ 明朝"/>
        <family val="1"/>
        <charset val="128"/>
      </rPr>
      <t>番</t>
    </r>
    <r>
      <rPr>
        <sz val="9"/>
        <rFont val="Century"/>
        <family val="1"/>
      </rPr>
      <t>28</t>
    </r>
    <r>
      <rPr>
        <sz val="9"/>
        <rFont val="ＭＳ 明朝"/>
        <family val="1"/>
        <charset val="128"/>
      </rPr>
      <t>号</t>
    </r>
  </si>
  <si>
    <r>
      <t>〒</t>
    </r>
    <r>
      <rPr>
        <sz val="9"/>
        <rFont val="Century"/>
        <family val="1"/>
      </rPr>
      <t>552-0011</t>
    </r>
  </si>
  <si>
    <t>そんぽの家　弁天町</t>
    <rPh sb="4" eb="5">
      <t>イエ</t>
    </rPh>
    <rPh sb="6" eb="9">
      <t>ベンテンチョウ</t>
    </rPh>
    <phoneticPr fontId="4"/>
  </si>
  <si>
    <r>
      <t>大阪府大阪市港区南市岡二丁目</t>
    </r>
    <r>
      <rPr>
        <sz val="9"/>
        <rFont val="Century"/>
        <family val="1"/>
      </rPr>
      <t>5</t>
    </r>
    <r>
      <rPr>
        <sz val="9"/>
        <rFont val="ＭＳ 明朝"/>
        <family val="1"/>
        <charset val="128"/>
      </rPr>
      <t>番</t>
    </r>
    <r>
      <rPr>
        <sz val="9"/>
        <rFont val="Century"/>
        <family val="1"/>
      </rPr>
      <t>9</t>
    </r>
    <r>
      <rPr>
        <sz val="9"/>
        <rFont val="ＭＳ 明朝"/>
        <family val="1"/>
        <charset val="128"/>
      </rPr>
      <t>号</t>
    </r>
  </si>
  <si>
    <r>
      <t>〒</t>
    </r>
    <r>
      <rPr>
        <sz val="9"/>
        <rFont val="Century"/>
        <family val="1"/>
      </rPr>
      <t>557-0015</t>
    </r>
  </si>
  <si>
    <t>そんぽの家　天下茶屋駅前</t>
    <rPh sb="4" eb="5">
      <t>イエ</t>
    </rPh>
    <rPh sb="6" eb="10">
      <t>テンガチャヤ</t>
    </rPh>
    <rPh sb="10" eb="12">
      <t>エキマエ</t>
    </rPh>
    <phoneticPr fontId="4"/>
  </si>
  <si>
    <r>
      <t>大阪府大阪市西成区花園南二丁目</t>
    </r>
    <r>
      <rPr>
        <sz val="9"/>
        <rFont val="Century"/>
        <family val="1"/>
      </rPr>
      <t>5</t>
    </r>
    <r>
      <rPr>
        <sz val="9"/>
        <rFont val="ＭＳ 明朝"/>
        <family val="1"/>
        <charset val="128"/>
      </rPr>
      <t>番</t>
    </r>
    <r>
      <rPr>
        <sz val="9"/>
        <rFont val="Century"/>
        <family val="1"/>
      </rPr>
      <t>1</t>
    </r>
    <r>
      <rPr>
        <sz val="9"/>
        <rFont val="ＭＳ 明朝"/>
        <family val="1"/>
        <charset val="128"/>
      </rPr>
      <t>号</t>
    </r>
  </si>
  <si>
    <r>
      <t>〒</t>
    </r>
    <r>
      <rPr>
        <sz val="9"/>
        <rFont val="Century"/>
        <family val="1"/>
      </rPr>
      <t>599-8124</t>
    </r>
  </si>
  <si>
    <t>そんぽの家　狭山</t>
    <rPh sb="4" eb="5">
      <t>イエ</t>
    </rPh>
    <rPh sb="6" eb="8">
      <t>サヤマ</t>
    </rPh>
    <phoneticPr fontId="4"/>
  </si>
  <si>
    <r>
      <t>大阪府堺市東区南野田</t>
    </r>
    <r>
      <rPr>
        <sz val="9"/>
        <rFont val="Century"/>
        <family val="1"/>
      </rPr>
      <t>548</t>
    </r>
    <r>
      <rPr>
        <sz val="9"/>
        <rFont val="ＭＳ 明朝"/>
        <family val="1"/>
        <charset val="128"/>
      </rPr>
      <t>番地の</t>
    </r>
    <r>
      <rPr>
        <sz val="9"/>
        <rFont val="Century"/>
        <family val="1"/>
      </rPr>
      <t>1</t>
    </r>
  </si>
  <si>
    <r>
      <t>〒</t>
    </r>
    <r>
      <rPr>
        <sz val="9"/>
        <rFont val="Century"/>
        <family val="1"/>
      </rPr>
      <t>556-0023</t>
    </r>
  </si>
  <si>
    <t>そんぽの家　なんば</t>
    <rPh sb="4" eb="5">
      <t>イエ</t>
    </rPh>
    <phoneticPr fontId="4"/>
  </si>
  <si>
    <r>
      <t>大阪府大阪市浪速区稲荷一丁目</t>
    </r>
    <r>
      <rPr>
        <sz val="9"/>
        <rFont val="Century"/>
        <family val="1"/>
      </rPr>
      <t>12</t>
    </r>
    <r>
      <rPr>
        <sz val="9"/>
        <rFont val="ＭＳ 明朝"/>
        <family val="1"/>
        <charset val="128"/>
      </rPr>
      <t>番</t>
    </r>
    <r>
      <rPr>
        <sz val="9"/>
        <rFont val="Century"/>
        <family val="1"/>
      </rPr>
      <t>7</t>
    </r>
    <r>
      <rPr>
        <sz val="9"/>
        <rFont val="ＭＳ 明朝"/>
        <family val="1"/>
        <charset val="128"/>
      </rPr>
      <t>号</t>
    </r>
  </si>
  <si>
    <r>
      <t>〒</t>
    </r>
    <r>
      <rPr>
        <sz val="9"/>
        <rFont val="Century"/>
        <family val="1"/>
      </rPr>
      <t>532-0031</t>
    </r>
  </si>
  <si>
    <t>そんぽの家　加島駅前</t>
    <rPh sb="4" eb="5">
      <t>イエ</t>
    </rPh>
    <rPh sb="6" eb="8">
      <t>カシマ</t>
    </rPh>
    <rPh sb="8" eb="10">
      <t>エキマエ</t>
    </rPh>
    <phoneticPr fontId="4"/>
  </si>
  <si>
    <r>
      <t>大阪府大阪市淀川区加島三丁目中</t>
    </r>
    <r>
      <rPr>
        <sz val="9"/>
        <rFont val="Century"/>
        <family val="1"/>
      </rPr>
      <t>2</t>
    </r>
    <r>
      <rPr>
        <sz val="9"/>
        <rFont val="ＭＳ 明朝"/>
        <family val="1"/>
        <charset val="128"/>
      </rPr>
      <t>番</t>
    </r>
    <r>
      <rPr>
        <sz val="9"/>
        <rFont val="Century"/>
        <family val="1"/>
      </rPr>
      <t>19</t>
    </r>
    <r>
      <rPr>
        <sz val="9"/>
        <rFont val="ＭＳ 明朝"/>
        <family val="1"/>
        <charset val="128"/>
      </rPr>
      <t>号</t>
    </r>
  </si>
  <si>
    <r>
      <t>〒</t>
    </r>
    <r>
      <rPr>
        <sz val="9"/>
        <rFont val="Century"/>
        <family val="1"/>
      </rPr>
      <t>570-0045</t>
    </r>
  </si>
  <si>
    <t>そんぽの家　守口南</t>
    <rPh sb="4" eb="5">
      <t>イエ</t>
    </rPh>
    <rPh sb="6" eb="8">
      <t>モリグチ</t>
    </rPh>
    <rPh sb="8" eb="9">
      <t>ミナミ</t>
    </rPh>
    <phoneticPr fontId="4"/>
  </si>
  <si>
    <r>
      <t>大阪府守口市南寺方中通一丁目</t>
    </r>
    <r>
      <rPr>
        <sz val="9"/>
        <rFont val="Century"/>
        <family val="1"/>
      </rPr>
      <t>7</t>
    </r>
    <r>
      <rPr>
        <sz val="9"/>
        <rFont val="ＭＳ 明朝"/>
        <family val="1"/>
        <charset val="128"/>
      </rPr>
      <t>番</t>
    </r>
    <r>
      <rPr>
        <sz val="9"/>
        <rFont val="Century"/>
        <family val="1"/>
      </rPr>
      <t>27</t>
    </r>
    <r>
      <rPr>
        <sz val="9"/>
        <rFont val="ＭＳ 明朝"/>
        <family val="1"/>
        <charset val="128"/>
      </rPr>
      <t>号</t>
    </r>
  </si>
  <si>
    <r>
      <t>〒</t>
    </r>
    <r>
      <rPr>
        <sz val="9"/>
        <rFont val="Century"/>
        <family val="1"/>
      </rPr>
      <t>567-0854</t>
    </r>
  </si>
  <si>
    <t>そんぽの家　茨木島</t>
    <rPh sb="4" eb="5">
      <t>イエ</t>
    </rPh>
    <rPh sb="6" eb="8">
      <t>イバラキ</t>
    </rPh>
    <rPh sb="8" eb="9">
      <t>シマ</t>
    </rPh>
    <phoneticPr fontId="4"/>
  </si>
  <si>
    <r>
      <t>大阪府茨木市島四丁目</t>
    </r>
    <r>
      <rPr>
        <sz val="9"/>
        <rFont val="Century"/>
        <family val="1"/>
      </rPr>
      <t>8</t>
    </r>
    <r>
      <rPr>
        <sz val="9"/>
        <rFont val="ＭＳ 明朝"/>
        <family val="1"/>
        <charset val="128"/>
      </rPr>
      <t>番</t>
    </r>
    <r>
      <rPr>
        <sz val="9"/>
        <rFont val="Century"/>
        <family val="1"/>
      </rPr>
      <t>8</t>
    </r>
    <r>
      <rPr>
        <sz val="9"/>
        <rFont val="ＭＳ 明朝"/>
        <family val="1"/>
        <charset val="128"/>
      </rPr>
      <t>号</t>
    </r>
  </si>
  <si>
    <r>
      <t>〒</t>
    </r>
    <r>
      <rPr>
        <sz val="9"/>
        <rFont val="Century"/>
        <family val="1"/>
      </rPr>
      <t>543-0024</t>
    </r>
  </si>
  <si>
    <t>そんぽの家　真田山</t>
    <rPh sb="4" eb="5">
      <t>イエ</t>
    </rPh>
    <rPh sb="6" eb="8">
      <t>サナダ</t>
    </rPh>
    <rPh sb="8" eb="9">
      <t>ヤマ</t>
    </rPh>
    <phoneticPr fontId="4"/>
  </si>
  <si>
    <r>
      <t>大阪府大阪市天王寺区舟橋町</t>
    </r>
    <r>
      <rPr>
        <sz val="9"/>
        <rFont val="Century"/>
        <family val="1"/>
      </rPr>
      <t>3</t>
    </r>
    <r>
      <rPr>
        <sz val="9"/>
        <rFont val="ＭＳ 明朝"/>
        <family val="1"/>
        <charset val="128"/>
      </rPr>
      <t>番</t>
    </r>
    <r>
      <rPr>
        <sz val="9"/>
        <rFont val="Century"/>
        <family val="1"/>
      </rPr>
      <t>4</t>
    </r>
    <r>
      <rPr>
        <sz val="9"/>
        <rFont val="ＭＳ 明朝"/>
        <family val="1"/>
        <charset val="128"/>
      </rPr>
      <t>号</t>
    </r>
  </si>
  <si>
    <r>
      <t>〒</t>
    </r>
    <r>
      <rPr>
        <sz val="9"/>
        <rFont val="Century"/>
        <family val="1"/>
      </rPr>
      <t>545-0014</t>
    </r>
  </si>
  <si>
    <t>そんぽの家　西田辺駅前</t>
    <rPh sb="4" eb="5">
      <t>イエ</t>
    </rPh>
    <rPh sb="6" eb="9">
      <t>ニシタナベ</t>
    </rPh>
    <rPh sb="9" eb="11">
      <t>エキマエ</t>
    </rPh>
    <phoneticPr fontId="4"/>
  </si>
  <si>
    <r>
      <t>大阪府大阪市阿倍野区西田辺町一丁目</t>
    </r>
    <r>
      <rPr>
        <sz val="9"/>
        <rFont val="Century"/>
        <family val="1"/>
      </rPr>
      <t>1</t>
    </r>
    <r>
      <rPr>
        <sz val="9"/>
        <rFont val="ＭＳ 明朝"/>
        <family val="1"/>
        <charset val="128"/>
      </rPr>
      <t>番</t>
    </r>
    <r>
      <rPr>
        <sz val="9"/>
        <rFont val="Century"/>
        <family val="1"/>
      </rPr>
      <t>21</t>
    </r>
    <r>
      <rPr>
        <sz val="9"/>
        <rFont val="ＭＳ 明朝"/>
        <family val="1"/>
        <charset val="128"/>
      </rPr>
      <t>号</t>
    </r>
  </si>
  <si>
    <r>
      <t>〒</t>
    </r>
    <r>
      <rPr>
        <sz val="9"/>
        <rFont val="Century"/>
        <family val="1"/>
      </rPr>
      <t>534-0002</t>
    </r>
  </si>
  <si>
    <t>そんぽの家　城北</t>
    <rPh sb="4" eb="5">
      <t>イエ</t>
    </rPh>
    <rPh sb="6" eb="7">
      <t>シロ</t>
    </rPh>
    <rPh sb="7" eb="8">
      <t>キタ</t>
    </rPh>
    <phoneticPr fontId="4"/>
  </si>
  <si>
    <r>
      <t>大阪府大阪市都島区大東町三丁目</t>
    </r>
    <r>
      <rPr>
        <sz val="9"/>
        <rFont val="Century"/>
        <family val="1"/>
      </rPr>
      <t>5</t>
    </r>
    <r>
      <rPr>
        <sz val="9"/>
        <rFont val="ＭＳ 明朝"/>
        <family val="1"/>
        <charset val="128"/>
      </rPr>
      <t>番</t>
    </r>
    <r>
      <rPr>
        <sz val="9"/>
        <rFont val="Century"/>
        <family val="1"/>
      </rPr>
      <t>19</t>
    </r>
    <r>
      <rPr>
        <sz val="9"/>
        <rFont val="ＭＳ 明朝"/>
        <family val="1"/>
        <charset val="128"/>
      </rPr>
      <t>号</t>
    </r>
  </si>
  <si>
    <r>
      <t>〒</t>
    </r>
    <r>
      <rPr>
        <sz val="9"/>
        <rFont val="Century"/>
        <family val="1"/>
      </rPr>
      <t>544-0023</t>
    </r>
    <phoneticPr fontId="4"/>
  </si>
  <si>
    <t>そんぽの家　生野林寺</t>
    <rPh sb="4" eb="5">
      <t>イエ</t>
    </rPh>
    <rPh sb="6" eb="8">
      <t>イクノ</t>
    </rPh>
    <rPh sb="8" eb="10">
      <t>ハヤシジ</t>
    </rPh>
    <phoneticPr fontId="4"/>
  </si>
  <si>
    <r>
      <t>大阪府大阪市生野区林寺三丁目</t>
    </r>
    <r>
      <rPr>
        <sz val="9"/>
        <rFont val="Century"/>
        <family val="1"/>
      </rPr>
      <t>1</t>
    </r>
    <r>
      <rPr>
        <sz val="9"/>
        <rFont val="ＭＳ 明朝"/>
        <family val="1"/>
        <charset val="128"/>
      </rPr>
      <t>番</t>
    </r>
    <r>
      <rPr>
        <sz val="9"/>
        <rFont val="Century"/>
        <family val="1"/>
      </rPr>
      <t>15</t>
    </r>
    <r>
      <rPr>
        <sz val="9"/>
        <rFont val="ＭＳ 明朝"/>
        <family val="1"/>
        <charset val="128"/>
      </rPr>
      <t>号</t>
    </r>
  </si>
  <si>
    <r>
      <t>〒</t>
    </r>
    <r>
      <rPr>
        <sz val="9"/>
        <rFont val="Century"/>
        <family val="1"/>
      </rPr>
      <t>573-0065</t>
    </r>
    <phoneticPr fontId="4"/>
  </si>
  <si>
    <t>そんぽの家　枚方西</t>
    <rPh sb="4" eb="5">
      <t>イエ</t>
    </rPh>
    <rPh sb="6" eb="8">
      <t>ヒラカタ</t>
    </rPh>
    <rPh sb="8" eb="9">
      <t>ニシ</t>
    </rPh>
    <phoneticPr fontId="4"/>
  </si>
  <si>
    <t>大阪府枚方市出口一丁目5番50号</t>
    <rPh sb="0" eb="3">
      <t>オオサカフ</t>
    </rPh>
    <rPh sb="3" eb="6">
      <t>ヒラカタシ</t>
    </rPh>
    <rPh sb="6" eb="8">
      <t>デグチ</t>
    </rPh>
    <rPh sb="8" eb="11">
      <t>イッチョウメ</t>
    </rPh>
    <rPh sb="12" eb="13">
      <t>バン</t>
    </rPh>
    <rPh sb="15" eb="16">
      <t>ゴウ</t>
    </rPh>
    <phoneticPr fontId="4"/>
  </si>
  <si>
    <r>
      <rPr>
        <sz val="9"/>
        <rFont val="ＭＳ 明朝"/>
        <family val="1"/>
        <charset val="128"/>
      </rPr>
      <t>〒</t>
    </r>
    <r>
      <rPr>
        <sz val="9"/>
        <rFont val="Century"/>
        <family val="1"/>
      </rPr>
      <t>576-0052</t>
    </r>
    <phoneticPr fontId="4"/>
  </si>
  <si>
    <t>そんぽの家　交野駅前</t>
    <rPh sb="4" eb="5">
      <t>イエ</t>
    </rPh>
    <rPh sb="6" eb="8">
      <t>カタノ</t>
    </rPh>
    <rPh sb="8" eb="10">
      <t>エキマエ</t>
    </rPh>
    <phoneticPr fontId="4"/>
  </si>
  <si>
    <r>
      <rPr>
        <sz val="9"/>
        <rFont val="ＭＳ 明朝"/>
        <family val="1"/>
        <charset val="128"/>
      </rPr>
      <t>大阪府交野市私部二丁目</t>
    </r>
    <r>
      <rPr>
        <sz val="9"/>
        <rFont val="Century"/>
        <family val="1"/>
      </rPr>
      <t>5</t>
    </r>
    <r>
      <rPr>
        <sz val="9"/>
        <rFont val="ＭＳ 明朝"/>
        <family val="1"/>
        <charset val="128"/>
      </rPr>
      <t>番</t>
    </r>
    <r>
      <rPr>
        <sz val="9"/>
        <rFont val="Century"/>
        <family val="1"/>
      </rPr>
      <t>2</t>
    </r>
    <r>
      <rPr>
        <sz val="9"/>
        <rFont val="ＭＳ 明朝"/>
        <family val="1"/>
        <charset val="128"/>
      </rPr>
      <t>号</t>
    </r>
    <rPh sb="8" eb="11">
      <t>ニチョウメ</t>
    </rPh>
    <rPh sb="12" eb="13">
      <t>バン</t>
    </rPh>
    <rPh sb="14" eb="15">
      <t>ゴウ</t>
    </rPh>
    <phoneticPr fontId="4"/>
  </si>
  <si>
    <r>
      <rPr>
        <sz val="9"/>
        <rFont val="ＭＳ 明朝"/>
        <family val="1"/>
        <charset val="128"/>
      </rPr>
      <t>〒</t>
    </r>
    <r>
      <rPr>
        <sz val="9"/>
        <rFont val="Century"/>
        <family val="1"/>
      </rPr>
      <t>546-0041</t>
    </r>
    <phoneticPr fontId="4"/>
  </si>
  <si>
    <t>そんぽの家　天王寺</t>
    <rPh sb="4" eb="5">
      <t>イエ</t>
    </rPh>
    <rPh sb="6" eb="9">
      <t>テンノウジ</t>
    </rPh>
    <phoneticPr fontId="4"/>
  </si>
  <si>
    <t>大阪府大阪市天王寺区桑津一丁目7番30号</t>
    <rPh sb="12" eb="15">
      <t>イッチョウメ</t>
    </rPh>
    <rPh sb="16" eb="17">
      <t>バン</t>
    </rPh>
    <rPh sb="19" eb="20">
      <t>ゴウ</t>
    </rPh>
    <phoneticPr fontId="4"/>
  </si>
  <si>
    <t>2019/1/1～　そんぽの家　天王寺より変更</t>
    <rPh sb="14" eb="15">
      <t>イエ</t>
    </rPh>
    <rPh sb="21" eb="23">
      <t>ヘンコウ</t>
    </rPh>
    <phoneticPr fontId="4"/>
  </si>
  <si>
    <r>
      <rPr>
        <sz val="9"/>
        <rFont val="ＭＳ 明朝"/>
        <family val="1"/>
        <charset val="128"/>
      </rPr>
      <t>〒</t>
    </r>
    <r>
      <rPr>
        <sz val="9"/>
        <rFont val="Century"/>
        <family val="1"/>
      </rPr>
      <t>558-0013</t>
    </r>
    <phoneticPr fontId="4"/>
  </si>
  <si>
    <t>そんぽの家　我孫子東</t>
    <rPh sb="4" eb="5">
      <t>イエ</t>
    </rPh>
    <rPh sb="6" eb="9">
      <t>アビコ</t>
    </rPh>
    <rPh sb="9" eb="10">
      <t>ヒガシ</t>
    </rPh>
    <phoneticPr fontId="4"/>
  </si>
  <si>
    <t>大阪府大阪市住吉区我孫子東1-9-13</t>
    <rPh sb="0" eb="3">
      <t>オオサカフ</t>
    </rPh>
    <rPh sb="3" eb="6">
      <t>オオサカシ</t>
    </rPh>
    <rPh sb="6" eb="9">
      <t>スミヨシク</t>
    </rPh>
    <rPh sb="9" eb="12">
      <t>アビコ</t>
    </rPh>
    <rPh sb="12" eb="13">
      <t>ヒガシ</t>
    </rPh>
    <phoneticPr fontId="4"/>
  </si>
  <si>
    <r>
      <rPr>
        <sz val="9"/>
        <rFont val="ＭＳ 明朝"/>
        <family val="1"/>
        <charset val="128"/>
      </rPr>
      <t>〒</t>
    </r>
    <r>
      <rPr>
        <sz val="9"/>
        <rFont val="Century"/>
        <family val="1"/>
      </rPr>
      <t>552</t>
    </r>
    <r>
      <rPr>
        <sz val="9"/>
        <rFont val="ＭＳ 明朝"/>
        <family val="1"/>
        <charset val="128"/>
      </rPr>
      <t>‒</t>
    </r>
    <r>
      <rPr>
        <sz val="9"/>
        <rFont val="Century"/>
        <family val="1"/>
      </rPr>
      <t>0012</t>
    </r>
    <phoneticPr fontId="4"/>
  </si>
  <si>
    <t>ＳＯＭＰＯケア　ラヴィーレ弁天町</t>
    <rPh sb="13" eb="16">
      <t>ベンテンチョウ</t>
    </rPh>
    <phoneticPr fontId="4"/>
  </si>
  <si>
    <r>
      <rPr>
        <sz val="9"/>
        <rFont val="ＭＳ 明朝"/>
        <family val="1"/>
        <charset val="128"/>
      </rPr>
      <t>大阪府大阪市港区市岡一丁目</t>
    </r>
    <r>
      <rPr>
        <sz val="9"/>
        <rFont val="Century"/>
        <family val="1"/>
      </rPr>
      <t>2</t>
    </r>
    <r>
      <rPr>
        <sz val="9"/>
        <rFont val="ＭＳ 明朝"/>
        <family val="1"/>
        <charset val="128"/>
      </rPr>
      <t>番</t>
    </r>
    <r>
      <rPr>
        <sz val="9"/>
        <rFont val="Century"/>
        <family val="1"/>
      </rPr>
      <t>24</t>
    </r>
    <r>
      <rPr>
        <sz val="9"/>
        <rFont val="ＭＳ 明朝"/>
        <family val="1"/>
        <charset val="128"/>
      </rPr>
      <t>号</t>
    </r>
    <rPh sb="10" eb="13">
      <t>イッチョウメ</t>
    </rPh>
    <rPh sb="14" eb="15">
      <t>バン</t>
    </rPh>
    <rPh sb="17" eb="18">
      <t>ゴウ</t>
    </rPh>
    <phoneticPr fontId="4"/>
  </si>
  <si>
    <r>
      <rPr>
        <sz val="9"/>
        <rFont val="ＭＳ 明朝"/>
        <family val="1"/>
        <charset val="128"/>
      </rPr>
      <t>〒</t>
    </r>
    <r>
      <rPr>
        <sz val="9"/>
        <rFont val="Century"/>
        <family val="1"/>
      </rPr>
      <t>550</t>
    </r>
    <r>
      <rPr>
        <sz val="9"/>
        <rFont val="ＭＳ 明朝"/>
        <family val="1"/>
        <charset val="128"/>
      </rPr>
      <t>‒</t>
    </r>
    <r>
      <rPr>
        <sz val="9"/>
        <rFont val="Century"/>
        <family val="1"/>
      </rPr>
      <t>0015</t>
    </r>
    <phoneticPr fontId="4"/>
  </si>
  <si>
    <t>ＳＯＭＰＯケア　ラヴィーレ南堀江</t>
    <rPh sb="13" eb="16">
      <t>ミナミホリエ</t>
    </rPh>
    <phoneticPr fontId="4"/>
  </si>
  <si>
    <r>
      <rPr>
        <sz val="9"/>
        <rFont val="ＭＳ 明朝"/>
        <family val="1"/>
        <charset val="128"/>
      </rPr>
      <t>大阪府大阪市西区南堀江四丁目</t>
    </r>
    <r>
      <rPr>
        <sz val="9"/>
        <rFont val="Century"/>
        <family val="1"/>
      </rPr>
      <t>30</t>
    </r>
    <r>
      <rPr>
        <sz val="9"/>
        <rFont val="ＭＳ 明朝"/>
        <family val="1"/>
        <charset val="128"/>
      </rPr>
      <t>番</t>
    </r>
    <r>
      <rPr>
        <sz val="9"/>
        <rFont val="Century"/>
        <family val="1"/>
      </rPr>
      <t>4</t>
    </r>
    <r>
      <rPr>
        <sz val="9"/>
        <rFont val="ＭＳ 明朝"/>
        <family val="1"/>
        <charset val="128"/>
      </rPr>
      <t>号</t>
    </r>
    <rPh sb="11" eb="14">
      <t>ヨンチョウメ</t>
    </rPh>
    <rPh sb="16" eb="17">
      <t>バン</t>
    </rPh>
    <rPh sb="18" eb="19">
      <t>ゴウ</t>
    </rPh>
    <phoneticPr fontId="4"/>
  </si>
  <si>
    <t>豊中市</t>
  </si>
  <si>
    <t>（介護予防）認知症
対応型共同生活介護</t>
    <rPh sb="1" eb="3">
      <t>カイゴ</t>
    </rPh>
    <rPh sb="3" eb="5">
      <t>ヨボウ</t>
    </rPh>
    <rPh sb="6" eb="9">
      <t>ニンチショウ</t>
    </rPh>
    <rPh sb="10" eb="13">
      <t>タイオウガタ</t>
    </rPh>
    <rPh sb="13" eb="15">
      <t>キョウドウ</t>
    </rPh>
    <rPh sb="15" eb="17">
      <t>セイカツ</t>
    </rPh>
    <rPh sb="17" eb="19">
      <t>カイゴ</t>
    </rPh>
    <phoneticPr fontId="4"/>
  </si>
  <si>
    <r>
      <t>〒</t>
    </r>
    <r>
      <rPr>
        <sz val="9"/>
        <rFont val="Century"/>
        <family val="1"/>
      </rPr>
      <t>561-0844</t>
    </r>
  </si>
  <si>
    <t>そんぽの家　豊中利倉</t>
    <rPh sb="4" eb="5">
      <t>イエ</t>
    </rPh>
    <rPh sb="6" eb="8">
      <t>トヨナカ</t>
    </rPh>
    <rPh sb="8" eb="10">
      <t>トクラ</t>
    </rPh>
    <phoneticPr fontId="4"/>
  </si>
  <si>
    <r>
      <t>大阪府豊中市利倉西二丁目</t>
    </r>
    <r>
      <rPr>
        <sz val="9"/>
        <rFont val="Century"/>
        <family val="1"/>
      </rPr>
      <t>1</t>
    </r>
    <r>
      <rPr>
        <sz val="9"/>
        <rFont val="ＭＳ 明朝"/>
        <family val="1"/>
        <charset val="128"/>
      </rPr>
      <t>番</t>
    </r>
    <r>
      <rPr>
        <sz val="9"/>
        <rFont val="Century"/>
        <family val="1"/>
      </rPr>
      <t>1</t>
    </r>
    <r>
      <rPr>
        <sz val="9"/>
        <rFont val="ＭＳ 明朝"/>
        <family val="1"/>
        <charset val="128"/>
      </rPr>
      <t>号</t>
    </r>
  </si>
  <si>
    <r>
      <t>〒</t>
    </r>
    <r>
      <rPr>
        <sz val="9"/>
        <rFont val="Century"/>
        <family val="1"/>
      </rPr>
      <t>561-0804</t>
    </r>
  </si>
  <si>
    <t>そんぽの家　豊中南曽根</t>
    <rPh sb="4" eb="5">
      <t>イエ</t>
    </rPh>
    <rPh sb="6" eb="8">
      <t>トヨナカ</t>
    </rPh>
    <rPh sb="8" eb="9">
      <t>ミナミ</t>
    </rPh>
    <rPh sb="9" eb="11">
      <t>ソネ</t>
    </rPh>
    <phoneticPr fontId="4"/>
  </si>
  <si>
    <r>
      <t>大阪府豊中市曽根南町二丁目</t>
    </r>
    <r>
      <rPr>
        <sz val="9"/>
        <rFont val="Century"/>
        <family val="1"/>
      </rPr>
      <t>12</t>
    </r>
    <r>
      <rPr>
        <sz val="9"/>
        <rFont val="ＭＳ 明朝"/>
        <family val="1"/>
        <charset val="128"/>
      </rPr>
      <t>番</t>
    </r>
    <r>
      <rPr>
        <sz val="9"/>
        <rFont val="Century"/>
        <family val="1"/>
      </rPr>
      <t>25</t>
    </r>
    <r>
      <rPr>
        <sz val="9"/>
        <rFont val="ＭＳ 明朝"/>
        <family val="1"/>
        <charset val="128"/>
      </rPr>
      <t>号</t>
    </r>
  </si>
  <si>
    <r>
      <t>〒</t>
    </r>
    <r>
      <rPr>
        <sz val="9"/>
        <rFont val="Century"/>
        <family val="1"/>
      </rPr>
      <t>571-0002</t>
    </r>
    <phoneticPr fontId="4"/>
  </si>
  <si>
    <t>そんぽの家ＧＨ門真</t>
    <rPh sb="4" eb="5">
      <t>イエ</t>
    </rPh>
    <rPh sb="7" eb="9">
      <t>カドマ</t>
    </rPh>
    <phoneticPr fontId="4"/>
  </si>
  <si>
    <r>
      <t>大阪府門真市岸和田二丁目</t>
    </r>
    <r>
      <rPr>
        <sz val="9"/>
        <rFont val="Century"/>
        <family val="1"/>
      </rPr>
      <t>16</t>
    </r>
    <r>
      <rPr>
        <sz val="9"/>
        <rFont val="ＭＳ 明朝"/>
        <family val="1"/>
        <charset val="128"/>
      </rPr>
      <t>番</t>
    </r>
    <r>
      <rPr>
        <sz val="9"/>
        <rFont val="Century"/>
        <family val="1"/>
      </rPr>
      <t>10</t>
    </r>
    <r>
      <rPr>
        <sz val="9"/>
        <rFont val="ＭＳ 明朝"/>
        <family val="1"/>
        <charset val="128"/>
      </rPr>
      <t>号</t>
    </r>
    <rPh sb="9" eb="12">
      <t>ニチョウメ</t>
    </rPh>
    <rPh sb="14" eb="15">
      <t>バン</t>
    </rPh>
    <rPh sb="17" eb="18">
      <t>ゴウ</t>
    </rPh>
    <phoneticPr fontId="4"/>
  </si>
  <si>
    <t>居宅介護支援</t>
    <phoneticPr fontId="4"/>
  </si>
  <si>
    <r>
      <t>〒</t>
    </r>
    <r>
      <rPr>
        <sz val="9"/>
        <rFont val="Century"/>
        <family val="1"/>
      </rPr>
      <t>561-0828</t>
    </r>
  </si>
  <si>
    <t>ＳＯＭＰＯケア　豊中　居宅介護支援</t>
    <rPh sb="8" eb="10">
      <t>トヨナカ</t>
    </rPh>
    <rPh sb="11" eb="13">
      <t>キョタク</t>
    </rPh>
    <rPh sb="13" eb="15">
      <t>カイゴ</t>
    </rPh>
    <rPh sb="15" eb="17">
      <t>シエン</t>
    </rPh>
    <phoneticPr fontId="4"/>
  </si>
  <si>
    <r>
      <t>大阪府豊中市三和町一丁目</t>
    </r>
    <r>
      <rPr>
        <sz val="9"/>
        <rFont val="Century"/>
        <family val="1"/>
      </rPr>
      <t>2</t>
    </r>
    <r>
      <rPr>
        <sz val="9"/>
        <rFont val="ＭＳ 明朝"/>
        <family val="1"/>
        <charset val="128"/>
      </rPr>
      <t>番</t>
    </r>
    <r>
      <rPr>
        <sz val="9"/>
        <rFont val="Century"/>
        <family val="1"/>
      </rPr>
      <t>23</t>
    </r>
    <r>
      <rPr>
        <sz val="9"/>
        <rFont val="ＭＳ 明朝"/>
        <family val="1"/>
        <charset val="128"/>
      </rPr>
      <t>号</t>
    </r>
  </si>
  <si>
    <r>
      <t>〒</t>
    </r>
    <r>
      <rPr>
        <sz val="9"/>
        <rFont val="Century"/>
        <family val="1"/>
      </rPr>
      <t>562-0001</t>
    </r>
  </si>
  <si>
    <t>ＳＯＭＰＯケア　箕面唐池公園　居宅介護支援</t>
    <phoneticPr fontId="4"/>
  </si>
  <si>
    <r>
      <t>大阪府箕面市箕面四丁目</t>
    </r>
    <r>
      <rPr>
        <sz val="9"/>
        <rFont val="Century"/>
        <family val="1"/>
      </rPr>
      <t>8</t>
    </r>
    <r>
      <rPr>
        <sz val="9"/>
        <rFont val="ＭＳ 明朝"/>
        <family val="1"/>
        <charset val="128"/>
      </rPr>
      <t>番</t>
    </r>
    <r>
      <rPr>
        <sz val="9"/>
        <rFont val="Century"/>
        <family val="1"/>
      </rPr>
      <t>43</t>
    </r>
    <r>
      <rPr>
        <sz val="9"/>
        <rFont val="ＭＳ 明朝"/>
        <family val="1"/>
        <charset val="128"/>
      </rPr>
      <t>号</t>
    </r>
  </si>
  <si>
    <t>居宅介護支援</t>
  </si>
  <si>
    <r>
      <t>〒</t>
    </r>
    <r>
      <rPr>
        <sz val="9"/>
        <rFont val="Century"/>
        <family val="1"/>
      </rPr>
      <t>533-0032</t>
    </r>
  </si>
  <si>
    <t>ＳＯＭＰＯケア　淡路駅前　居宅介護支援</t>
    <rPh sb="8" eb="10">
      <t>アワジ</t>
    </rPh>
    <rPh sb="10" eb="12">
      <t>エキマエ</t>
    </rPh>
    <phoneticPr fontId="4"/>
  </si>
  <si>
    <r>
      <t>大阪府大阪市東淀川区淡路三丁目</t>
    </r>
    <r>
      <rPr>
        <sz val="9"/>
        <rFont val="Century"/>
        <family val="1"/>
      </rPr>
      <t>20</t>
    </r>
    <r>
      <rPr>
        <sz val="9"/>
        <rFont val="ＭＳ 明朝"/>
        <family val="1"/>
        <charset val="128"/>
      </rPr>
      <t>番</t>
    </r>
    <r>
      <rPr>
        <sz val="9"/>
        <rFont val="Century"/>
        <family val="1"/>
      </rPr>
      <t>26</t>
    </r>
    <r>
      <rPr>
        <sz val="9"/>
        <rFont val="ＭＳ 明朝"/>
        <family val="1"/>
        <charset val="128"/>
      </rPr>
      <t>号</t>
    </r>
  </si>
  <si>
    <t>枚方市</t>
  </si>
  <si>
    <r>
      <t>〒</t>
    </r>
    <r>
      <rPr>
        <sz val="9"/>
        <rFont val="Century"/>
        <family val="1"/>
      </rPr>
      <t>573-0065</t>
    </r>
  </si>
  <si>
    <t>ＳＯＭＰＯケア　枚方公園　居宅介護支援</t>
    <phoneticPr fontId="4"/>
  </si>
  <si>
    <r>
      <t>大阪府枚方市出口一丁目</t>
    </r>
    <r>
      <rPr>
        <sz val="9"/>
        <rFont val="Century"/>
        <family val="1"/>
      </rPr>
      <t>5</t>
    </r>
    <r>
      <rPr>
        <sz val="9"/>
        <rFont val="ＭＳ 明朝"/>
        <family val="1"/>
        <charset val="128"/>
      </rPr>
      <t>番</t>
    </r>
    <r>
      <rPr>
        <sz val="9"/>
        <rFont val="Century"/>
        <family val="1"/>
      </rPr>
      <t>25</t>
    </r>
    <r>
      <rPr>
        <sz val="9"/>
        <rFont val="ＭＳ 明朝"/>
        <family val="1"/>
        <charset val="128"/>
      </rPr>
      <t>号</t>
    </r>
  </si>
  <si>
    <t>高槻市</t>
  </si>
  <si>
    <r>
      <t>〒</t>
    </r>
    <r>
      <rPr>
        <sz val="9"/>
        <rFont val="Century"/>
        <family val="1"/>
      </rPr>
      <t>569-0041</t>
    </r>
  </si>
  <si>
    <t>ＳＯＭＰＯケア　高槻南　居宅介護支援</t>
    <rPh sb="8" eb="10">
      <t>タカツキ</t>
    </rPh>
    <rPh sb="10" eb="11">
      <t>ミナミ</t>
    </rPh>
    <phoneticPr fontId="4"/>
  </si>
  <si>
    <r>
      <t>大阪府高槻市北大樋町</t>
    </r>
    <r>
      <rPr>
        <sz val="9"/>
        <rFont val="Century"/>
        <family val="1"/>
      </rPr>
      <t>55</t>
    </r>
    <r>
      <rPr>
        <sz val="9"/>
        <rFont val="ＭＳ 明朝"/>
        <family val="1"/>
        <charset val="128"/>
      </rPr>
      <t>番</t>
    </r>
    <r>
      <rPr>
        <sz val="9"/>
        <rFont val="Century"/>
        <family val="1"/>
      </rPr>
      <t>20</t>
    </r>
    <r>
      <rPr>
        <sz val="9"/>
        <rFont val="ＭＳ 明朝"/>
        <family val="1"/>
        <charset val="128"/>
      </rPr>
      <t>号</t>
    </r>
  </si>
  <si>
    <r>
      <t>〒</t>
    </r>
    <r>
      <rPr>
        <sz val="9"/>
        <rFont val="Century"/>
        <family val="1"/>
      </rPr>
      <t>558-0001</t>
    </r>
  </si>
  <si>
    <t>ＳＯＭＰＯケア　長居　居宅介護支援</t>
    <rPh sb="8" eb="10">
      <t>ナガイ</t>
    </rPh>
    <phoneticPr fontId="4"/>
  </si>
  <si>
    <r>
      <t>大阪府大阪市住吉区大領五丁目</t>
    </r>
    <r>
      <rPr>
        <sz val="9"/>
        <rFont val="Century"/>
        <family val="1"/>
      </rPr>
      <t>1</t>
    </r>
    <r>
      <rPr>
        <sz val="9"/>
        <rFont val="ＭＳ 明朝"/>
        <family val="1"/>
        <charset val="128"/>
      </rPr>
      <t>番</t>
    </r>
    <r>
      <rPr>
        <sz val="9"/>
        <rFont val="Century"/>
        <family val="1"/>
      </rPr>
      <t>5</t>
    </r>
    <r>
      <rPr>
        <sz val="9"/>
        <rFont val="ＭＳ 明朝"/>
        <family val="1"/>
        <charset val="128"/>
      </rPr>
      <t>号</t>
    </r>
  </si>
  <si>
    <r>
      <t>〒</t>
    </r>
    <r>
      <rPr>
        <sz val="9"/>
        <rFont val="Century"/>
        <family val="1"/>
      </rPr>
      <t>536-0012</t>
    </r>
  </si>
  <si>
    <t>ＳＯＭＰＯケア　城東天王田　居宅介護支援</t>
    <rPh sb="8" eb="10">
      <t>ジョウトウ</t>
    </rPh>
    <rPh sb="10" eb="13">
      <t>テンノウデン</t>
    </rPh>
    <phoneticPr fontId="4"/>
  </si>
  <si>
    <r>
      <t>大阪府大阪市城東区天王田</t>
    </r>
    <r>
      <rPr>
        <sz val="9"/>
        <rFont val="Century"/>
        <family val="1"/>
      </rPr>
      <t>17</t>
    </r>
    <r>
      <rPr>
        <sz val="9"/>
        <rFont val="ＭＳ 明朝"/>
        <family val="1"/>
        <charset val="128"/>
      </rPr>
      <t>番</t>
    </r>
    <r>
      <rPr>
        <sz val="9"/>
        <rFont val="Century"/>
        <family val="1"/>
      </rPr>
      <t>19</t>
    </r>
    <r>
      <rPr>
        <sz val="9"/>
        <rFont val="ＭＳ 明朝"/>
        <family val="1"/>
        <charset val="128"/>
      </rPr>
      <t>号</t>
    </r>
  </si>
  <si>
    <t>ＳＯＭＰＯケア　天下茶屋　居宅介護支援</t>
    <rPh sb="8" eb="12">
      <t>テンガチャヤ</t>
    </rPh>
    <phoneticPr fontId="4"/>
  </si>
  <si>
    <r>
      <t>大阪府大阪市西成区花園南二丁目</t>
    </r>
    <r>
      <rPr>
        <sz val="9"/>
        <rFont val="Century"/>
        <family val="1"/>
      </rPr>
      <t>5</t>
    </r>
    <r>
      <rPr>
        <sz val="9"/>
        <rFont val="ＭＳ 明朝"/>
        <family val="1"/>
        <charset val="128"/>
      </rPr>
      <t>番</t>
    </r>
    <r>
      <rPr>
        <sz val="9"/>
        <rFont val="Century"/>
        <family val="1"/>
      </rPr>
      <t>10</t>
    </r>
    <r>
      <rPr>
        <sz val="9"/>
        <rFont val="ＭＳ 明朝"/>
        <family val="1"/>
        <charset val="128"/>
      </rPr>
      <t>号</t>
    </r>
  </si>
  <si>
    <r>
      <t>〒</t>
    </r>
    <r>
      <rPr>
        <sz val="9"/>
        <rFont val="Century"/>
        <family val="1"/>
      </rPr>
      <t>590-0022</t>
    </r>
  </si>
  <si>
    <t>ＳＯＭＰＯケア　三国ヶ丘　居宅介護支援</t>
    <rPh sb="8" eb="12">
      <t>ミクニガオカ</t>
    </rPh>
    <phoneticPr fontId="4"/>
  </si>
  <si>
    <r>
      <t>大阪府堺市堺区中三国ケ丘町七丁</t>
    </r>
    <r>
      <rPr>
        <sz val="9"/>
        <rFont val="Century"/>
        <family val="1"/>
      </rPr>
      <t>1</t>
    </r>
    <r>
      <rPr>
        <sz val="9"/>
        <rFont val="ＭＳ 明朝"/>
        <family val="1"/>
        <charset val="128"/>
      </rPr>
      <t>番</t>
    </r>
    <r>
      <rPr>
        <sz val="9"/>
        <rFont val="Century"/>
        <family val="1"/>
      </rPr>
      <t>9</t>
    </r>
  </si>
  <si>
    <r>
      <t>〒</t>
    </r>
    <r>
      <rPr>
        <sz val="9"/>
        <rFont val="Century"/>
        <family val="1"/>
      </rPr>
      <t>536-0021</t>
    </r>
    <phoneticPr fontId="4"/>
  </si>
  <si>
    <t>ＳＯＭＰＯケア　諏訪　居宅介護支援</t>
    <rPh sb="8" eb="10">
      <t>スワ</t>
    </rPh>
    <phoneticPr fontId="4"/>
  </si>
  <si>
    <r>
      <rPr>
        <sz val="9"/>
        <rFont val="ＭＳ 明朝"/>
        <family val="1"/>
        <charset val="128"/>
      </rPr>
      <t>大阪府大阪市城東区諏訪二丁目</t>
    </r>
    <r>
      <rPr>
        <sz val="9"/>
        <rFont val="Century"/>
        <family val="1"/>
      </rPr>
      <t>5</t>
    </r>
    <r>
      <rPr>
        <sz val="9"/>
        <rFont val="ＭＳ 明朝"/>
        <family val="1"/>
        <charset val="128"/>
      </rPr>
      <t>番</t>
    </r>
    <r>
      <rPr>
        <sz val="9"/>
        <rFont val="Century"/>
        <family val="1"/>
      </rPr>
      <t>25</t>
    </r>
    <r>
      <rPr>
        <sz val="9"/>
        <rFont val="ＭＳ 明朝"/>
        <family val="1"/>
        <charset val="128"/>
      </rPr>
      <t>号</t>
    </r>
    <phoneticPr fontId="4"/>
  </si>
  <si>
    <r>
      <rPr>
        <sz val="9"/>
        <rFont val="ＭＳ 明朝"/>
        <family val="1"/>
        <charset val="128"/>
      </rPr>
      <t>〒</t>
    </r>
    <r>
      <rPr>
        <sz val="9"/>
        <rFont val="Century"/>
        <family val="1"/>
      </rPr>
      <t>565-0842</t>
    </r>
    <phoneticPr fontId="4"/>
  </si>
  <si>
    <t>ＳＯＭＰＯケア　吹田　居宅介護支援</t>
    <rPh sb="8" eb="10">
      <t>スイタ</t>
    </rPh>
    <phoneticPr fontId="4"/>
  </si>
  <si>
    <r>
      <rPr>
        <sz val="9"/>
        <rFont val="ＭＳ 明朝"/>
        <family val="1"/>
        <charset val="128"/>
      </rPr>
      <t>大阪府吹田市千里山東四丁目</t>
    </r>
    <r>
      <rPr>
        <sz val="9"/>
        <rFont val="Century"/>
        <family val="1"/>
      </rPr>
      <t>6</t>
    </r>
    <r>
      <rPr>
        <sz val="9"/>
        <rFont val="ＭＳ 明朝"/>
        <family val="1"/>
        <charset val="128"/>
      </rPr>
      <t>番</t>
    </r>
    <r>
      <rPr>
        <sz val="9"/>
        <rFont val="Century"/>
        <family val="1"/>
      </rPr>
      <t>19</t>
    </r>
    <r>
      <rPr>
        <sz val="9"/>
        <rFont val="ＭＳ 明朝"/>
        <family val="1"/>
        <charset val="128"/>
      </rPr>
      <t>号</t>
    </r>
    <rPh sb="3" eb="6">
      <t>スイタシ</t>
    </rPh>
    <rPh sb="6" eb="9">
      <t>センリヤマ</t>
    </rPh>
    <rPh sb="9" eb="10">
      <t>ヒガシ</t>
    </rPh>
    <rPh sb="10" eb="13">
      <t>ヨンチョウメ</t>
    </rPh>
    <rPh sb="14" eb="15">
      <t>バン</t>
    </rPh>
    <rPh sb="17" eb="18">
      <t>ゴウ</t>
    </rPh>
    <phoneticPr fontId="4"/>
  </si>
  <si>
    <r>
      <rPr>
        <sz val="9"/>
        <rFont val="ＭＳ 明朝"/>
        <family val="1"/>
        <charset val="128"/>
      </rPr>
      <t>〒</t>
    </r>
    <r>
      <rPr>
        <sz val="9"/>
        <rFont val="Century"/>
        <family val="1"/>
      </rPr>
      <t>567-0034</t>
    </r>
    <phoneticPr fontId="4"/>
  </si>
  <si>
    <t>ＳＯＭＰＯケア　茨木　居宅介護支援</t>
    <rPh sb="8" eb="10">
      <t>イバラキ</t>
    </rPh>
    <phoneticPr fontId="4"/>
  </si>
  <si>
    <r>
      <rPr>
        <sz val="9"/>
        <rFont val="ＭＳ 明朝"/>
        <family val="1"/>
        <charset val="128"/>
      </rPr>
      <t>大阪府茨木市中穂積三丁目</t>
    </r>
    <r>
      <rPr>
        <sz val="9"/>
        <rFont val="Century"/>
        <family val="1"/>
      </rPr>
      <t>16</t>
    </r>
    <r>
      <rPr>
        <sz val="9"/>
        <rFont val="ＭＳ 明朝"/>
        <family val="1"/>
        <charset val="128"/>
      </rPr>
      <t>番</t>
    </r>
    <r>
      <rPr>
        <sz val="9"/>
        <rFont val="Century"/>
        <family val="1"/>
      </rPr>
      <t>16</t>
    </r>
    <r>
      <rPr>
        <sz val="9"/>
        <rFont val="ＭＳ 明朝"/>
        <family val="1"/>
        <charset val="128"/>
      </rPr>
      <t>号</t>
    </r>
    <rPh sb="3" eb="6">
      <t>イバラキシ</t>
    </rPh>
    <rPh sb="6" eb="9">
      <t>ナカホヅミ</t>
    </rPh>
    <rPh sb="9" eb="12">
      <t>サンチョウメ</t>
    </rPh>
    <rPh sb="14" eb="15">
      <t>バン</t>
    </rPh>
    <rPh sb="17" eb="18">
      <t>ゴウ</t>
    </rPh>
    <phoneticPr fontId="4"/>
  </si>
  <si>
    <r>
      <rPr>
        <sz val="9"/>
        <rFont val="ＭＳ Ｐ明朝"/>
        <family val="1"/>
        <charset val="128"/>
      </rPr>
      <t>〒</t>
    </r>
    <r>
      <rPr>
        <sz val="9"/>
        <rFont val="Century"/>
        <family val="1"/>
      </rPr>
      <t>571-0002</t>
    </r>
    <phoneticPr fontId="4"/>
  </si>
  <si>
    <t>ＳＯＭＰＯケア　門真　居宅介護支援</t>
    <rPh sb="8" eb="10">
      <t>カドマ</t>
    </rPh>
    <rPh sb="11" eb="13">
      <t>キョタク</t>
    </rPh>
    <rPh sb="13" eb="15">
      <t>カイゴ</t>
    </rPh>
    <rPh sb="15" eb="17">
      <t>シエン</t>
    </rPh>
    <phoneticPr fontId="4"/>
  </si>
  <si>
    <r>
      <rPr>
        <sz val="9"/>
        <rFont val="ＭＳ Ｐ明朝"/>
        <family val="1"/>
        <charset val="128"/>
      </rPr>
      <t>大阪府門真市岸和田二丁目</t>
    </r>
    <r>
      <rPr>
        <sz val="9"/>
        <rFont val="Century"/>
        <family val="1"/>
      </rPr>
      <t>21</t>
    </r>
    <r>
      <rPr>
        <sz val="9"/>
        <rFont val="ＭＳ Ｐ明朝"/>
        <family val="1"/>
        <charset val="128"/>
      </rPr>
      <t>番</t>
    </r>
    <r>
      <rPr>
        <sz val="9"/>
        <rFont val="Century"/>
        <family val="1"/>
      </rPr>
      <t>31</t>
    </r>
    <r>
      <rPr>
        <sz val="9"/>
        <rFont val="ＭＳ Ｐ明朝"/>
        <family val="1"/>
        <charset val="128"/>
      </rPr>
      <t>号</t>
    </r>
    <phoneticPr fontId="4"/>
  </si>
  <si>
    <r>
      <rPr>
        <sz val="9"/>
        <rFont val="ＭＳ Ｐ明朝"/>
        <family val="1"/>
        <charset val="128"/>
      </rPr>
      <t>〒</t>
    </r>
    <r>
      <rPr>
        <sz val="9"/>
        <rFont val="Century"/>
        <family val="1"/>
      </rPr>
      <t>596-0003</t>
    </r>
    <phoneticPr fontId="4"/>
  </si>
  <si>
    <t>ＳＯＭＰＯケア　ラヴィーレ岸和田　居宅介護支援</t>
    <rPh sb="13" eb="16">
      <t>キシワダ</t>
    </rPh>
    <rPh sb="17" eb="19">
      <t>キョタク</t>
    </rPh>
    <rPh sb="19" eb="21">
      <t>カイゴ</t>
    </rPh>
    <rPh sb="21" eb="23">
      <t>シエン</t>
    </rPh>
    <phoneticPr fontId="4"/>
  </si>
  <si>
    <r>
      <rPr>
        <sz val="9"/>
        <rFont val="ＭＳ Ｐ明朝"/>
        <family val="1"/>
        <charset val="128"/>
      </rPr>
      <t>大阪府岸和田市中井町二丁目</t>
    </r>
    <r>
      <rPr>
        <sz val="9"/>
        <rFont val="Century"/>
        <family val="1"/>
      </rPr>
      <t>12</t>
    </r>
    <r>
      <rPr>
        <sz val="9"/>
        <rFont val="ＭＳ Ｐ明朝"/>
        <family val="1"/>
        <charset val="128"/>
      </rPr>
      <t>番</t>
    </r>
    <r>
      <rPr>
        <sz val="9"/>
        <rFont val="Century"/>
        <family val="1"/>
      </rPr>
      <t>4</t>
    </r>
    <r>
      <rPr>
        <sz val="9"/>
        <rFont val="ＭＳ Ｐ明朝"/>
        <family val="1"/>
        <charset val="128"/>
      </rPr>
      <t>号</t>
    </r>
    <rPh sb="10" eb="13">
      <t>ニチョウメ</t>
    </rPh>
    <rPh sb="15" eb="16">
      <t>バン</t>
    </rPh>
    <rPh sb="17" eb="18">
      <t>ゴウ</t>
    </rPh>
    <phoneticPr fontId="4"/>
  </si>
  <si>
    <t>訪問介護
訪問介護相当サービス
訪問型サービスＡ</t>
    <rPh sb="0" eb="2">
      <t>ホウモン</t>
    </rPh>
    <rPh sb="2" eb="4">
      <t>カイゴ</t>
    </rPh>
    <rPh sb="5" eb="7">
      <t>ホウモン</t>
    </rPh>
    <rPh sb="7" eb="9">
      <t>カイゴ</t>
    </rPh>
    <rPh sb="9" eb="11">
      <t>ソウトウ</t>
    </rPh>
    <rPh sb="16" eb="18">
      <t>ホウモン</t>
    </rPh>
    <rPh sb="18" eb="19">
      <t>ガタ</t>
    </rPh>
    <phoneticPr fontId="4"/>
  </si>
  <si>
    <t>ＳＯＭＰＯケア　箕面唐池公園　訪問介護</t>
    <rPh sb="8" eb="10">
      <t>ミノオ</t>
    </rPh>
    <rPh sb="10" eb="11">
      <t>カラ</t>
    </rPh>
    <rPh sb="11" eb="12">
      <t>イケ</t>
    </rPh>
    <rPh sb="12" eb="14">
      <t>コウエン</t>
    </rPh>
    <phoneticPr fontId="4"/>
  </si>
  <si>
    <t>訪問介護
予防訪問事業</t>
    <rPh sb="0" eb="2">
      <t>ホウモン</t>
    </rPh>
    <rPh sb="2" eb="4">
      <t>カイゴ</t>
    </rPh>
    <rPh sb="5" eb="7">
      <t>ヨボウ</t>
    </rPh>
    <rPh sb="7" eb="9">
      <t>ホウモン</t>
    </rPh>
    <rPh sb="9" eb="11">
      <t>ジギョウ</t>
    </rPh>
    <phoneticPr fontId="4"/>
  </si>
  <si>
    <t>ＳＯＭＰＯケア　枚方公園　訪問介護</t>
    <phoneticPr fontId="4"/>
  </si>
  <si>
    <t>訪問介護
介護予防訪問サービス</t>
    <rPh sb="0" eb="2">
      <t>ホウモン</t>
    </rPh>
    <rPh sb="2" eb="4">
      <t>カイゴ</t>
    </rPh>
    <rPh sb="5" eb="7">
      <t>カイゴ</t>
    </rPh>
    <rPh sb="7" eb="9">
      <t>ヨボウ</t>
    </rPh>
    <rPh sb="9" eb="11">
      <t>ホウモン</t>
    </rPh>
    <phoneticPr fontId="4"/>
  </si>
  <si>
    <t>ＳＯＭＰＯケア　高槻南　訪問介護</t>
    <rPh sb="8" eb="10">
      <t>タカツキ</t>
    </rPh>
    <rPh sb="10" eb="11">
      <t>ミナミ</t>
    </rPh>
    <phoneticPr fontId="4"/>
  </si>
  <si>
    <t>訪問介護
介護予防訪問サービス</t>
    <rPh sb="0" eb="2">
      <t>ホウモン</t>
    </rPh>
    <rPh sb="2" eb="4">
      <t>カイゴ</t>
    </rPh>
    <phoneticPr fontId="4"/>
  </si>
  <si>
    <t>ＳＯＭＰＯケア　三国ヶ丘　訪問介護</t>
    <rPh sb="8" eb="12">
      <t>ミクニガオカ</t>
    </rPh>
    <phoneticPr fontId="4"/>
  </si>
  <si>
    <t>訪問介護
介護予防型訪問サービス
生活援助型訪問サービス</t>
    <rPh sb="0" eb="2">
      <t>ホウモン</t>
    </rPh>
    <rPh sb="2" eb="4">
      <t>カイゴ</t>
    </rPh>
    <rPh sb="17" eb="19">
      <t>セイカツ</t>
    </rPh>
    <rPh sb="19" eb="22">
      <t>エンジョガタ</t>
    </rPh>
    <rPh sb="22" eb="24">
      <t>ホウモン</t>
    </rPh>
    <phoneticPr fontId="4"/>
  </si>
  <si>
    <r>
      <t>〒</t>
    </r>
    <r>
      <rPr>
        <sz val="9"/>
        <rFont val="Century"/>
        <family val="1"/>
      </rPr>
      <t>545-0014</t>
    </r>
    <phoneticPr fontId="4"/>
  </si>
  <si>
    <t>ＳＯＭＰＯケア　阿倍野　訪問介護</t>
    <rPh sb="8" eb="11">
      <t>アベノ</t>
    </rPh>
    <phoneticPr fontId="4"/>
  </si>
  <si>
    <r>
      <rPr>
        <sz val="9"/>
        <rFont val="ＭＳ 明朝"/>
        <family val="1"/>
        <charset val="128"/>
      </rPr>
      <t>大阪府大阪市阿倍野区西田辺町二丁目</t>
    </r>
    <r>
      <rPr>
        <sz val="9"/>
        <rFont val="Century"/>
        <family val="1"/>
      </rPr>
      <t>8</t>
    </r>
    <r>
      <rPr>
        <sz val="9"/>
        <rFont val="ＭＳ 明朝"/>
        <family val="1"/>
        <charset val="128"/>
      </rPr>
      <t>番</t>
    </r>
    <r>
      <rPr>
        <sz val="9"/>
        <rFont val="Century"/>
        <family val="1"/>
      </rPr>
      <t>6</t>
    </r>
    <r>
      <rPr>
        <sz val="9"/>
        <rFont val="ＭＳ 明朝"/>
        <family val="1"/>
        <charset val="128"/>
      </rPr>
      <t xml:space="preserve">号　
</t>
    </r>
    <r>
      <rPr>
        <sz val="9"/>
        <rFont val="Century"/>
        <family val="1"/>
      </rPr>
      <t>TASTE</t>
    </r>
    <r>
      <rPr>
        <sz val="9"/>
        <rFont val="ＭＳ 明朝"/>
        <family val="1"/>
        <charset val="128"/>
      </rPr>
      <t>ビル</t>
    </r>
    <r>
      <rPr>
        <sz val="9"/>
        <rFont val="Century"/>
        <family val="1"/>
      </rPr>
      <t>2</t>
    </r>
    <r>
      <rPr>
        <sz val="9"/>
        <rFont val="ＭＳ 明朝"/>
        <family val="1"/>
        <charset val="128"/>
      </rPr>
      <t>階</t>
    </r>
    <r>
      <rPr>
        <sz val="9"/>
        <rFont val="Century"/>
        <family val="1"/>
      </rPr>
      <t>A</t>
    </r>
    <r>
      <rPr>
        <sz val="9"/>
        <rFont val="ＭＳ 明朝"/>
        <family val="1"/>
        <charset val="128"/>
      </rPr>
      <t>号室</t>
    </r>
    <rPh sb="3" eb="6">
      <t>オオサカシ</t>
    </rPh>
    <rPh sb="6" eb="10">
      <t>アベノク</t>
    </rPh>
    <rPh sb="10" eb="13">
      <t>ニシタナベ</t>
    </rPh>
    <rPh sb="13" eb="14">
      <t>チョウ</t>
    </rPh>
    <rPh sb="14" eb="17">
      <t>ニチョウメ</t>
    </rPh>
    <rPh sb="18" eb="19">
      <t>バン</t>
    </rPh>
    <rPh sb="20" eb="21">
      <t>ゴウ</t>
    </rPh>
    <rPh sb="31" eb="32">
      <t>カイ</t>
    </rPh>
    <rPh sb="33" eb="35">
      <t>ゴウシツ</t>
    </rPh>
    <phoneticPr fontId="4"/>
  </si>
  <si>
    <r>
      <rPr>
        <sz val="9"/>
        <rFont val="ＭＳ 明朝"/>
        <family val="1"/>
        <charset val="128"/>
      </rPr>
      <t>〒</t>
    </r>
    <r>
      <rPr>
        <sz val="9"/>
        <rFont val="Century"/>
        <family val="1"/>
      </rPr>
      <t>536-0013</t>
    </r>
    <phoneticPr fontId="4"/>
  </si>
  <si>
    <t>ＳＯＭＰＯケア　城東　訪問介護</t>
    <rPh sb="8" eb="10">
      <t>ジョウトウ</t>
    </rPh>
    <phoneticPr fontId="4"/>
  </si>
  <si>
    <r>
      <rPr>
        <sz val="9"/>
        <rFont val="ＭＳ 明朝"/>
        <family val="1"/>
        <charset val="128"/>
      </rPr>
      <t>大阪府大阪市城東区鴫野東三丁目</t>
    </r>
    <r>
      <rPr>
        <sz val="9"/>
        <rFont val="Century"/>
        <family val="1"/>
      </rPr>
      <t>2</t>
    </r>
    <r>
      <rPr>
        <sz val="9"/>
        <rFont val="ＭＳ 明朝"/>
        <family val="1"/>
        <charset val="128"/>
      </rPr>
      <t>番</t>
    </r>
    <r>
      <rPr>
        <sz val="9"/>
        <rFont val="Century"/>
        <family val="1"/>
      </rPr>
      <t>1</t>
    </r>
    <r>
      <rPr>
        <sz val="9"/>
        <rFont val="ＭＳ 明朝"/>
        <family val="1"/>
        <charset val="128"/>
      </rPr>
      <t>号</t>
    </r>
    <rPh sb="0" eb="3">
      <t>オオサカフ</t>
    </rPh>
    <rPh sb="3" eb="6">
      <t>オオサカシ</t>
    </rPh>
    <rPh sb="6" eb="9">
      <t>ジョウトウク</t>
    </rPh>
    <rPh sb="9" eb="12">
      <t>シギノヒガシ</t>
    </rPh>
    <rPh sb="12" eb="15">
      <t>サンチョウメ</t>
    </rPh>
    <rPh sb="16" eb="17">
      <t>バン</t>
    </rPh>
    <rPh sb="18" eb="19">
      <t>ゴウ</t>
    </rPh>
    <phoneticPr fontId="4"/>
  </si>
  <si>
    <t>訪問介護
訪問型サービス（訪問介護相当）</t>
    <rPh sb="0" eb="2">
      <t>ホウモン</t>
    </rPh>
    <rPh sb="2" eb="4">
      <t>カイゴ</t>
    </rPh>
    <phoneticPr fontId="4"/>
  </si>
  <si>
    <r>
      <rPr>
        <sz val="9"/>
        <rFont val="ＭＳ 明朝"/>
        <family val="1"/>
        <charset val="128"/>
      </rPr>
      <t>〒</t>
    </r>
    <r>
      <rPr>
        <sz val="9"/>
        <rFont val="Century"/>
        <family val="1"/>
      </rPr>
      <t>564-0041</t>
    </r>
    <phoneticPr fontId="4"/>
  </si>
  <si>
    <t>ＳＯＭＰＯケア　吹田　訪問介護</t>
    <rPh sb="8" eb="10">
      <t>スイタ</t>
    </rPh>
    <phoneticPr fontId="4"/>
  </si>
  <si>
    <r>
      <rPr>
        <sz val="9"/>
        <rFont val="ＭＳ 明朝"/>
        <family val="1"/>
        <charset val="128"/>
      </rPr>
      <t>大阪府吹田市泉町一丁目</t>
    </r>
    <r>
      <rPr>
        <sz val="9"/>
        <rFont val="Century"/>
        <family val="1"/>
      </rPr>
      <t>11</t>
    </r>
    <r>
      <rPr>
        <sz val="9"/>
        <rFont val="ＭＳ 明朝"/>
        <family val="1"/>
        <charset val="128"/>
      </rPr>
      <t>番</t>
    </r>
    <r>
      <rPr>
        <sz val="9"/>
        <rFont val="Century"/>
        <family val="1"/>
      </rPr>
      <t>8</t>
    </r>
    <r>
      <rPr>
        <sz val="9"/>
        <rFont val="ＭＳ 明朝"/>
        <family val="1"/>
        <charset val="128"/>
      </rPr>
      <t>号　
ホールサイドコート</t>
    </r>
    <r>
      <rPr>
        <sz val="9"/>
        <rFont val="Century"/>
        <family val="1"/>
      </rPr>
      <t>203</t>
    </r>
    <r>
      <rPr>
        <sz val="9"/>
        <rFont val="ＭＳ 明朝"/>
        <family val="1"/>
        <charset val="128"/>
      </rPr>
      <t>号</t>
    </r>
    <rPh sb="0" eb="3">
      <t>オオサカフ</t>
    </rPh>
    <rPh sb="3" eb="6">
      <t>スイタシ</t>
    </rPh>
    <rPh sb="6" eb="8">
      <t>イズミチョウ</t>
    </rPh>
    <rPh sb="8" eb="11">
      <t>イッチョウメ</t>
    </rPh>
    <rPh sb="13" eb="14">
      <t>バン</t>
    </rPh>
    <rPh sb="15" eb="16">
      <t>ゴウ</t>
    </rPh>
    <rPh sb="30" eb="31">
      <t>ゴウ</t>
    </rPh>
    <phoneticPr fontId="4"/>
  </si>
  <si>
    <t>訪問介護
訪問介護相当サービス</t>
    <rPh sb="0" eb="2">
      <t>ホウモン</t>
    </rPh>
    <rPh sb="2" eb="4">
      <t>カイゴ</t>
    </rPh>
    <phoneticPr fontId="4"/>
  </si>
  <si>
    <r>
      <rPr>
        <sz val="9"/>
        <rFont val="ＭＳ 明朝"/>
        <family val="1"/>
        <charset val="128"/>
      </rPr>
      <t>〒</t>
    </r>
    <r>
      <rPr>
        <sz val="9"/>
        <rFont val="Century"/>
        <family val="1"/>
      </rPr>
      <t>567-0817</t>
    </r>
    <phoneticPr fontId="4"/>
  </si>
  <si>
    <t>ＳＯＭＰＯケア　茨木　訪問介護</t>
    <rPh sb="8" eb="10">
      <t>イバラキ</t>
    </rPh>
    <rPh sb="11" eb="13">
      <t>ホウモン</t>
    </rPh>
    <rPh sb="13" eb="15">
      <t>カイゴ</t>
    </rPh>
    <phoneticPr fontId="4"/>
  </si>
  <si>
    <r>
      <rPr>
        <sz val="9"/>
        <rFont val="ＭＳ 明朝"/>
        <family val="1"/>
        <charset val="128"/>
      </rPr>
      <t>大阪府茨木市別院町</t>
    </r>
    <r>
      <rPr>
        <sz val="9"/>
        <rFont val="Century"/>
        <family val="1"/>
      </rPr>
      <t>6</t>
    </r>
    <r>
      <rPr>
        <sz val="9"/>
        <rFont val="ＭＳ 明朝"/>
        <family val="1"/>
        <charset val="128"/>
      </rPr>
      <t>番</t>
    </r>
    <r>
      <rPr>
        <sz val="9"/>
        <rFont val="Century"/>
        <family val="1"/>
      </rPr>
      <t>32</t>
    </r>
    <r>
      <rPr>
        <sz val="9"/>
        <rFont val="ＭＳ 明朝"/>
        <family val="1"/>
        <charset val="128"/>
      </rPr>
      <t>号　紀和ビル</t>
    </r>
    <r>
      <rPr>
        <sz val="9"/>
        <rFont val="Century"/>
        <family val="1"/>
      </rPr>
      <t>201</t>
    </r>
    <r>
      <rPr>
        <sz val="9"/>
        <rFont val="ＭＳ 明朝"/>
        <family val="1"/>
        <charset val="128"/>
      </rPr>
      <t>号</t>
    </r>
    <rPh sb="0" eb="3">
      <t>オオサカフ</t>
    </rPh>
    <rPh sb="3" eb="6">
      <t>イバラキシ</t>
    </rPh>
    <rPh sb="6" eb="9">
      <t>ベツインチョウ</t>
    </rPh>
    <rPh sb="10" eb="11">
      <t>バン</t>
    </rPh>
    <rPh sb="13" eb="14">
      <t>ゴウ</t>
    </rPh>
    <rPh sb="15" eb="17">
      <t>キワ</t>
    </rPh>
    <rPh sb="22" eb="23">
      <t>ゴウ</t>
    </rPh>
    <phoneticPr fontId="4"/>
  </si>
  <si>
    <t>訪問介護
訪問介護相当サービス</t>
    <rPh sb="0" eb="2">
      <t>ホウモン</t>
    </rPh>
    <rPh sb="2" eb="4">
      <t>カイゴ</t>
    </rPh>
    <rPh sb="5" eb="7">
      <t>ホウモン</t>
    </rPh>
    <rPh sb="7" eb="9">
      <t>カイゴ</t>
    </rPh>
    <rPh sb="9" eb="11">
      <t>ソウトウ</t>
    </rPh>
    <phoneticPr fontId="4"/>
  </si>
  <si>
    <r>
      <rPr>
        <sz val="9"/>
        <rFont val="ＭＳ 明朝"/>
        <family val="1"/>
        <charset val="128"/>
      </rPr>
      <t>〒</t>
    </r>
    <r>
      <rPr>
        <sz val="9"/>
        <rFont val="Century"/>
        <family val="1"/>
      </rPr>
      <t>561-0893</t>
    </r>
    <phoneticPr fontId="4"/>
  </si>
  <si>
    <t>ＳＯＭＰＯケア　豊中　訪問介護</t>
    <rPh sb="8" eb="10">
      <t>トヨナカ</t>
    </rPh>
    <rPh sb="11" eb="13">
      <t>ホウモン</t>
    </rPh>
    <rPh sb="13" eb="15">
      <t>カイゴ</t>
    </rPh>
    <phoneticPr fontId="4"/>
  </si>
  <si>
    <r>
      <rPr>
        <sz val="9"/>
        <rFont val="ＭＳ 明朝"/>
        <family val="1"/>
        <charset val="128"/>
      </rPr>
      <t>大阪府豊中市宝山町</t>
    </r>
    <r>
      <rPr>
        <sz val="9"/>
        <rFont val="Century"/>
        <family val="1"/>
      </rPr>
      <t>7</t>
    </r>
    <r>
      <rPr>
        <sz val="9"/>
        <rFont val="ＭＳ 明朝"/>
        <family val="1"/>
        <charset val="128"/>
      </rPr>
      <t>番</t>
    </r>
    <r>
      <rPr>
        <sz val="9"/>
        <rFont val="Century"/>
        <family val="1"/>
      </rPr>
      <t>8</t>
    </r>
    <r>
      <rPr>
        <sz val="9"/>
        <rFont val="ＭＳ 明朝"/>
        <family val="1"/>
        <charset val="128"/>
      </rPr>
      <t>の</t>
    </r>
    <r>
      <rPr>
        <sz val="9"/>
        <rFont val="Century"/>
        <family val="1"/>
      </rPr>
      <t>1</t>
    </r>
    <r>
      <rPr>
        <sz val="9"/>
        <rFont val="ＭＳ 明朝"/>
        <family val="1"/>
        <charset val="128"/>
      </rPr>
      <t>号</t>
    </r>
    <rPh sb="3" eb="6">
      <t>トヨナカシ</t>
    </rPh>
    <rPh sb="6" eb="9">
      <t>ホウザンチョウ</t>
    </rPh>
    <rPh sb="10" eb="11">
      <t>バン</t>
    </rPh>
    <phoneticPr fontId="4"/>
  </si>
  <si>
    <t>訪問介護
訪問型介護予防サービス
訪問型生活援助サービス</t>
    <rPh sb="0" eb="2">
      <t>ホウモン</t>
    </rPh>
    <rPh sb="2" eb="4">
      <t>カイゴ</t>
    </rPh>
    <rPh sb="5" eb="7">
      <t>ホウモン</t>
    </rPh>
    <rPh sb="7" eb="8">
      <t>ガタ</t>
    </rPh>
    <rPh sb="8" eb="10">
      <t>カイゴ</t>
    </rPh>
    <rPh sb="10" eb="12">
      <t>ヨボウ</t>
    </rPh>
    <rPh sb="17" eb="19">
      <t>ホウモン</t>
    </rPh>
    <rPh sb="19" eb="20">
      <t>ガタ</t>
    </rPh>
    <rPh sb="20" eb="22">
      <t>セイカツ</t>
    </rPh>
    <rPh sb="22" eb="24">
      <t>エンジョ</t>
    </rPh>
    <phoneticPr fontId="4"/>
  </si>
  <si>
    <r>
      <rPr>
        <sz val="9"/>
        <rFont val="ＭＳ Ｐ明朝"/>
        <family val="1"/>
        <charset val="128"/>
      </rPr>
      <t>〒</t>
    </r>
    <r>
      <rPr>
        <sz val="9"/>
        <rFont val="Century"/>
        <family val="1"/>
      </rPr>
      <t>577-0056</t>
    </r>
    <phoneticPr fontId="4"/>
  </si>
  <si>
    <t>ＳＯＭＰＯケア　布施　訪問介護</t>
    <rPh sb="8" eb="10">
      <t>フセ</t>
    </rPh>
    <rPh sb="11" eb="13">
      <t>ホウモン</t>
    </rPh>
    <rPh sb="13" eb="15">
      <t>カイゴ</t>
    </rPh>
    <phoneticPr fontId="4"/>
  </si>
  <si>
    <r>
      <rPr>
        <sz val="9"/>
        <rFont val="ＭＳ Ｐ明朝"/>
        <family val="1"/>
        <charset val="128"/>
      </rPr>
      <t>大阪府東大阪市長堂三丁目</t>
    </r>
    <r>
      <rPr>
        <sz val="9"/>
        <rFont val="Century"/>
        <family val="1"/>
      </rPr>
      <t>20</t>
    </r>
    <r>
      <rPr>
        <sz val="9"/>
        <rFont val="ＭＳ Ｐ明朝"/>
        <family val="1"/>
        <charset val="128"/>
      </rPr>
      <t>番</t>
    </r>
    <r>
      <rPr>
        <sz val="9"/>
        <rFont val="Century"/>
        <family val="1"/>
      </rPr>
      <t>11</t>
    </r>
    <r>
      <rPr>
        <sz val="9"/>
        <rFont val="ＭＳ Ｐ明朝"/>
        <family val="1"/>
        <charset val="128"/>
      </rPr>
      <t>号</t>
    </r>
    <phoneticPr fontId="4"/>
  </si>
  <si>
    <t>訪問介護
介護予防型訪問サービス
生活援助型訪問サービス</t>
    <rPh sb="0" eb="2">
      <t>ホウモン</t>
    </rPh>
    <rPh sb="2" eb="4">
      <t>カイゴ</t>
    </rPh>
    <rPh sb="5" eb="7">
      <t>カイゴ</t>
    </rPh>
    <rPh sb="7" eb="9">
      <t>ヨボウ</t>
    </rPh>
    <rPh sb="9" eb="10">
      <t>ガタ</t>
    </rPh>
    <rPh sb="10" eb="12">
      <t>ホウモン</t>
    </rPh>
    <rPh sb="17" eb="19">
      <t>セイカツ</t>
    </rPh>
    <rPh sb="19" eb="22">
      <t>エンジョガタ</t>
    </rPh>
    <rPh sb="22" eb="24">
      <t>ホウモン</t>
    </rPh>
    <phoneticPr fontId="4"/>
  </si>
  <si>
    <r>
      <rPr>
        <sz val="9"/>
        <rFont val="ＭＳ Ｐ明朝"/>
        <family val="1"/>
        <charset val="128"/>
      </rPr>
      <t>〒</t>
    </r>
    <r>
      <rPr>
        <sz val="9"/>
        <rFont val="Century"/>
        <family val="1"/>
      </rPr>
      <t>576-0042</t>
    </r>
    <phoneticPr fontId="4"/>
  </si>
  <si>
    <t>ＳＯＭＰＯケア　交野　訪問介護</t>
    <rPh sb="8" eb="10">
      <t>カタノ</t>
    </rPh>
    <rPh sb="11" eb="13">
      <t>ホウモン</t>
    </rPh>
    <rPh sb="13" eb="15">
      <t>カイゴ</t>
    </rPh>
    <phoneticPr fontId="4"/>
  </si>
  <si>
    <r>
      <rPr>
        <sz val="9"/>
        <rFont val="ＭＳ Ｐ明朝"/>
        <family val="1"/>
        <charset val="128"/>
      </rPr>
      <t>大阪府交野市梅が枝</t>
    </r>
    <r>
      <rPr>
        <sz val="9"/>
        <rFont val="Century"/>
        <family val="1"/>
      </rPr>
      <t>43</t>
    </r>
    <r>
      <rPr>
        <sz val="9"/>
        <rFont val="ＭＳ Ｐ明朝"/>
        <family val="1"/>
        <charset val="128"/>
      </rPr>
      <t>番</t>
    </r>
    <r>
      <rPr>
        <sz val="9"/>
        <rFont val="Century"/>
        <family val="1"/>
      </rPr>
      <t>33</t>
    </r>
    <r>
      <rPr>
        <sz val="9"/>
        <rFont val="ＭＳ Ｐ明朝"/>
        <family val="1"/>
        <charset val="128"/>
      </rPr>
      <t>号　コスモセンタービル</t>
    </r>
    <rPh sb="11" eb="12">
      <t>バン</t>
    </rPh>
    <rPh sb="14" eb="15">
      <t>ゴウ</t>
    </rPh>
    <phoneticPr fontId="4"/>
  </si>
  <si>
    <t>ＳＯＭＰＯケア　門真　訪問介護</t>
    <rPh sb="8" eb="10">
      <t>カドマ</t>
    </rPh>
    <rPh sb="11" eb="13">
      <t>ホウモン</t>
    </rPh>
    <rPh sb="13" eb="15">
      <t>カイゴ</t>
    </rPh>
    <phoneticPr fontId="4"/>
  </si>
  <si>
    <t>訪問介護
訪問型サービス（現行相当）</t>
    <rPh sb="0" eb="2">
      <t>ホウモン</t>
    </rPh>
    <rPh sb="2" eb="4">
      <t>カイゴ</t>
    </rPh>
    <rPh sb="5" eb="7">
      <t>ホウモン</t>
    </rPh>
    <rPh sb="7" eb="8">
      <t>ガタ</t>
    </rPh>
    <rPh sb="13" eb="15">
      <t>ゲンコウ</t>
    </rPh>
    <rPh sb="15" eb="17">
      <t>ソウトウ</t>
    </rPh>
    <phoneticPr fontId="4"/>
  </si>
  <si>
    <r>
      <rPr>
        <sz val="9"/>
        <rFont val="ＭＳ Ｐ明朝"/>
        <family val="1"/>
        <charset val="128"/>
      </rPr>
      <t>〒</t>
    </r>
    <r>
      <rPr>
        <sz val="9"/>
        <rFont val="Century"/>
        <family val="1"/>
      </rPr>
      <t>572-0828</t>
    </r>
    <phoneticPr fontId="4"/>
  </si>
  <si>
    <t>ＳＯＭＰＯケア　萱島　訪問介護</t>
    <rPh sb="8" eb="10">
      <t>カヤシマ</t>
    </rPh>
    <rPh sb="11" eb="13">
      <t>ホウモン</t>
    </rPh>
    <rPh sb="13" eb="15">
      <t>カイゴ</t>
    </rPh>
    <phoneticPr fontId="4"/>
  </si>
  <si>
    <r>
      <rPr>
        <sz val="9"/>
        <rFont val="ＭＳ Ｐ明朝"/>
        <family val="1"/>
        <charset val="128"/>
      </rPr>
      <t>大阪府寝屋川市萱島桜園町</t>
    </r>
    <r>
      <rPr>
        <sz val="9"/>
        <rFont val="Century"/>
        <family val="1"/>
      </rPr>
      <t>21</t>
    </r>
    <r>
      <rPr>
        <sz val="9"/>
        <rFont val="ＭＳ Ｐ明朝"/>
        <family val="1"/>
        <charset val="128"/>
      </rPr>
      <t>番</t>
    </r>
    <r>
      <rPr>
        <sz val="9"/>
        <rFont val="Century"/>
        <family val="1"/>
      </rPr>
      <t>8</t>
    </r>
    <r>
      <rPr>
        <sz val="9"/>
        <rFont val="ＭＳ Ｐ明朝"/>
        <family val="1"/>
        <charset val="128"/>
      </rPr>
      <t>号</t>
    </r>
    <phoneticPr fontId="4"/>
  </si>
  <si>
    <t>訪問介護
訪問型サービスＡ</t>
    <rPh sb="0" eb="2">
      <t>ホウモン</t>
    </rPh>
    <rPh sb="2" eb="4">
      <t>カイゴ</t>
    </rPh>
    <rPh sb="5" eb="7">
      <t>ホウモン</t>
    </rPh>
    <rPh sb="7" eb="8">
      <t>ガタ</t>
    </rPh>
    <phoneticPr fontId="4"/>
  </si>
  <si>
    <t>ＳＯＭＰＯケア　ラヴィーレ岸和田　訪問介護</t>
    <rPh sb="13" eb="16">
      <t>キシワダ</t>
    </rPh>
    <rPh sb="17" eb="19">
      <t>ホウモン</t>
    </rPh>
    <rPh sb="19" eb="21">
      <t>カイゴ</t>
    </rPh>
    <phoneticPr fontId="4"/>
  </si>
  <si>
    <t>通所介護
介護予防型通所サービス
短時間型通所サービス</t>
    <rPh sb="0" eb="2">
      <t>ツウショ</t>
    </rPh>
    <rPh sb="2" eb="4">
      <t>カイゴ</t>
    </rPh>
    <rPh sb="5" eb="7">
      <t>カイゴ</t>
    </rPh>
    <rPh sb="7" eb="10">
      <t>ヨボウガタ</t>
    </rPh>
    <rPh sb="10" eb="12">
      <t>ツウショ</t>
    </rPh>
    <rPh sb="17" eb="21">
      <t>タンジカンガタ</t>
    </rPh>
    <rPh sb="21" eb="23">
      <t>ツウショ</t>
    </rPh>
    <phoneticPr fontId="4"/>
  </si>
  <si>
    <t>ＳＯＭＰＯケア　天王寺　デイサービスゆり</t>
    <rPh sb="8" eb="11">
      <t>テンノウジ</t>
    </rPh>
    <phoneticPr fontId="4"/>
  </si>
  <si>
    <t>2019/1/1～　ＳＯＭＰＯケア　天王寺　デイサービスより変更</t>
    <rPh sb="30" eb="32">
      <t>ヘンコウ</t>
    </rPh>
    <phoneticPr fontId="4"/>
  </si>
  <si>
    <t>通所介護
介護予防型通所サービス
選択型通所サービス</t>
    <rPh sb="0" eb="2">
      <t>ツウショ</t>
    </rPh>
    <rPh sb="2" eb="4">
      <t>カイゴ</t>
    </rPh>
    <rPh sb="5" eb="7">
      <t>カイゴ</t>
    </rPh>
    <rPh sb="7" eb="9">
      <t>ヨボウ</t>
    </rPh>
    <rPh sb="9" eb="10">
      <t>ガタ</t>
    </rPh>
    <rPh sb="10" eb="12">
      <t>ツウショ</t>
    </rPh>
    <rPh sb="17" eb="19">
      <t>センタク</t>
    </rPh>
    <rPh sb="19" eb="20">
      <t>ガタ</t>
    </rPh>
    <rPh sb="20" eb="22">
      <t>ツウショ</t>
    </rPh>
    <phoneticPr fontId="4"/>
  </si>
  <si>
    <t>ＳＯＭＰＯケア　交野　デイサービス</t>
    <rPh sb="8" eb="10">
      <t>カタノ</t>
    </rPh>
    <phoneticPr fontId="4"/>
  </si>
  <si>
    <t>通所介護・
通所介護相当サービス</t>
    <rPh sb="0" eb="2">
      <t>ツウショ</t>
    </rPh>
    <rPh sb="2" eb="4">
      <t>カイゴ</t>
    </rPh>
    <rPh sb="6" eb="8">
      <t>ツウショ</t>
    </rPh>
    <rPh sb="8" eb="10">
      <t>カイゴ</t>
    </rPh>
    <rPh sb="10" eb="12">
      <t>ソウトウ</t>
    </rPh>
    <phoneticPr fontId="4"/>
  </si>
  <si>
    <t>ＳＯＭＰＯケア　門真ゆり　デイサービス</t>
    <rPh sb="8" eb="10">
      <t>カドマ</t>
    </rPh>
    <phoneticPr fontId="4"/>
  </si>
  <si>
    <t>ＳＯＭＰＯケア　門真光の森　デイサービス</t>
    <rPh sb="8" eb="10">
      <t>カドマ</t>
    </rPh>
    <rPh sb="10" eb="11">
      <t>ヒカリ</t>
    </rPh>
    <rPh sb="12" eb="13">
      <t>モリ</t>
    </rPh>
    <phoneticPr fontId="4"/>
  </si>
  <si>
    <r>
      <rPr>
        <sz val="9"/>
        <rFont val="ＭＳ Ｐ明朝"/>
        <family val="1"/>
        <charset val="128"/>
      </rPr>
      <t>大阪府門真市岸和田二丁目</t>
    </r>
    <r>
      <rPr>
        <sz val="9"/>
        <rFont val="Century"/>
        <family val="1"/>
      </rPr>
      <t>16</t>
    </r>
    <r>
      <rPr>
        <sz val="9"/>
        <rFont val="ＭＳ Ｐ明朝"/>
        <family val="1"/>
        <charset val="128"/>
      </rPr>
      <t>番</t>
    </r>
    <r>
      <rPr>
        <sz val="9"/>
        <rFont val="Century"/>
        <family val="1"/>
      </rPr>
      <t>10</t>
    </r>
    <r>
      <rPr>
        <sz val="9"/>
        <rFont val="ＭＳ Ｐ明朝"/>
        <family val="1"/>
        <charset val="128"/>
      </rPr>
      <t>号</t>
    </r>
    <phoneticPr fontId="4"/>
  </si>
  <si>
    <t>通所介護
通所介護相当サービス
通所型サービスＡ</t>
    <rPh sb="0" eb="2">
      <t>ツウショ</t>
    </rPh>
    <rPh sb="2" eb="4">
      <t>カイゴ</t>
    </rPh>
    <rPh sb="5" eb="7">
      <t>ツウショ</t>
    </rPh>
    <rPh sb="7" eb="9">
      <t>カイゴ</t>
    </rPh>
    <rPh sb="9" eb="11">
      <t>ソウトウ</t>
    </rPh>
    <rPh sb="16" eb="18">
      <t>ツウショ</t>
    </rPh>
    <rPh sb="18" eb="19">
      <t>ガタ</t>
    </rPh>
    <phoneticPr fontId="4"/>
  </si>
  <si>
    <t>ＳＯＭＰＯケア　ハッピーデイズ岸和田</t>
    <rPh sb="15" eb="18">
      <t>キシワダ</t>
    </rPh>
    <phoneticPr fontId="4"/>
  </si>
  <si>
    <t>（介護予防）訪問看護</t>
    <rPh sb="1" eb="3">
      <t>カイゴ</t>
    </rPh>
    <rPh sb="3" eb="5">
      <t>ヨボウ</t>
    </rPh>
    <rPh sb="6" eb="8">
      <t>ホウモン</t>
    </rPh>
    <rPh sb="8" eb="10">
      <t>カンゴ</t>
    </rPh>
    <phoneticPr fontId="4"/>
  </si>
  <si>
    <t>ＳＯＭＰＯケア　ラヴィーレ岸和田　訪問看護</t>
    <rPh sb="13" eb="16">
      <t>キシワダ</t>
    </rPh>
    <rPh sb="17" eb="19">
      <t>ホウモン</t>
    </rPh>
    <rPh sb="19" eb="21">
      <t>カンゴ</t>
    </rPh>
    <phoneticPr fontId="4"/>
  </si>
  <si>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4"/>
  </si>
  <si>
    <t>ＳＯＭＰＯケア　阿倍野　定期巡回</t>
    <rPh sb="8" eb="11">
      <t>アベノ</t>
    </rPh>
    <phoneticPr fontId="4"/>
  </si>
  <si>
    <t>ＳＯＭＰＯケア　城東　定期巡回</t>
    <rPh sb="8" eb="10">
      <t>ジョウトウ</t>
    </rPh>
    <phoneticPr fontId="4"/>
  </si>
  <si>
    <t>ＳＯＭＰＯケア　吹田　定期巡回</t>
    <rPh sb="8" eb="10">
      <t>スイタ</t>
    </rPh>
    <phoneticPr fontId="4"/>
  </si>
  <si>
    <t>（禁止または制限される行為）
1　入居者は、本ホームの利用にあたり、本ホームまたはその敷地内において、次の各号に掲げる行為を行ってはならない。
(1)　第６条（譲渡、転借等の禁止）の規定に反して、入居者以外の第三者に居室その他の本ホームの施設を使用させること。
(2)　各種サービスの提供に際し、過剰なサービスを要求すること（特定施設入居者生活介護等を利用する場合の介護サービス計画に含まれていないサービスの要求を含む）。
(3)　他の入居者の許可なく他の入居者の居室に入室すること、その他の他の入居者の生活や事業者による他の入居者に対するサービスの提供に悪影響を及ぼすこと。
(4)　他の入居者または事業者の職員の身体・財産に危害を及ぼすことおよび危害を及ぼすとの威勢を示すこと。
(5)　本ホームの共同生活の秩序を乱し、他の入居者または事業者の職員に迷惑をかける行為（各種ハラスメント行為を含む）、その他本ホームの健全な運営に支障をきたす行為。
(6)　銃砲刀剣類、爆発物、発火物、火器、有毒物等の危険な物品等を搬入・使用・保管すること。
(7)　大型の金庫、その他重量の大きな物品等を搬入し、または備え付けること。
(8)　排水管、その他を腐食させるおそれのある液体等を流すこと。
(9)　大声、テレビ・ステレオ等の操作、楽器の演奏、その他により、大音量等で近隣に迷惑を与えること。
(10)　猛獣・毒蛇等の明らかに近隣に迷惑をかける動物を飼育すること。</t>
    <phoneticPr fontId="4"/>
  </si>
  <si>
    <t>(11)　騒音、振動、居室内を著しく不衛生にする等により、近隣または他の入居者に迷惑をかけること。
(12)　その他運営・管理規程に違反する行為。
2　入居者は、本ホームまたはその敷地内もしくはその周辺において、次の各号に掲げる行為を行ってはならない。
(1)　暴力的な要求行為または法的な責任を超えた不当な要求行為をすること。
(2)　脅迫的な言動をし、または暴力を用いる行為をすること。
(3)　風説を流布し、偽計を用いまたは威力を用いて、事業者の信用を毀損し、または事業者の業務を妨害する行為をすること。
(4)　著しく粗野なもしくは乱暴な言動を行い、または威勢を示すことにより、本ホームの他の入居者、その関係者、周辺住民、通行人、または事業者の職員に不安を与えること。
(5)　本ホームに反社会的勢力を入居させ、反復継続して反社会的勢力を出入させ、または本ホームを反社会的勢力の事務所その他の活動の拠点に供すること。
(6)　その他前各号に準ずる行為をすること。
3　入居者は、本ホームの利用にあたり、事業者の書面による承諾を得ることなく、次の各号に掲げる行為を行ってはならない。また、事業者は他の入居者からの苦情、その他の場合に、その承諾を取り消すことがある。
(1)　居室、共用施設、または敷地内に物品を置くこと（ただし、本ホームの運営に支障がない限りの入居者個人の衣類や家具備品の居室内への持ち込みは除く）。
(2)　本ホーム内において、営利その他の目的による勧誘・販売・宣伝・広告等の活動を行うこと。</t>
    <phoneticPr fontId="4"/>
  </si>
  <si>
    <t>(3)　本ホームの増築・改築・移転・改造・模様替え、居室の造作の改造等を伴う模様替え、敷地内において工作物を設置すること。
(4)　動物（第１項第(１０)号に該当する場合は除く）を飼育すること。
(5)　入居者が入居者の家族その他の入居者の関係者を付添・介助・看護等の目的で居室内に居住または宿泊させること。
(6)　運営・管理規程等において、事業者がその承諾を必要と定めるその他の行為を行うこと。
4　入居者は、入居者の家族その他の入居者の関係者が前第１項、第２項および第３項にかかる行為を行った場合には、速やかに当該行為者による当該行為を中止させなければならない。
5　入居者に前第１項、第２項、第３項および第４項の義務を履行する能力がない場合、身元保証人が入居者に代わり前第１項、第２項、第３項および第４項の義務を負う。
6　入居者は、本ホームの利用にあたり、次の各号に掲げる事項については、あらかじめ事業者と協議を行うこととし、事業者はこの場合の基本的な考え方を運営・管理規程に定めることとする。
(1)　入居者が１か月以上居室を不在にする場合の居室の保全、連絡方法、各種費用の支払いとその負担方法
(2)　事業者が入居者との事前協議を必要と定めるその他の事項
7　入居者が、第１項、第２項、第３項もしくは第４項の規定に違反し、または第６項の規定に従わず、事業者、事業者の職員、他の入居者などの入居者および身元保証人以外の第三者に損害を与えた場合は、事業者または当該第三者に対して損害賠償責任が生ずることがある。</t>
    <phoneticPr fontId="4"/>
  </si>
  <si>
    <t>介護職員等ベースアップ等支援加算</t>
    <phoneticPr fontId="4"/>
  </si>
  <si>
    <t>（事業者からの申し出による移り住み）
1　事業者は、入居者の心身の状況の変化により、入居時の居室では必要となる介護サービスの提供に支障をきたすこととなった場合、またはその他の事情により、入居者の居室を変更する必要があると判断する場合には、居室を変更できるものとする。なお、変更前後の居室の月額費用が異なる場合は、入居者および身元保証人の同意を得た上で、月額費用を変更することがある。
2　事業者は、前項により居室を変更する場合は、次の各号に掲げるすべての手続きを行うものとする。
(1)　協力医療機関の医師または主治医の意見を聴く。
(2)　緊急やむを得ない場合を除いて、一定の観察期間を設ける。
(3)　入居者および身元保証人に、変更後の居室および介護サービス等の内容、その他の権利、専有面積および階数等の変更、それらに伴う費用負担の増減の有無ならびにその内容について、説明を行う。
(4)　入居者および身元保証人の同意を得る。
(5)　変更後の居室番号、月額費用等を記載した変更覚書を締結する。ただし、料金プランが「前払い方式」または「併用方式」の場合は、事業者の計算するところにより清算をし、退去手続きの上、変更先の居室について改めて「入居契約書」を締結する。
3　本状により居室を変更する場合、第４０条第２項（明渡しおよび原状回復）の定めに従い、入居者は変更前の居室の原状回復をするものとする。</t>
    <phoneticPr fontId="4"/>
  </si>
  <si>
    <t>（入居者または身元保証人からの申し出による移り住み）
1　入居者および身元保証人は、事業者に対し、居室の変更を請求することができる。事業者は、これに応じる義務は負わないが、入居者および身元保証人の希望、本ホームおよび事業者が運営する他の有料老人ホームにおける空室の状況、他の入居希望者の状況等を踏まえ、可能な限りかかる請求に応じるものとし、入居者および身元保証人と協議の上、変更先の居室を決定するものとする。
2　本ホーム内の変更については、変更後の居室番号、月額費用等を記載した変更覚書を締結するものとする。ただし、料金プランが「前払い方式」または「併用方式」の場合は、事業者の計算するところにより清算をし、退去手続きの上、変更先の居室について改めて「入居契約書」を締結する。
3　事業者が運営する他ホームへの変更については、事業者の計算するところにより精算をし、退去手続きの上、再度変更先の居室について改めて「入居契約書」を締結するものとする。
4　前第２項および第３項の場合は、第４０条第２項（明渡しおよび原状回復）の定めに従い、入居者は変更前の居室の原状回復をするものとする。</t>
    <phoneticPr fontId="4"/>
  </si>
  <si>
    <t>(3)　本ホームの増築・改築・移転・改造・模様替え、居室の造作の改造等を伴う模様替え、敷地内において工作物を設置すること。
(4)　動物（第１項第(１０)号に該当する場合は除く）を飼育すること。
(5)　入居者が入居者の家族その他の入居者の関係者を付添・介助・看護等の目的で居室内に居住または宿泊させること。
(6)　運営・管理規程等において、事業者がその承諾を必要と定めるその他の行為を行うこと。
4　入居者は、入居者の家族その他の入居者の関係者が前第１項、第２項および第３項にかかる行為を行った場合には、速やかに当該行為者による当該行為を中止させなければならない。
5　入居者に前第１項、第２項、第３項および第４項の義務を履行する能力がない場合、身元保証人が入居者に代わり前第１項、第２項、第３項および第４項の義務を負う。
6　入居者は、本ホームの利用にあたり、次の各号に掲げる事項については、あらかじめ事業者と協議を行うこととし、事業者はこの場合の基本的な考え方を運営・管理規程に定めることとする。
(1)　入居者が１か月以上居室を不在にする場合の居室の保全、連絡方法、各種費用の支払いとその負担方法
(2)　事業者が入居者との事前協議を必要と定めるその他の事項</t>
    <phoneticPr fontId="4"/>
  </si>
  <si>
    <t>7　入居者が、第１項、第２項、第３項もしくは第４項の規定に違反し、または第６項の規定に従わず、事業者、事業者の職員、他の入居者などの入居者および身元保証人以外の第三者に損害を与えた場合は、事業者または当該第三者に対して損害賠償責任が生ずることがある。</t>
    <phoneticPr fontId="4"/>
  </si>
  <si>
    <t>（事業者の契約解除）
１　事業者は、次の各号のいずれかに該当したときは、入居者に対し、居室の明渡しを通告し、本契約を解除することができる。
(1)入居時の提出書類に虚偽の事項を記載し、または虚偽の資料を提出し、その他不正の手段を用いて入居したとき。
(2)第３０条（入居までに支払う費用）に定める前払金または内金を事業者の定める支払期日までに支払わなかったとき
(3)第３１条（入居後に支払う月額費用）に定める月額費用、その他これに準じる事業者に対する支払を2か月以上遅延し、または、正当な理由なくしばしば遅延し、事業者が相当の期間を定めて催告したにもかかわらず支払わなかったとき。
(4)建物・付帯設備・敷地を故意または重大な過失により滅失、毀損、汚損したとき。
(5)２か月を超える長期の不在・外泊により、復帰の目途がたたず本契約を継続する意思がないものと事業者が認めたとき。
(6)入居者の心身の状態が著しく悪化し、継続的に医療行為が必要となり、かつ、有料老人ホームにおける通常の介護方法および接遇方法ではこれに対応することができないとき（かかる場合、事業者は、原則として、協力医療機関の医師または主治医の意見を聴き、一定の観察期間を置くものとする）。
(7)入居者の行動が、他の入居者または職員の身体・生命・精神に危害を及ぼし、または、その危害の切迫したおそれがあり、かつ、有料老人ホームにおける通常の介護方法および接遇方法ではこれを防止することができないとき（かかる場合、事業者は、原則として、協力医療機関の医師または主治医の意見を聴き、一定の観察期間を置くものとする）。</t>
    <phoneticPr fontId="4"/>
  </si>
  <si>
    <t>(8)第６条（譲渡、転借等の禁止）または第２５条第１項、第３項、第４項（禁止または制限される行為）の規定その他本契約の規定に違反し、事業者が相当の期間を定めて催告したにもかかわらず、これを是正しないとき。
(9)その他、入居者、身元保証人、入居者の家族その他の入居者の関係者が、事業者、職員、他の入居者等に対して社会通念上許容できないような行為を行う等、事業者との信頼関係を破壊する行為があり、本契約を継続することが困難と認められるとき。
2　前項の場合、事業者は、通告に先立ち、入居者（入居者に弁明の能力がない場合は身元保証人）に対し弁明の機会を設けるものとする。事業者は、入居者の移転先の有無等について確認し、移転先がない場合には、入居者、身元保証人、入居者の家族等の関係者と協議し、移転先の確保にできる限り協力し、解除日および居室を明け渡す期日の決定において配慮するよう努めるものとする。
3　事業者は、入居者または身元保証人が次の各号のいずれかに該当したときは、何らの催告・手続きを要さず、直ちに本契約を解除することができる。
(1)　第１１条（反社会的勢力に関する表明・保証）に反する事実が判明したとき、または、反していると事業者が合理的に判断したとき。
(2)　第２５条第２項各号（禁止または制限される行為）に掲げる行為を行ったとき。
4　事業者は、本条第１項または第３項に基づき本契約を解除した場合、入居者または身元保証人に損害が生じても、何らこれを賠償する責任を負わない。</t>
    <phoneticPr fontId="4"/>
  </si>
  <si>
    <t>（入居者からの契約解除）
1　入居者は、事業者に対して、事業者の定める書面をもって、少なくとも解除日の３０日前に申し入れを行うことにより、本契約を解除することができる。入居者は、事業者に対し、解除日までに居室を明け渡さなければならない。
2　入居者が、前項の書面を提出しないで居室を退去した場合には、事業者が入居者の退去の事実を知った日の翌日から起算して３０日目をもって、解除されたものとする。
3　入居者は、事業者について、第１１条（反社会的勢力に関する表明・保証）に反する事実が判明したときは、何ら催告を要さず、直ちに本契約を解除することができる。
4　入居者は、前項に基づき本契約を解除した場合、事業者に損害が生じても、何らこれを賠償する責任を負わない。</t>
    <phoneticPr fontId="4"/>
  </si>
  <si>
    <t>（（介護予防）特定施設入居者生活介護＋加算単位数）×1.5%</t>
    <phoneticPr fontId="4"/>
  </si>
  <si>
    <t>（（介護予防）特定施設入居者生活介護＋加算単位数（処遇改善、特定処遇改善加算を除く））×1.5%</t>
    <rPh sb="25" eb="27">
      <t>ショグウ</t>
    </rPh>
    <rPh sb="27" eb="29">
      <t>カイゼン</t>
    </rPh>
    <rPh sb="30" eb="32">
      <t>トクテイ</t>
    </rPh>
    <rPh sb="32" eb="34">
      <t>ショグウ</t>
    </rPh>
    <rPh sb="34" eb="36">
      <t>カイゼン</t>
    </rPh>
    <rPh sb="36" eb="38">
      <t>カサン</t>
    </rPh>
    <rPh sb="39" eb="40">
      <t>ノゾ</t>
    </rPh>
    <phoneticPr fontId="4"/>
  </si>
  <si>
    <t>（（介護予防）特定施設入居者生活介護＋加算単位数（特定処遇、ベースアップ加算を除く））×8.2%</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25" eb="27">
      <t>トクテイ</t>
    </rPh>
    <rPh sb="27" eb="29">
      <t>ショグウ</t>
    </rPh>
    <rPh sb="36" eb="38">
      <t>カサン</t>
    </rPh>
    <rPh sb="39" eb="40">
      <t>ノゾ</t>
    </rPh>
    <phoneticPr fontId="4"/>
  </si>
  <si>
    <t>（（介護予防）特定施設入居者生活介護＋加算単位数（処遇改善、ベースアップ加算を除く））×1.8%</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25" eb="27">
      <t>ショグウ</t>
    </rPh>
    <rPh sb="27" eb="29">
      <t>カイゼン</t>
    </rPh>
    <rPh sb="36" eb="38">
      <t>カサン</t>
    </rPh>
    <rPh sb="39" eb="40">
      <t>ノゾ</t>
    </rPh>
    <phoneticPr fontId="4"/>
  </si>
  <si>
    <r>
      <t xml:space="preserve">生活機能向上連携加算
</t>
    </r>
    <r>
      <rPr>
        <sz val="7"/>
        <rFont val="ＭＳ 明朝"/>
        <family val="1"/>
        <charset val="128"/>
      </rPr>
      <t>（個別機能訓練加算を算定する場合は1月につき100単位）</t>
    </r>
    <rPh sb="0" eb="2">
      <t>セイカツ</t>
    </rPh>
    <rPh sb="2" eb="4">
      <t>キノウ</t>
    </rPh>
    <rPh sb="4" eb="6">
      <t>コウジョウ</t>
    </rPh>
    <rPh sb="6" eb="8">
      <t>レンケイ</t>
    </rPh>
    <rPh sb="8" eb="10">
      <t>カサン</t>
    </rPh>
    <phoneticPr fontId="4"/>
  </si>
  <si>
    <t>月額費用の合計（30日の場合）</t>
    <rPh sb="0" eb="2">
      <t>ゲツガク</t>
    </rPh>
    <rPh sb="2" eb="4">
      <t>ヒヨウ</t>
    </rPh>
    <rPh sb="5" eb="7">
      <t>ゴウケイ</t>
    </rPh>
    <phoneticPr fontId="4"/>
  </si>
  <si>
    <t>食費（30日の場合・税込）</t>
    <rPh sb="0" eb="2">
      <t>ショクヒ</t>
    </rPh>
    <rPh sb="5" eb="6">
      <t>ニチ</t>
    </rPh>
    <rPh sb="7" eb="9">
      <t>バアイ</t>
    </rPh>
    <rPh sb="10" eb="12">
      <t>ゼイコミ</t>
    </rPh>
    <phoneticPr fontId="4"/>
  </si>
  <si>
    <t>対象区分</t>
    <rPh sb="0" eb="2">
      <t>タイショウ</t>
    </rPh>
    <rPh sb="2" eb="4">
      <t>クブン</t>
    </rPh>
    <phoneticPr fontId="44"/>
  </si>
  <si>
    <t>区分Ⅱ</t>
  </si>
  <si>
    <t>← プルダウンで選択</t>
    <rPh sb="8" eb="10">
      <t>センタク</t>
    </rPh>
    <phoneticPr fontId="44"/>
  </si>
  <si>
    <t>特定施設の種類</t>
    <rPh sb="0" eb="4">
      <t>トクテイシセツ</t>
    </rPh>
    <rPh sb="5" eb="7">
      <t>シュルイ</t>
    </rPh>
    <phoneticPr fontId="44"/>
  </si>
  <si>
    <t>混合型</t>
    <rPh sb="0" eb="3">
      <t>コンゴウガタ</t>
    </rPh>
    <phoneticPr fontId="44"/>
  </si>
  <si>
    <t>介護サービス等の一覧表①</t>
    <rPh sb="0" eb="2">
      <t>カイゴ</t>
    </rPh>
    <rPh sb="6" eb="7">
      <t>トウ</t>
    </rPh>
    <rPh sb="8" eb="11">
      <t>イチランヒョウ</t>
    </rPh>
    <phoneticPr fontId="4"/>
  </si>
  <si>
    <t>介護サービス等の一覧表②</t>
    <rPh sb="0" eb="2">
      <t>カイゴ</t>
    </rPh>
    <rPh sb="6" eb="7">
      <t>トウ</t>
    </rPh>
    <rPh sb="8" eb="11">
      <t>イチランヒョウ</t>
    </rPh>
    <phoneticPr fontId="4"/>
  </si>
  <si>
    <t>介護サービス等の一覧表③</t>
    <rPh sb="0" eb="2">
      <t>カイゴ</t>
    </rPh>
    <rPh sb="6" eb="7">
      <t>トウ</t>
    </rPh>
    <rPh sb="8" eb="11">
      <t>イチランヒョウ</t>
    </rPh>
    <phoneticPr fontId="4"/>
  </si>
  <si>
    <t>2022/10/1現在</t>
    <rPh sb="9" eb="11">
      <t>ゲンザイ</t>
    </rPh>
    <phoneticPr fontId="44"/>
  </si>
  <si>
    <t>要介護認定区分</t>
    <rPh sb="0" eb="1">
      <t>ヨウ</t>
    </rPh>
    <rPh sb="1" eb="3">
      <t>カイゴ</t>
    </rPh>
    <rPh sb="3" eb="5">
      <t>ニンテイ</t>
    </rPh>
    <rPh sb="5" eb="7">
      <t>クブン</t>
    </rPh>
    <phoneticPr fontId="50"/>
  </si>
  <si>
    <t>サービスの分類</t>
    <phoneticPr fontId="50"/>
  </si>
  <si>
    <t>自立介護費、前払
金及び月額利用料
に含むサービス</t>
    <rPh sb="0" eb="2">
      <t>ジリツ</t>
    </rPh>
    <rPh sb="2" eb="4">
      <t>カイゴ</t>
    </rPh>
    <rPh sb="4" eb="5">
      <t>ヒ</t>
    </rPh>
    <rPh sb="6" eb="8">
      <t>マエバライ</t>
    </rPh>
    <rPh sb="10" eb="11">
      <t>オヨ</t>
    </rPh>
    <rPh sb="12" eb="14">
      <t>ゲツガク</t>
    </rPh>
    <rPh sb="14" eb="16">
      <t>リヨウ</t>
    </rPh>
    <rPh sb="16" eb="17">
      <t>リョウ</t>
    </rPh>
    <rPh sb="19" eb="20">
      <t>フク</t>
    </rPh>
    <phoneticPr fontId="4"/>
  </si>
  <si>
    <t>その都度徴収する
サービス</t>
    <rPh sb="2" eb="4">
      <t>ツド</t>
    </rPh>
    <rPh sb="4" eb="6">
      <t>チョウシュウ</t>
    </rPh>
    <phoneticPr fontId="4"/>
  </si>
  <si>
    <t>介護保険給付・前払
金及び月額利用料に
含むサービス</t>
    <rPh sb="0" eb="2">
      <t>カイゴ</t>
    </rPh>
    <rPh sb="2" eb="4">
      <t>ホケン</t>
    </rPh>
    <rPh sb="4" eb="6">
      <t>キュウフ</t>
    </rPh>
    <rPh sb="11" eb="12">
      <t>オヨ</t>
    </rPh>
    <rPh sb="13" eb="15">
      <t>ゲツガク</t>
    </rPh>
    <rPh sb="15" eb="17">
      <t>リヨウ</t>
    </rPh>
    <rPh sb="17" eb="18">
      <t>リョウ</t>
    </rPh>
    <phoneticPr fontId="4"/>
  </si>
  <si>
    <t>＜介護サービス＞</t>
    <rPh sb="1" eb="3">
      <t>カイゴ</t>
    </rPh>
    <phoneticPr fontId="4"/>
  </si>
  <si>
    <t>　〇巡回</t>
    <rPh sb="2" eb="4">
      <t>ジュンカイ</t>
    </rPh>
    <phoneticPr fontId="4"/>
  </si>
  <si>
    <t>昼間 9:00 ～18:00</t>
    <rPh sb="0" eb="2">
      <t>ヒルマ</t>
    </rPh>
    <phoneticPr fontId="4"/>
  </si>
  <si>
    <t>ー</t>
  </si>
  <si>
    <t>状態に応じて※4</t>
    <phoneticPr fontId="52"/>
  </si>
  <si>
    <t>夜間 18:00～9:00</t>
    <rPh sb="0" eb="1">
      <t>ヨル</t>
    </rPh>
    <rPh sb="1" eb="2">
      <t>ヒルマ</t>
    </rPh>
    <phoneticPr fontId="4"/>
  </si>
  <si>
    <t>　〇食事介助</t>
    <rPh sb="2" eb="4">
      <t>ショクジ</t>
    </rPh>
    <rPh sb="4" eb="6">
      <t>カイジョ</t>
    </rPh>
    <phoneticPr fontId="4"/>
  </si>
  <si>
    <t>　〇排泄</t>
    <rPh sb="2" eb="4">
      <t>ハイセツ</t>
    </rPh>
    <phoneticPr fontId="4"/>
  </si>
  <si>
    <t>おむつ交換</t>
    <rPh sb="3" eb="5">
      <t>コウカン</t>
    </rPh>
    <phoneticPr fontId="4"/>
  </si>
  <si>
    <t>おむつ代</t>
    <rPh sb="3" eb="4">
      <t>ダイ</t>
    </rPh>
    <phoneticPr fontId="4"/>
  </si>
  <si>
    <t>実費／持込</t>
    <rPh sb="0" eb="2">
      <t>ジッピ</t>
    </rPh>
    <rPh sb="3" eb="5">
      <t>モチコミ</t>
    </rPh>
    <phoneticPr fontId="4"/>
  </si>
  <si>
    <t>　〇入浴</t>
    <rPh sb="2" eb="4">
      <t>ニュウヨク</t>
    </rPh>
    <phoneticPr fontId="4"/>
  </si>
  <si>
    <t>浴室使用週2回</t>
    <rPh sb="4" eb="5">
      <t>シュウ</t>
    </rPh>
    <rPh sb="6" eb="7">
      <t>カイ</t>
    </rPh>
    <phoneticPr fontId="4"/>
  </si>
  <si>
    <t>希望による週3回目からの援助実施は別料金※1</t>
    <rPh sb="0" eb="2">
      <t>キボウ</t>
    </rPh>
    <rPh sb="5" eb="6">
      <t>シュウ</t>
    </rPh>
    <rPh sb="7" eb="8">
      <t>カイ</t>
    </rPh>
    <rPh sb="8" eb="9">
      <t>メ</t>
    </rPh>
    <rPh sb="12" eb="14">
      <t>エンジョ</t>
    </rPh>
    <rPh sb="14" eb="16">
      <t>ジッシ</t>
    </rPh>
    <rPh sb="17" eb="20">
      <t>ベツリョウキン</t>
    </rPh>
    <phoneticPr fontId="4"/>
  </si>
  <si>
    <t>週2回</t>
    <rPh sb="0" eb="1">
      <t>シュウ</t>
    </rPh>
    <rPh sb="2" eb="3">
      <t>カイ</t>
    </rPh>
    <phoneticPr fontId="4"/>
  </si>
  <si>
    <t>一般浴介助</t>
    <rPh sb="0" eb="2">
      <t>イッパン</t>
    </rPh>
    <rPh sb="2" eb="3">
      <t>ヨク</t>
    </rPh>
    <rPh sb="3" eb="5">
      <t>カイジョ</t>
    </rPh>
    <phoneticPr fontId="4"/>
  </si>
  <si>
    <t>清拭</t>
    <rPh sb="0" eb="1">
      <t>セイ</t>
    </rPh>
    <rPh sb="1" eb="2">
      <t>フ</t>
    </rPh>
    <phoneticPr fontId="4"/>
  </si>
  <si>
    <t>未入浴時
状態に応じて※4</t>
    <rPh sb="0" eb="1">
      <t>ミ</t>
    </rPh>
    <rPh sb="1" eb="3">
      <t>ニュウヨク</t>
    </rPh>
    <rPh sb="3" eb="4">
      <t>ジ</t>
    </rPh>
    <phoneticPr fontId="4"/>
  </si>
  <si>
    <t>特浴介助</t>
    <rPh sb="0" eb="1">
      <t>トクシュ</t>
    </rPh>
    <rPh sb="1" eb="2">
      <t>ヨク</t>
    </rPh>
    <rPh sb="2" eb="4">
      <t>カイジョ</t>
    </rPh>
    <phoneticPr fontId="4"/>
  </si>
  <si>
    <t>　〇身辺介助</t>
    <rPh sb="2" eb="4">
      <t>シンペン</t>
    </rPh>
    <rPh sb="4" eb="6">
      <t>カイジョ</t>
    </rPh>
    <phoneticPr fontId="4"/>
  </si>
  <si>
    <t>体位交換</t>
    <rPh sb="0" eb="2">
      <t>タイイ</t>
    </rPh>
    <rPh sb="2" eb="4">
      <t>コウカン</t>
    </rPh>
    <phoneticPr fontId="4"/>
  </si>
  <si>
    <t>居室からの移動</t>
    <rPh sb="0" eb="2">
      <t>キョシツ</t>
    </rPh>
    <rPh sb="5" eb="7">
      <t>イドウ</t>
    </rPh>
    <phoneticPr fontId="4"/>
  </si>
  <si>
    <t>衣類の着脱</t>
    <rPh sb="0" eb="2">
      <t>イルイ</t>
    </rPh>
    <rPh sb="3" eb="5">
      <t>チャクダツ</t>
    </rPh>
    <phoneticPr fontId="4"/>
  </si>
  <si>
    <t>身だしなみ介助</t>
    <rPh sb="0" eb="1">
      <t>ミ</t>
    </rPh>
    <rPh sb="5" eb="7">
      <t>カイジョ</t>
    </rPh>
    <phoneticPr fontId="4"/>
  </si>
  <si>
    <t>行動障害対応※2</t>
  </si>
  <si>
    <t>　〇機能訓練</t>
    <rPh sb="2" eb="4">
      <t>キノウカイフク</t>
    </rPh>
    <rPh sb="4" eb="6">
      <t>クンレン</t>
    </rPh>
    <phoneticPr fontId="4"/>
  </si>
  <si>
    <t>別料金※1</t>
    <rPh sb="0" eb="3">
      <t>ベツリョウキン</t>
    </rPh>
    <phoneticPr fontId="4"/>
  </si>
  <si>
    <t>　〇通院の介助</t>
    <rPh sb="2" eb="4">
      <t>ツウイン</t>
    </rPh>
    <rPh sb="5" eb="7">
      <t>カイジョ</t>
    </rPh>
    <phoneticPr fontId="4"/>
  </si>
  <si>
    <t>協力医療機関</t>
    <rPh sb="0" eb="2">
      <t>キョウリョク</t>
    </rPh>
    <rPh sb="2" eb="4">
      <t>イリョウ</t>
    </rPh>
    <rPh sb="4" eb="6">
      <t>キカン</t>
    </rPh>
    <phoneticPr fontId="50"/>
  </si>
  <si>
    <t>別料金※1</t>
    <phoneticPr fontId="44"/>
  </si>
  <si>
    <t>付添</t>
    <rPh sb="0" eb="2">
      <t>ツキソイ</t>
    </rPh>
    <phoneticPr fontId="50"/>
  </si>
  <si>
    <t>協力医療機関以外</t>
  </si>
  <si>
    <t>　〇緊急時対応</t>
    <rPh sb="2" eb="5">
      <t>キンキュウジ</t>
    </rPh>
    <rPh sb="5" eb="7">
      <t>タイオウ</t>
    </rPh>
    <phoneticPr fontId="4"/>
  </si>
  <si>
    <t>ナースコール</t>
    <phoneticPr fontId="4"/>
  </si>
  <si>
    <t>適宜対応</t>
    <rPh sb="0" eb="2">
      <t>テキギ</t>
    </rPh>
    <rPh sb="2" eb="4">
      <t>タイオウ</t>
    </rPh>
    <phoneticPr fontId="4"/>
  </si>
  <si>
    <t>緊急搬送</t>
    <rPh sb="0" eb="4">
      <t>キンキュウハンソウ</t>
    </rPh>
    <phoneticPr fontId="4"/>
  </si>
  <si>
    <t>適宜対応</t>
    <rPh sb="0" eb="4">
      <t>テキギタイオウ</t>
    </rPh>
    <phoneticPr fontId="44"/>
  </si>
  <si>
    <t>＜生活サービス＞</t>
    <rPh sb="1" eb="3">
      <t>セイカツ</t>
    </rPh>
    <phoneticPr fontId="4"/>
  </si>
  <si>
    <t>　〇家事</t>
    <rPh sb="2" eb="4">
      <t>カジ</t>
    </rPh>
    <phoneticPr fontId="4"/>
  </si>
  <si>
    <t>清掃（居室）</t>
    <rPh sb="0" eb="2">
      <t>セイソウ</t>
    </rPh>
    <rPh sb="3" eb="5">
      <t>キョシツ</t>
    </rPh>
    <phoneticPr fontId="4"/>
  </si>
  <si>
    <t>週1回</t>
    <rPh sb="0" eb="1">
      <t>シュウ</t>
    </rPh>
    <rPh sb="2" eb="3">
      <t>カイ</t>
    </rPh>
    <phoneticPr fontId="4"/>
  </si>
  <si>
    <t>週1回以上及び必要時</t>
    <rPh sb="0" eb="1">
      <t>シュウ</t>
    </rPh>
    <rPh sb="2" eb="3">
      <t>カイ</t>
    </rPh>
    <rPh sb="3" eb="5">
      <t>イジョウ</t>
    </rPh>
    <rPh sb="7" eb="10">
      <t>ヒツヨウジ</t>
    </rPh>
    <phoneticPr fontId="4"/>
  </si>
  <si>
    <t>洗濯</t>
    <rPh sb="0" eb="2">
      <t>センタク</t>
    </rPh>
    <phoneticPr fontId="4"/>
  </si>
  <si>
    <t>週2回及び必要時</t>
    <rPh sb="0" eb="1">
      <t>シュウ</t>
    </rPh>
    <rPh sb="2" eb="3">
      <t>カイ</t>
    </rPh>
    <rPh sb="3" eb="4">
      <t>オヨ</t>
    </rPh>
    <rPh sb="5" eb="8">
      <t>ヒツヨウジ</t>
    </rPh>
    <phoneticPr fontId="4"/>
  </si>
  <si>
    <t>リネン交換</t>
    <rPh sb="3" eb="5">
      <t>コウカン</t>
    </rPh>
    <phoneticPr fontId="4"/>
  </si>
  <si>
    <t>週1回及び必要時</t>
    <rPh sb="0" eb="1">
      <t>シュウ</t>
    </rPh>
    <rPh sb="2" eb="3">
      <t>カイ</t>
    </rPh>
    <rPh sb="3" eb="4">
      <t>オヨ</t>
    </rPh>
    <rPh sb="5" eb="8">
      <t>ヒツヨウジ</t>
    </rPh>
    <phoneticPr fontId="4"/>
  </si>
  <si>
    <t>洗濯（業者依頼分）</t>
    <rPh sb="0" eb="2">
      <t>センタク</t>
    </rPh>
    <rPh sb="3" eb="5">
      <t>ギョウシャ</t>
    </rPh>
    <rPh sb="5" eb="7">
      <t>イライ</t>
    </rPh>
    <rPh sb="7" eb="8">
      <t>ブン</t>
    </rPh>
    <phoneticPr fontId="4"/>
  </si>
  <si>
    <t>　〇理美容</t>
    <rPh sb="2" eb="3">
      <t>リヨウ</t>
    </rPh>
    <rPh sb="3" eb="5">
      <t>ビヨウ</t>
    </rPh>
    <phoneticPr fontId="4"/>
  </si>
  <si>
    <t>　〇代行</t>
    <rPh sb="2" eb="4">
      <t>ダイコウ</t>
    </rPh>
    <phoneticPr fontId="4"/>
  </si>
  <si>
    <t>買物</t>
    <rPh sb="0" eb="2">
      <t>カイモノ</t>
    </rPh>
    <phoneticPr fontId="4"/>
  </si>
  <si>
    <t>指定日</t>
    <rPh sb="0" eb="3">
      <t>シテイビ</t>
    </rPh>
    <phoneticPr fontId="50"/>
  </si>
  <si>
    <t>役所手続き</t>
  </si>
  <si>
    <t>　〇日用雑貨費用</t>
    <rPh sb="2" eb="4">
      <t>ニチヨウ</t>
    </rPh>
    <rPh sb="4" eb="6">
      <t>ザッカ</t>
    </rPh>
    <rPh sb="6" eb="8">
      <t>ヒヨウ</t>
    </rPh>
    <phoneticPr fontId="4"/>
  </si>
  <si>
    <t>＜健康管理サービス＞</t>
    <rPh sb="1" eb="3">
      <t>ケンコウ</t>
    </rPh>
    <rPh sb="3" eb="5">
      <t>カンリ</t>
    </rPh>
    <phoneticPr fontId="4"/>
  </si>
  <si>
    <t>　〇健康診断</t>
    <rPh sb="2" eb="6">
      <t>ケンコウシンダン</t>
    </rPh>
    <phoneticPr fontId="4"/>
  </si>
  <si>
    <t>年2回機会を提供</t>
    <rPh sb="0" eb="1">
      <t>ネン</t>
    </rPh>
    <rPh sb="2" eb="3">
      <t>カイ</t>
    </rPh>
    <rPh sb="3" eb="5">
      <t>キカイ</t>
    </rPh>
    <rPh sb="6" eb="8">
      <t>テイキョウ</t>
    </rPh>
    <phoneticPr fontId="4"/>
  </si>
  <si>
    <t>実費負担</t>
    <rPh sb="0" eb="2">
      <t>ジッピ</t>
    </rPh>
    <rPh sb="2" eb="4">
      <t>フタン</t>
    </rPh>
    <phoneticPr fontId="4"/>
  </si>
  <si>
    <t>　〇健康相談</t>
    <rPh sb="2" eb="6">
      <t>ケンコウソウダン</t>
    </rPh>
    <phoneticPr fontId="4"/>
  </si>
  <si>
    <t>　〇生活指導</t>
    <rPh sb="2" eb="6">
      <t>セイカツシドウ</t>
    </rPh>
    <phoneticPr fontId="4"/>
  </si>
  <si>
    <t>　〇医師の往診</t>
  </si>
  <si>
    <t>医療費自己負担</t>
    <phoneticPr fontId="4"/>
  </si>
  <si>
    <t>　〇服薬</t>
    <rPh sb="2" eb="4">
      <t>フクヤク</t>
    </rPh>
    <phoneticPr fontId="4"/>
  </si>
  <si>
    <t>薬剤管理※3</t>
  </si>
  <si>
    <t>＜入退院時、入院中のサービス＞</t>
    <rPh sb="1" eb="4">
      <t>ニュウタイイン</t>
    </rPh>
    <rPh sb="4" eb="5">
      <t>ジ</t>
    </rPh>
    <rPh sb="6" eb="9">
      <t>ニュウインチュウ</t>
    </rPh>
    <phoneticPr fontId="4"/>
  </si>
  <si>
    <t>　〇医療費</t>
    <rPh sb="2" eb="5">
      <t>イリョウヒ</t>
    </rPh>
    <phoneticPr fontId="4"/>
  </si>
  <si>
    <t>医療費自己負担</t>
    <rPh sb="0" eb="3">
      <t>イリョウヒ</t>
    </rPh>
    <rPh sb="3" eb="5">
      <t>ジコ</t>
    </rPh>
    <rPh sb="5" eb="7">
      <t>フタン</t>
    </rPh>
    <phoneticPr fontId="4"/>
  </si>
  <si>
    <t>　〇移送サービス</t>
    <rPh sb="2" eb="4">
      <t>イソウ</t>
    </rPh>
    <phoneticPr fontId="4"/>
  </si>
  <si>
    <t>協力医療機関へ移送、緊急時の病院等への移送サービスは、上記の緊急時対応として行います。</t>
    <rPh sb="0" eb="6">
      <t>キョウリョクイリョウキカン</t>
    </rPh>
    <rPh sb="7" eb="9">
      <t>イソウ</t>
    </rPh>
    <phoneticPr fontId="44"/>
  </si>
  <si>
    <t>協力医療機関以外は
実費</t>
    <rPh sb="0" eb="6">
      <t>キョウリョクイリョウキカン</t>
    </rPh>
    <rPh sb="6" eb="8">
      <t>イガイ</t>
    </rPh>
    <rPh sb="10" eb="12">
      <t>ジッピ</t>
    </rPh>
    <phoneticPr fontId="4"/>
  </si>
  <si>
    <t>　〇入院中の生活援助</t>
    <rPh sb="2" eb="5">
      <t>ニュウインチュウ</t>
    </rPh>
    <rPh sb="6" eb="8">
      <t>セイカツ</t>
    </rPh>
    <rPh sb="8" eb="10">
      <t>エンジョ</t>
    </rPh>
    <phoneticPr fontId="4"/>
  </si>
  <si>
    <t>＜その他のサービス＞</t>
    <rPh sb="1" eb="4">
      <t>ソノタ</t>
    </rPh>
    <phoneticPr fontId="4"/>
  </si>
  <si>
    <t>　アクティビティ、その他サービス</t>
    <rPh sb="11" eb="12">
      <t>タ</t>
    </rPh>
    <phoneticPr fontId="44"/>
  </si>
  <si>
    <t>　ホームが一律に提供する場合</t>
    <phoneticPr fontId="44"/>
  </si>
  <si>
    <t>実費</t>
    <phoneticPr fontId="44"/>
  </si>
  <si>
    <t>必要に応じて
付添援助</t>
    <phoneticPr fontId="8"/>
  </si>
  <si>
    <t>実費</t>
    <rPh sb="0" eb="2">
      <t>ジッピ</t>
    </rPh>
    <phoneticPr fontId="44"/>
  </si>
  <si>
    <t>必要に応じて
付添援助</t>
    <rPh sb="0" eb="2">
      <t>ヒツヨウ</t>
    </rPh>
    <rPh sb="3" eb="4">
      <t>オウ</t>
    </rPh>
    <rPh sb="7" eb="9">
      <t>ツキソ</t>
    </rPh>
    <rPh sb="9" eb="11">
      <t>エンジョ</t>
    </rPh>
    <phoneticPr fontId="8"/>
  </si>
  <si>
    <t>　入居者の希望またはホームが参
　加者を募集して提供する場合</t>
    <phoneticPr fontId="44"/>
  </si>
  <si>
    <t>ー</t>
    <phoneticPr fontId="8"/>
  </si>
  <si>
    <t>※5</t>
    <phoneticPr fontId="44"/>
  </si>
  <si>
    <t>※1</t>
    <phoneticPr fontId="4"/>
  </si>
  <si>
    <t>※2</t>
    <phoneticPr fontId="4"/>
  </si>
  <si>
    <t>認知症等により、特別な対応が必要になった場合になります。</t>
    <phoneticPr fontId="44"/>
  </si>
  <si>
    <t>※3</t>
    <phoneticPr fontId="50"/>
  </si>
  <si>
    <t>【協力調剤薬局を利用する場合】</t>
    <rPh sb="1" eb="3">
      <t>キョウリョク</t>
    </rPh>
    <rPh sb="3" eb="5">
      <t>チョウザイ</t>
    </rPh>
    <rPh sb="5" eb="7">
      <t>ヤッキョク</t>
    </rPh>
    <rPh sb="8" eb="10">
      <t>リヨウ</t>
    </rPh>
    <rPh sb="12" eb="14">
      <t>バアイ</t>
    </rPh>
    <phoneticPr fontId="50"/>
  </si>
  <si>
    <t>薬の管理及び服薬指導が必要な場合、居宅療養管理指導サービスを利用することが出来ます。介護保険上、「（介護予防）特定施設入居者生活介護」とは別の「居宅療養管理指導費」の１割から３割の負担が必要となります。介護職員、看護職員は医師または薬剤師等の指示により、服薬援助を行います。</t>
    <rPh sb="4" eb="5">
      <t>オヨ</t>
    </rPh>
    <rPh sb="50" eb="54">
      <t>カイゴヨボウ</t>
    </rPh>
    <rPh sb="80" eb="81">
      <t>ヒ</t>
    </rPh>
    <rPh sb="106" eb="110">
      <t>カンゴショクイン</t>
    </rPh>
    <rPh sb="111" eb="113">
      <t>イシ</t>
    </rPh>
    <rPh sb="119" eb="120">
      <t>トウ</t>
    </rPh>
    <phoneticPr fontId="50"/>
  </si>
  <si>
    <t>※4</t>
  </si>
  <si>
    <t>ケアプラン（特定施設入居者生活介護計画書）の内容に基づき、サービスを実施します。</t>
    <rPh sb="6" eb="8">
      <t>トクテイ</t>
    </rPh>
    <rPh sb="8" eb="10">
      <t>シセツ</t>
    </rPh>
    <rPh sb="10" eb="13">
      <t>ニュウキョシャ</t>
    </rPh>
    <rPh sb="13" eb="15">
      <t>セイカツ</t>
    </rPh>
    <rPh sb="15" eb="17">
      <t>カイゴ</t>
    </rPh>
    <rPh sb="17" eb="19">
      <t>ケイカク</t>
    </rPh>
    <rPh sb="19" eb="20">
      <t>ショ</t>
    </rPh>
    <rPh sb="22" eb="24">
      <t>ナイヨウ</t>
    </rPh>
    <rPh sb="25" eb="26">
      <t>モト</t>
    </rPh>
    <rPh sb="34" eb="36">
      <t>ジッシ</t>
    </rPh>
    <phoneticPr fontId="50"/>
  </si>
  <si>
    <t>①実費（参加費、交通費、材料費等）、②付添援助（※１に定める別料金）等、事前に参加費のご案内をいたします。</t>
    <rPh sb="1" eb="3">
      <t>ジッピ</t>
    </rPh>
    <rPh sb="4" eb="7">
      <t>サンカヒ</t>
    </rPh>
    <rPh sb="8" eb="11">
      <t>コウツウヒ</t>
    </rPh>
    <rPh sb="12" eb="15">
      <t>ザイリョウヒ</t>
    </rPh>
    <rPh sb="15" eb="16">
      <t>トウ</t>
    </rPh>
    <rPh sb="19" eb="21">
      <t>ツキソイ</t>
    </rPh>
    <rPh sb="21" eb="23">
      <t>エンジョ</t>
    </rPh>
    <rPh sb="27" eb="28">
      <t>サダ</t>
    </rPh>
    <rPh sb="30" eb="33">
      <t>ベツリョウキン</t>
    </rPh>
    <rPh sb="34" eb="35">
      <t>トウ</t>
    </rPh>
    <rPh sb="36" eb="38">
      <t>ジゼン</t>
    </rPh>
    <rPh sb="39" eb="42">
      <t>サンカヒ</t>
    </rPh>
    <rPh sb="44" eb="46">
      <t>アンナイ</t>
    </rPh>
    <phoneticPr fontId="44"/>
  </si>
  <si>
    <t>ご本人の希望により別料金でサービスを選択できます。提供する時間帯（日中：8～18時、夜朝：6～8時 及び 18～22時、深夜：22～6時）により、価格が異なります。なお、医師等の指示により、介護上必要な場合の３回目以降の入浴は、介護保険給付に含まれます。
【15分の場合】　日中：1,540円　夜朝：1,925円　深夜：2,310円、【30分の場合】　日中：2,475円　夜朝：3,093円　深夜：3,712円、【以降30分】　日中：2,475円　夜朝：3,093円　深夜：3,712円、【240～480分の場合】　日中：1,100円　夜朝：1,375円　深夜：1,650円（すべて税込の金額）。</t>
    <phoneticPr fontId="4"/>
  </si>
  <si>
    <t>ＡＤＬ維持等加算（Ⅰ）</t>
    <rPh sb="3" eb="5">
      <t>イジ</t>
    </rPh>
    <rPh sb="5" eb="6">
      <t>トウ</t>
    </rPh>
    <rPh sb="6" eb="8">
      <t>カサン</t>
    </rPh>
    <phoneticPr fontId="4"/>
  </si>
  <si>
    <t>ＡＤＬ維持等加算（Ⅱ）</t>
    <rPh sb="3" eb="5">
      <t>イジ</t>
    </rPh>
    <rPh sb="5" eb="6">
      <t>トウ</t>
    </rPh>
    <rPh sb="6" eb="8">
      <t>カサン</t>
    </rPh>
    <phoneticPr fontId="4"/>
  </si>
  <si>
    <t>（別添４）　介護保険自己負担額（参考：加算項目別報酬金額：4級地）</t>
    <rPh sb="16" eb="18">
      <t>サンコウ</t>
    </rPh>
    <phoneticPr fontId="4"/>
  </si>
  <si>
    <t>自立の方の費用：3,300円／日</t>
    <phoneticPr fontId="4"/>
  </si>
  <si>
    <t>ＳＯＭＰＯケアフーズ株式会社</t>
    <phoneticPr fontId="4"/>
  </si>
  <si>
    <t>43,740円（税込）（1人あたり/30日の場合）
食費に含まれるサービス：献立、栄養管理、調理配膳、食事サービス全般等。
外泊、入院等で不在の場合、5日前までに申し出た場合に限り、不在日数に応じて食材費（朝・昼・夕のいずれか摂れば請求）を返金します。
食材費：780円［朝食200円、昼食300円、夕食280円］（税抜）
厨房管理費：570円（税抜）
有料老人ホームにおける食費（飲食料品の提供の対価）に係る消費税については、「1食あたり640円以下」かつ「1日あたり累計額1,920円以下」の場合（何れも厨房管理費を含む）に、軽減税率（8％）の対象となります。また、税込価格は、1か月間の税抜価格を合計した後に消費税を乗算して算出します。</t>
    <phoneticPr fontId="4"/>
  </si>
  <si>
    <t>適宜手入力で修正をお願いします。</t>
    <rPh sb="0" eb="2">
      <t>テキギ</t>
    </rPh>
    <rPh sb="2" eb="3">
      <t>テ</t>
    </rPh>
    <rPh sb="3" eb="5">
      <t>ニュウリョク</t>
    </rPh>
    <rPh sb="6" eb="8">
      <t>シュウセイ</t>
    </rPh>
    <rPh sb="10" eb="11">
      <t>ネガ</t>
    </rPh>
    <phoneticPr fontId="4"/>
  </si>
  <si>
    <t>今回ヒアリング対象外のため要検証（1年前の情報）</t>
    <rPh sb="0" eb="2">
      <t>コンカイ</t>
    </rPh>
    <rPh sb="7" eb="9">
      <t>タイショウ</t>
    </rPh>
    <rPh sb="9" eb="10">
      <t>ガイ</t>
    </rPh>
    <rPh sb="13" eb="14">
      <t>ヨウ</t>
    </rPh>
    <rPh sb="14" eb="16">
      <t>ケンショウ</t>
    </rPh>
    <rPh sb="18" eb="19">
      <t>ネン</t>
    </rPh>
    <rPh sb="19" eb="20">
      <t>マエ</t>
    </rPh>
    <rPh sb="21" eb="23">
      <t>ジョウホウ</t>
    </rPh>
    <phoneticPr fontId="4"/>
  </si>
  <si>
    <t>33_特定施設入居者生活介護</t>
    <phoneticPr fontId="4"/>
  </si>
  <si>
    <t>★</t>
    <phoneticPr fontId="4"/>
  </si>
  <si>
    <t>日高さんリストより</t>
    <rPh sb="0" eb="2">
      <t>ヒダカ</t>
    </rPh>
    <phoneticPr fontId="4"/>
  </si>
  <si>
    <t>2019/10料金表より</t>
    <rPh sb="7" eb="9">
      <t>リョウキン</t>
    </rPh>
    <rPh sb="9" eb="10">
      <t>ヒョウ</t>
    </rPh>
    <phoneticPr fontId="4"/>
  </si>
  <si>
    <t>通し
No.</t>
    <rPh sb="0" eb="1">
      <t>トオ</t>
    </rPh>
    <phoneticPr fontId="95"/>
  </si>
  <si>
    <t>会計CD</t>
    <rPh sb="0" eb="2">
      <t>カイケイ</t>
    </rPh>
    <phoneticPr fontId="95"/>
  </si>
  <si>
    <t>本部</t>
    <rPh sb="0" eb="2">
      <t>ホンブ</t>
    </rPh>
    <phoneticPr fontId="95"/>
  </si>
  <si>
    <t>事業部</t>
    <rPh sb="0" eb="2">
      <t>ジギョウ</t>
    </rPh>
    <rPh sb="2" eb="3">
      <t>ブ</t>
    </rPh>
    <phoneticPr fontId="95"/>
  </si>
  <si>
    <t>所在地
(都道府県)</t>
    <rPh sb="0" eb="3">
      <t>ショザイチ</t>
    </rPh>
    <rPh sb="5" eb="9">
      <t>トドウフケン</t>
    </rPh>
    <phoneticPr fontId="95"/>
  </si>
  <si>
    <t>所在地
(市町村)</t>
    <rPh sb="0" eb="3">
      <t>ショザイチ</t>
    </rPh>
    <rPh sb="5" eb="8">
      <t>シチョウソン</t>
    </rPh>
    <phoneticPr fontId="95"/>
  </si>
  <si>
    <t>中核都市以上</t>
    <rPh sb="0" eb="2">
      <t>チュウカク</t>
    </rPh>
    <rPh sb="2" eb="4">
      <t>トシ</t>
    </rPh>
    <rPh sb="4" eb="6">
      <t>イジョウ</t>
    </rPh>
    <phoneticPr fontId="95"/>
  </si>
  <si>
    <t>事業所名称</t>
    <phoneticPr fontId="4"/>
  </si>
  <si>
    <t>住所</t>
    <rPh sb="0" eb="2">
      <t>ジュウショ</t>
    </rPh>
    <phoneticPr fontId="95"/>
  </si>
  <si>
    <t>ブランド</t>
  </si>
  <si>
    <t>E列_所在地
(都道府県)</t>
    <rPh sb="1" eb="2">
      <t>レツ</t>
    </rPh>
    <phoneticPr fontId="4"/>
  </si>
  <si>
    <t>所在地
（市区町村）</t>
    <rPh sb="0" eb="3">
      <t>ショザイチ</t>
    </rPh>
    <rPh sb="5" eb="7">
      <t>シク</t>
    </rPh>
    <rPh sb="7" eb="9">
      <t>チョウソン</t>
    </rPh>
    <phoneticPr fontId="4"/>
  </si>
  <si>
    <t>地域
区分</t>
    <rPh sb="0" eb="2">
      <t>チイキ</t>
    </rPh>
    <rPh sb="3" eb="5">
      <t>クブン</t>
    </rPh>
    <phoneticPr fontId="4"/>
  </si>
  <si>
    <t>地域
単価</t>
    <rPh sb="0" eb="2">
      <t>チイキ</t>
    </rPh>
    <rPh sb="3" eb="5">
      <t>タンカ</t>
    </rPh>
    <phoneticPr fontId="4"/>
  </si>
  <si>
    <t>類型_33-1</t>
    <rPh sb="0" eb="2">
      <t>ルイケイ</t>
    </rPh>
    <phoneticPr fontId="4"/>
  </si>
  <si>
    <t>職員の欠員による減算の状況</t>
    <phoneticPr fontId="4"/>
  </si>
  <si>
    <t>身体拘束廃止取組の有無</t>
    <phoneticPr fontId="4"/>
  </si>
  <si>
    <t>個別機能訓練体制</t>
    <phoneticPr fontId="4"/>
  </si>
  <si>
    <t>夜間看護体制</t>
    <phoneticPr fontId="4"/>
  </si>
  <si>
    <t>看取り介護加算</t>
    <phoneticPr fontId="4"/>
  </si>
  <si>
    <t>認知症専門ケア加算</t>
    <phoneticPr fontId="4"/>
  </si>
  <si>
    <t>サービス提供体制強化加算</t>
    <phoneticPr fontId="4"/>
  </si>
  <si>
    <t>入居継続支援加算</t>
    <phoneticPr fontId="4"/>
  </si>
  <si>
    <t>生活機能向上連携加算</t>
    <phoneticPr fontId="4"/>
  </si>
  <si>
    <t>若年性認知症入居者受入加算</t>
    <phoneticPr fontId="4"/>
  </si>
  <si>
    <t>口腔・栄養スクリーニング加算</t>
    <rPh sb="0" eb="2">
      <t>コウクウ</t>
    </rPh>
    <phoneticPr fontId="4"/>
  </si>
  <si>
    <t>口腔衛生管理体制加算</t>
  </si>
  <si>
    <t>退院・退所時連携加算</t>
  </si>
  <si>
    <t>ADL維持等加算</t>
    <rPh sb="3" eb="5">
      <t>イジ</t>
    </rPh>
    <rPh sb="5" eb="6">
      <t>トウ</t>
    </rPh>
    <rPh sb="6" eb="8">
      <t>カサン</t>
    </rPh>
    <phoneticPr fontId="4"/>
  </si>
  <si>
    <t>介護職員等特定処遇改善加算</t>
    <phoneticPr fontId="4"/>
  </si>
  <si>
    <t>介護職員等
ベースアップ等支援加算</t>
    <phoneticPr fontId="4"/>
  </si>
  <si>
    <t>LIFEへの登録</t>
    <phoneticPr fontId="4"/>
  </si>
  <si>
    <t>割引</t>
    <rPh sb="0" eb="2">
      <t>ワリビキ</t>
    </rPh>
    <phoneticPr fontId="4"/>
  </si>
  <si>
    <t>所属先名称</t>
  </si>
  <si>
    <t>2019年度取得加算</t>
    <rPh sb="4" eb="6">
      <t>ネンド</t>
    </rPh>
    <rPh sb="6" eb="8">
      <t>シュトク</t>
    </rPh>
    <rPh sb="8" eb="10">
      <t>カサン</t>
    </rPh>
    <phoneticPr fontId="95"/>
  </si>
  <si>
    <t>2020年度取得加算</t>
    <rPh sb="4" eb="6">
      <t>ネンド</t>
    </rPh>
    <rPh sb="6" eb="8">
      <t>シュトク</t>
    </rPh>
    <rPh sb="8" eb="10">
      <t>カサン</t>
    </rPh>
    <phoneticPr fontId="95"/>
  </si>
  <si>
    <t>行政への手続き</t>
    <rPh sb="0" eb="2">
      <t>ギョウセイ</t>
    </rPh>
    <rPh sb="4" eb="6">
      <t>テツヅ</t>
    </rPh>
    <phoneticPr fontId="95"/>
  </si>
  <si>
    <t>AM列</t>
    <rPh sb="2" eb="3">
      <t>レツ</t>
    </rPh>
    <phoneticPr fontId="4"/>
  </si>
  <si>
    <t>BM列とBI列の比較</t>
    <rPh sb="2" eb="3">
      <t>レツ</t>
    </rPh>
    <rPh sb="6" eb="7">
      <t>レツ</t>
    </rPh>
    <rPh sb="8" eb="10">
      <t>ヒカク</t>
    </rPh>
    <phoneticPr fontId="4"/>
  </si>
  <si>
    <t>BO列とBJ列の比較</t>
    <rPh sb="2" eb="3">
      <t>レツ</t>
    </rPh>
    <rPh sb="6" eb="7">
      <t>レツ</t>
    </rPh>
    <rPh sb="8" eb="10">
      <t>ヒカク</t>
    </rPh>
    <phoneticPr fontId="4"/>
  </si>
  <si>
    <t/>
  </si>
  <si>
    <t>家</t>
  </si>
  <si>
    <t>基準型</t>
    <rPh sb="0" eb="2">
      <t>キジュン</t>
    </rPh>
    <rPh sb="2" eb="3">
      <t>ガタ</t>
    </rPh>
    <phoneticPr fontId="4"/>
  </si>
  <si>
    <t>あり(Ⅰ)</t>
    <phoneticPr fontId="4"/>
  </si>
  <si>
    <t>あり(Ⅰ)</t>
  </si>
  <si>
    <t>あり</t>
    <phoneticPr fontId="4"/>
  </si>
  <si>
    <t>あり(Ⅰ)ｲ</t>
  </si>
  <si>
    <t>一致</t>
  </si>
  <si>
    <t>OK</t>
  </si>
  <si>
    <t>あり(Ⅱ)</t>
  </si>
  <si>
    <t>あり(Ⅲ)</t>
  </si>
  <si>
    <t>あり(Ⅱ)</t>
    <phoneticPr fontId="4"/>
  </si>
  <si>
    <t>あり(Ⅰ)ﾛ</t>
  </si>
  <si>
    <t>要</t>
  </si>
  <si>
    <t>４級地</t>
  </si>
  <si>
    <t>5.西日本</t>
  </si>
  <si>
    <t>18.大阪府</t>
  </si>
  <si>
    <t>大阪府</t>
  </si>
  <si>
    <t>5-2-4.大阪北東</t>
  </si>
  <si>
    <t>0052</t>
  </si>
  <si>
    <t>吹田市</t>
  </si>
  <si>
    <t>そんぽの家　万博公園</t>
  </si>
  <si>
    <t>大阪府吹田市山田東3-28-11</t>
  </si>
  <si>
    <t>①　上から順に選択してください。</t>
  </si>
  <si>
    <t>重説への添付用・料金表　【Word様式に貼付する場合、図にしてから貼付して下さい。】</t>
    <rPh sb="0" eb="2">
      <t>ジュウセツ</t>
    </rPh>
    <rPh sb="4" eb="6">
      <t>テンプ</t>
    </rPh>
    <rPh sb="6" eb="7">
      <t>ヨウ</t>
    </rPh>
    <rPh sb="8" eb="10">
      <t>リョウキン</t>
    </rPh>
    <rPh sb="10" eb="11">
      <t>ヒョウ</t>
    </rPh>
    <phoneticPr fontId="4"/>
  </si>
  <si>
    <t>【参考】有料老人ホーム（標準フォーマット版）重要事項説明書　６．利用料金（利用料金支払い方法）、月額費用の合計の検証ツール</t>
    <rPh sb="1" eb="3">
      <t>サンコウ</t>
    </rPh>
    <rPh sb="4" eb="8">
      <t>ユウリョウロウジン</t>
    </rPh>
    <rPh sb="12" eb="14">
      <t>ヒョウジュン</t>
    </rPh>
    <rPh sb="20" eb="21">
      <t>バン</t>
    </rPh>
    <rPh sb="22" eb="24">
      <t>ジュウヨウ</t>
    </rPh>
    <rPh sb="24" eb="29">
      <t>ジコウセツメイショ</t>
    </rPh>
    <rPh sb="32" eb="34">
      <t>リヨウ</t>
    </rPh>
    <rPh sb="34" eb="36">
      <t>リョウキン</t>
    </rPh>
    <rPh sb="37" eb="39">
      <t>リヨウ</t>
    </rPh>
    <rPh sb="39" eb="41">
      <t>リョウキン</t>
    </rPh>
    <rPh sb="41" eb="43">
      <t>シハラ</t>
    </rPh>
    <rPh sb="44" eb="46">
      <t>ホウホウ</t>
    </rPh>
    <rPh sb="48" eb="50">
      <t>ゲツガク</t>
    </rPh>
    <rPh sb="50" eb="52">
      <t>ヒヨウ</t>
    </rPh>
    <rPh sb="53" eb="55">
      <t>ゴウケイ</t>
    </rPh>
    <rPh sb="56" eb="58">
      <t>ケンショウ</t>
    </rPh>
    <phoneticPr fontId="4"/>
  </si>
  <si>
    <t>　都道府県</t>
    <rPh sb="1" eb="5">
      <t>トドウフケン</t>
    </rPh>
    <phoneticPr fontId="95"/>
  </si>
  <si>
    <t>西日本</t>
  </si>
  <si>
    <t>会計コード</t>
    <rPh sb="0" eb="2">
      <t>カイケイ</t>
    </rPh>
    <phoneticPr fontId="4"/>
  </si>
  <si>
    <t>（事業所名・再掲）</t>
    <rPh sb="1" eb="5">
      <t>ジギョウショメイ</t>
    </rPh>
    <rPh sb="6" eb="8">
      <t>サイケイ</t>
    </rPh>
    <phoneticPr fontId="4"/>
  </si>
  <si>
    <t>　ホーム名</t>
    <rPh sb="4" eb="5">
      <t>メイ</t>
    </rPh>
    <phoneticPr fontId="95"/>
  </si>
  <si>
    <t>類型</t>
    <rPh sb="0" eb="2">
      <t>ルイケイ</t>
    </rPh>
    <phoneticPr fontId="4"/>
  </si>
  <si>
    <t>地域別単価</t>
    <rPh sb="0" eb="2">
      <t>チイキ</t>
    </rPh>
    <rPh sb="2" eb="3">
      <t>ベツ</t>
    </rPh>
    <rPh sb="3" eb="5">
      <t>タンカ</t>
    </rPh>
    <phoneticPr fontId="4"/>
  </si>
  <si>
    <t>＜記載変更例（要介護2の場合）＞</t>
    <rPh sb="1" eb="3">
      <t>キサイ</t>
    </rPh>
    <rPh sb="3" eb="5">
      <t>ヘンコウ</t>
    </rPh>
    <rPh sb="5" eb="6">
      <t>レイ</t>
    </rPh>
    <rPh sb="7" eb="8">
      <t>ヨウ</t>
    </rPh>
    <rPh sb="8" eb="10">
      <t>カイゴ</t>
    </rPh>
    <rPh sb="12" eb="14">
      <t>バアイ</t>
    </rPh>
    <phoneticPr fontId="4"/>
  </si>
  <si>
    <t>（30日換算・自己負担１割の場合）</t>
    <rPh sb="3" eb="4">
      <t>ニチ</t>
    </rPh>
    <rPh sb="4" eb="6">
      <t>カンサン</t>
    </rPh>
    <rPh sb="7" eb="9">
      <t>ジコ</t>
    </rPh>
    <rPh sb="9" eb="11">
      <t>フタン</t>
    </rPh>
    <rPh sb="12" eb="13">
      <t>ワリ</t>
    </rPh>
    <rPh sb="14" eb="16">
      <t>バアイ</t>
    </rPh>
    <phoneticPr fontId="4"/>
  </si>
  <si>
    <t>※1～3割表記</t>
    <rPh sb="4" eb="5">
      <t>ワリ</t>
    </rPh>
    <rPh sb="5" eb="7">
      <t>ヒョウキ</t>
    </rPh>
    <phoneticPr fontId="4"/>
  </si>
  <si>
    <t>※1割表記のみ</t>
    <rPh sb="2" eb="3">
      <t>ワリ</t>
    </rPh>
    <rPh sb="3" eb="5">
      <t>ヒョウキ</t>
    </rPh>
    <phoneticPr fontId="4"/>
  </si>
  <si>
    <t>（前払い、税抜）</t>
    <rPh sb="1" eb="3">
      <t>マエバラ</t>
    </rPh>
    <rPh sb="5" eb="7">
      <t>ゼイヌキ</t>
    </rPh>
    <phoneticPr fontId="4"/>
  </si>
  <si>
    <t>（月払い、税抜）</t>
    <rPh sb="1" eb="2">
      <t>ツキ</t>
    </rPh>
    <rPh sb="2" eb="3">
      <t>バラ</t>
    </rPh>
    <rPh sb="5" eb="7">
      <t>ゼイヌキ</t>
    </rPh>
    <phoneticPr fontId="4"/>
  </si>
  <si>
    <t>2022年10月1日現在</t>
    <rPh sb="4" eb="5">
      <t>ネン</t>
    </rPh>
    <rPh sb="7" eb="8">
      <t>ガツ</t>
    </rPh>
    <rPh sb="8" eb="10">
      <t>ツイタチ</t>
    </rPh>
    <rPh sb="10" eb="12">
      <t>ゲンザイ</t>
    </rPh>
    <phoneticPr fontId="4"/>
  </si>
  <si>
    <t>月額費用の合計</t>
    <rPh sb="0" eb="2">
      <t>ゲツガク</t>
    </rPh>
    <rPh sb="2" eb="4">
      <t>ヒヨウ</t>
    </rPh>
    <rPh sb="5" eb="7">
      <t>ゴウケイ</t>
    </rPh>
    <phoneticPr fontId="4"/>
  </si>
  <si>
    <t>（自動計算）</t>
    <rPh sb="1" eb="3">
      <t>ジドウ</t>
    </rPh>
    <rPh sb="3" eb="5">
      <t>ケイサン</t>
    </rPh>
    <phoneticPr fontId="4"/>
  </si>
  <si>
    <t>1日</t>
    <rPh sb="1" eb="2">
      <t>ニチ</t>
    </rPh>
    <phoneticPr fontId="4"/>
  </si>
  <si>
    <t>30日分</t>
    <rPh sb="2" eb="4">
      <t>ニチブン</t>
    </rPh>
    <phoneticPr fontId="4"/>
  </si>
  <si>
    <t>1日につき</t>
    <rPh sb="1" eb="2">
      <t>ニチ</t>
    </rPh>
    <phoneticPr fontId="4"/>
  </si>
  <si>
    <t>月額</t>
    <phoneticPr fontId="95"/>
  </si>
  <si>
    <t>自己負担額</t>
    <phoneticPr fontId="4"/>
  </si>
  <si>
    <t>（ホームにより金額が異なる）</t>
    <rPh sb="7" eb="9">
      <t>キンガク</t>
    </rPh>
    <rPh sb="10" eb="11">
      <t>コト</t>
    </rPh>
    <phoneticPr fontId="4"/>
  </si>
  <si>
    <t>介護度</t>
    <rPh sb="0" eb="2">
      <t>カイゴ</t>
    </rPh>
    <rPh sb="2" eb="3">
      <t>ド</t>
    </rPh>
    <phoneticPr fontId="4"/>
  </si>
  <si>
    <t>基本報酬</t>
    <rPh sb="0" eb="2">
      <t>キホン</t>
    </rPh>
    <rPh sb="2" eb="4">
      <t>ホウシュウ</t>
    </rPh>
    <phoneticPr fontId="4"/>
  </si>
  <si>
    <t>加算(日ごと)</t>
    <rPh sb="0" eb="2">
      <t>カサン</t>
    </rPh>
    <rPh sb="3" eb="4">
      <t>ヒ</t>
    </rPh>
    <phoneticPr fontId="4"/>
  </si>
  <si>
    <t>基本報酬＋加算(日ごと)</t>
    <rPh sb="0" eb="2">
      <t>キホン</t>
    </rPh>
    <rPh sb="2" eb="4">
      <t>ホウシュウ</t>
    </rPh>
    <rPh sb="5" eb="7">
      <t>カサン</t>
    </rPh>
    <rPh sb="8" eb="9">
      <t>ヒ</t>
    </rPh>
    <phoneticPr fontId="4"/>
  </si>
  <si>
    <t>処遇改善等加算</t>
    <rPh sb="0" eb="2">
      <t>ショグウ</t>
    </rPh>
    <rPh sb="2" eb="4">
      <t>カイゼン</t>
    </rPh>
    <rPh sb="4" eb="5">
      <t>トウ</t>
    </rPh>
    <rPh sb="5" eb="7">
      <t>カサン</t>
    </rPh>
    <phoneticPr fontId="4"/>
  </si>
  <si>
    <t>単位数計</t>
    <rPh sb="0" eb="3">
      <t>タンイスウ</t>
    </rPh>
    <rPh sb="3" eb="4">
      <t>ケイ</t>
    </rPh>
    <phoneticPr fontId="4"/>
  </si>
  <si>
    <t>介護報酬の額</t>
    <rPh sb="0" eb="2">
      <t>カイゴ</t>
    </rPh>
    <rPh sb="2" eb="4">
      <t>ホウシュウ</t>
    </rPh>
    <rPh sb="5" eb="6">
      <t>ガク</t>
    </rPh>
    <phoneticPr fontId="4"/>
  </si>
  <si>
    <t>基本報酬
×30日</t>
    <rPh sb="8" eb="9">
      <t>ニチ</t>
    </rPh>
    <phoneticPr fontId="4"/>
  </si>
  <si>
    <t xml:space="preserve">加算(月ごと) </t>
    <phoneticPr fontId="4"/>
  </si>
  <si>
    <t>介護報酬</t>
    <rPh sb="0" eb="2">
      <t>カイゴ</t>
    </rPh>
    <rPh sb="2" eb="4">
      <t>ホウシュウ</t>
    </rPh>
    <phoneticPr fontId="4"/>
  </si>
  <si>
    <t>自己負担額</t>
    <rPh sb="0" eb="2">
      <t>ジコ</t>
    </rPh>
    <rPh sb="2" eb="4">
      <t>フタン</t>
    </rPh>
    <rPh sb="4" eb="5">
      <t>ガク</t>
    </rPh>
    <phoneticPr fontId="4"/>
  </si>
  <si>
    <t>介護報酬単位</t>
    <rPh sb="0" eb="2">
      <t>カイゴ</t>
    </rPh>
    <rPh sb="2" eb="4">
      <t>ホウシュウ</t>
    </rPh>
    <rPh sb="4" eb="6">
      <t>タンイ</t>
    </rPh>
    <phoneticPr fontId="4"/>
  </si>
  <si>
    <t>利用者負担</t>
    <rPh sb="0" eb="3">
      <t>リヨウシャ</t>
    </rPh>
    <rPh sb="3" eb="5">
      <t>フタン</t>
    </rPh>
    <phoneticPr fontId="4"/>
  </si>
  <si>
    <t>（1割）</t>
  </si>
  <si>
    <t>（2割）</t>
  </si>
  <si>
    <t>（3割）</t>
    <phoneticPr fontId="4"/>
  </si>
  <si>
    <t>特定施設入居者生活介護※１の費用</t>
    <phoneticPr fontId="4"/>
  </si>
  <si>
    <t>※「セルM14」一律要介護２基本報酬の金額を記載。</t>
    <rPh sb="8" eb="10">
      <t>イチリツ</t>
    </rPh>
    <rPh sb="10" eb="13">
      <t>ヨウカイゴ</t>
    </rPh>
    <rPh sb="14" eb="18">
      <t>キホンホウシュウ</t>
    </rPh>
    <rPh sb="19" eb="21">
      <t>キンガク</t>
    </rPh>
    <rPh sb="22" eb="24">
      <t>キサイ</t>
    </rPh>
    <phoneticPr fontId="4"/>
  </si>
  <si>
    <t>基本報酬+算入可加算</t>
    <rPh sb="0" eb="2">
      <t>キホン</t>
    </rPh>
    <rPh sb="2" eb="4">
      <t>ホウシュウ</t>
    </rPh>
    <rPh sb="5" eb="7">
      <t>サンニュウ</t>
    </rPh>
    <rPh sb="7" eb="8">
      <t>カ</t>
    </rPh>
    <rPh sb="8" eb="10">
      <t>カサン</t>
    </rPh>
    <phoneticPr fontId="4"/>
  </si>
  <si>
    <t>処遇改善加算</t>
    <phoneticPr fontId="4"/>
  </si>
  <si>
    <t>特定処遇改善加算</t>
    <phoneticPr fontId="4"/>
  </si>
  <si>
    <t>ベースアップ等支援加算</t>
    <rPh sb="6" eb="9">
      <t>トウシエン</t>
    </rPh>
    <rPh sb="9" eb="11">
      <t>カサン</t>
    </rPh>
    <phoneticPr fontId="4"/>
  </si>
  <si>
    <t>×地域別単価</t>
    <phoneticPr fontId="4"/>
  </si>
  <si>
    <t>×0.1</t>
    <phoneticPr fontId="4"/>
  </si>
  <si>
    <t>×0.2</t>
    <phoneticPr fontId="4"/>
  </si>
  <si>
    <t>×0.3</t>
    <phoneticPr fontId="4"/>
  </si>
  <si>
    <t>(1割)</t>
    <rPh sb="2" eb="3">
      <t>ワリ</t>
    </rPh>
    <phoneticPr fontId="4"/>
  </si>
  <si>
    <t>(2割)</t>
    <rPh sb="2" eb="3">
      <t>ワリ</t>
    </rPh>
    <phoneticPr fontId="4"/>
  </si>
  <si>
    <t>(3割)</t>
    <rPh sb="2" eb="3">
      <t>ワリ</t>
    </rPh>
    <phoneticPr fontId="4"/>
  </si>
  <si>
    <t>要支援1</t>
    <phoneticPr fontId="4"/>
  </si>
  <si>
    <t>介護保険外※2</t>
    <rPh sb="0" eb="2">
      <t>カイゴ</t>
    </rPh>
    <rPh sb="2" eb="4">
      <t>ホケン</t>
    </rPh>
    <rPh sb="4" eb="5">
      <t>ガイ</t>
    </rPh>
    <phoneticPr fontId="4"/>
  </si>
  <si>
    <t>食費</t>
    <rPh sb="0" eb="1">
      <t>ショク</t>
    </rPh>
    <rPh sb="1" eb="2">
      <t>ヒ</t>
    </rPh>
    <phoneticPr fontId="4"/>
  </si>
  <si>
    <t>←金額は契約書DBを参照</t>
    <rPh sb="1" eb="3">
      <t>キンガク</t>
    </rPh>
    <rPh sb="4" eb="7">
      <t>ケイヤクショ</t>
    </rPh>
    <rPh sb="10" eb="12">
      <t>サンショウ</t>
    </rPh>
    <phoneticPr fontId="4"/>
  </si>
  <si>
    <t>小数点以下
四捨五入</t>
    <phoneticPr fontId="4"/>
  </si>
  <si>
    <t>小数点以下
切捨て</t>
    <rPh sb="0" eb="3">
      <t>ショウスウテン</t>
    </rPh>
    <rPh sb="3" eb="5">
      <t>イカ</t>
    </rPh>
    <rPh sb="6" eb="8">
      <t>キリス</t>
    </rPh>
    <phoneticPr fontId="4"/>
  </si>
  <si>
    <t>小数点以下
切上げ</t>
    <rPh sb="0" eb="3">
      <t>ショウスウテン</t>
    </rPh>
    <rPh sb="3" eb="5">
      <t>イカ</t>
    </rPh>
    <rPh sb="6" eb="7">
      <t>キ</t>
    </rPh>
    <rPh sb="7" eb="8">
      <t>ア</t>
    </rPh>
    <phoneticPr fontId="4"/>
  </si>
  <si>
    <t>要支援2</t>
    <phoneticPr fontId="4"/>
  </si>
  <si>
    <t>管理費</t>
    <rPh sb="0" eb="2">
      <t>カンリ</t>
    </rPh>
    <rPh sb="2" eb="3">
      <t>ヒ</t>
    </rPh>
    <phoneticPr fontId="4"/>
  </si>
  <si>
    <t>共用部の家賃相当額</t>
    <rPh sb="0" eb="3">
      <t>キョウヨウブ</t>
    </rPh>
    <rPh sb="4" eb="6">
      <t>ヤチン</t>
    </rPh>
    <rPh sb="6" eb="8">
      <t>ソウトウ</t>
    </rPh>
    <rPh sb="8" eb="9">
      <t>ガク</t>
    </rPh>
    <phoneticPr fontId="4"/>
  </si>
  <si>
    <t>自己負担額</t>
  </si>
  <si>
    <t>介護費用</t>
    <rPh sb="0" eb="2">
      <t>カイゴ</t>
    </rPh>
    <rPh sb="2" eb="4">
      <t>ヒヨウ</t>
    </rPh>
    <phoneticPr fontId="4"/>
  </si>
  <si>
    <t>―</t>
    <phoneticPr fontId="4"/>
  </si>
  <si>
    <t>―</t>
  </si>
  <si>
    <t>光熱水費</t>
    <rPh sb="0" eb="4">
      <t>コウネツスイヒ</t>
    </rPh>
    <phoneticPr fontId="4"/>
  </si>
  <si>
    <t>要介護1</t>
    <phoneticPr fontId="4"/>
  </si>
  <si>
    <t>日/月</t>
    <rPh sb="0" eb="1">
      <t>ヒ</t>
    </rPh>
    <rPh sb="2" eb="3">
      <t>ツキ</t>
    </rPh>
    <phoneticPr fontId="4"/>
  </si>
  <si>
    <t>介護/支援</t>
    <rPh sb="0" eb="2">
      <t>カイゴ</t>
    </rPh>
    <rPh sb="3" eb="5">
      <t>シエン</t>
    </rPh>
    <phoneticPr fontId="4"/>
  </si>
  <si>
    <t>処遇改善加算</t>
    <rPh sb="0" eb="2">
      <t>ショグウ</t>
    </rPh>
    <rPh sb="2" eb="4">
      <t>カイゼン</t>
    </rPh>
    <rPh sb="4" eb="6">
      <t>カサン</t>
    </rPh>
    <phoneticPr fontId="4"/>
  </si>
  <si>
    <t>加算の種類</t>
    <rPh sb="0" eb="2">
      <t>カサン</t>
    </rPh>
    <rPh sb="3" eb="5">
      <t>シュルイ</t>
    </rPh>
    <phoneticPr fontId="4"/>
  </si>
  <si>
    <t>単位・割合</t>
    <rPh sb="0" eb="2">
      <t>タンイ</t>
    </rPh>
    <rPh sb="3" eb="5">
      <t>ワリアイ</t>
    </rPh>
    <phoneticPr fontId="4"/>
  </si>
  <si>
    <t>算定</t>
    <rPh sb="0" eb="2">
      <t>サンテイ</t>
    </rPh>
    <phoneticPr fontId="4"/>
  </si>
  <si>
    <t>③④</t>
    <phoneticPr fontId="4"/>
  </si>
  <si>
    <t>b</t>
  </si>
  <si>
    <t>日ごと</t>
    <rPh sb="0" eb="1">
      <t>ヒ</t>
    </rPh>
    <phoneticPr fontId="4"/>
  </si>
  <si>
    <t>介護支援</t>
    <rPh sb="0" eb="2">
      <t>カイゴ</t>
    </rPh>
    <rPh sb="2" eb="4">
      <t>シエン</t>
    </rPh>
    <phoneticPr fontId="4"/>
  </si>
  <si>
    <t>＜個別機能訓練加算Ⅰ＞</t>
    <rPh sb="1" eb="3">
      <t>コベツ</t>
    </rPh>
    <rPh sb="3" eb="5">
      <t>キノウ</t>
    </rPh>
    <rPh sb="5" eb="7">
      <t>クンレン</t>
    </rPh>
    <rPh sb="7" eb="9">
      <t>カサン</t>
    </rPh>
    <phoneticPr fontId="4"/>
  </si>
  <si>
    <t>②</t>
    <phoneticPr fontId="4"/>
  </si>
  <si>
    <t>⑥</t>
    <phoneticPr fontId="4"/>
  </si>
  <si>
    <t>要介護のみ</t>
    <rPh sb="0" eb="3">
      <t>ヨウカイゴ</t>
    </rPh>
    <phoneticPr fontId="4"/>
  </si>
  <si>
    <t>介護</t>
    <rPh sb="0" eb="2">
      <t>カイゴ</t>
    </rPh>
    <phoneticPr fontId="4"/>
  </si>
  <si>
    <t>1日につき</t>
    <rPh sb="1" eb="2">
      <t>ニチ</t>
    </rPh>
    <phoneticPr fontId="95"/>
  </si>
  <si>
    <t>1日につき</t>
    <phoneticPr fontId="4"/>
  </si>
  <si>
    <t>⑭</t>
    <phoneticPr fontId="4"/>
  </si>
  <si>
    <t>対象者のみ</t>
    <rPh sb="0" eb="3">
      <t>タイショウシャ</t>
    </rPh>
    <phoneticPr fontId="4"/>
  </si>
  <si>
    <t>ホ</t>
    <phoneticPr fontId="4"/>
  </si>
  <si>
    <t>介護報酬単位</t>
    <rPh sb="0" eb="2">
      <t>カイゴ</t>
    </rPh>
    <rPh sb="2" eb="4">
      <t>ホウシュウ</t>
    </rPh>
    <rPh sb="4" eb="6">
      <t>タンイ</t>
    </rPh>
    <phoneticPr fontId="95"/>
  </si>
  <si>
    <t>介護報酬の額</t>
    <rPh sb="0" eb="2">
      <t>カイゴ</t>
    </rPh>
    <rPh sb="2" eb="4">
      <t>ホウシュウ</t>
    </rPh>
    <rPh sb="5" eb="6">
      <t>ガク</t>
    </rPh>
    <phoneticPr fontId="95"/>
  </si>
  <si>
    <t>③</t>
    <phoneticPr fontId="4"/>
  </si>
  <si>
    <t>⑨</t>
    <phoneticPr fontId="4"/>
  </si>
  <si>
    <t>月ごと</t>
    <rPh sb="0" eb="1">
      <t>ツキ</t>
    </rPh>
    <phoneticPr fontId="4"/>
  </si>
  <si>
    <t>⑧</t>
    <phoneticPr fontId="4"/>
  </si>
  <si>
    <t>認知症専門ケア加算</t>
  </si>
  <si>
    <t>へ</t>
    <phoneticPr fontId="4"/>
  </si>
  <si>
    <t>④</t>
    <phoneticPr fontId="4"/>
  </si>
  <si>
    <t>⑮</t>
    <phoneticPr fontId="4"/>
  </si>
  <si>
    <t>ト</t>
    <phoneticPr fontId="4"/>
  </si>
  <si>
    <t>①</t>
    <phoneticPr fontId="4"/>
  </si>
  <si>
    <t>要介護のみ</t>
    <rPh sb="0" eb="1">
      <t>ヨウ</t>
    </rPh>
    <phoneticPr fontId="4"/>
  </si>
  <si>
    <t>＜看取り加算Ⅰ＞</t>
    <rPh sb="1" eb="3">
      <t>ミト</t>
    </rPh>
    <rPh sb="4" eb="6">
      <t>カサン</t>
    </rPh>
    <phoneticPr fontId="4"/>
  </si>
  <si>
    <t>⑦</t>
    <phoneticPr fontId="4"/>
  </si>
  <si>
    <t>若年性認知症入居者受入加算</t>
    <rPh sb="0" eb="3">
      <t>ジャクネンセイ</t>
    </rPh>
    <rPh sb="3" eb="6">
      <t>ニンチショウ</t>
    </rPh>
    <rPh sb="6" eb="9">
      <t>ニュウキョシャ</t>
    </rPh>
    <rPh sb="9" eb="11">
      <t>ウケイレ</t>
    </rPh>
    <phoneticPr fontId="4"/>
  </si>
  <si>
    <t>算定期間</t>
    <rPh sb="0" eb="2">
      <t>サンテイ</t>
    </rPh>
    <rPh sb="2" eb="4">
      <t>キカン</t>
    </rPh>
    <phoneticPr fontId="95"/>
  </si>
  <si>
    <t>72～1,280単位</t>
    <rPh sb="8" eb="10">
      <t>タンイ</t>
    </rPh>
    <phoneticPr fontId="4"/>
  </si>
  <si>
    <t>⑤</t>
    <phoneticPr fontId="4"/>
  </si>
  <si>
    <t>⑩</t>
    <phoneticPr fontId="4"/>
  </si>
  <si>
    <t>口腔衛生管理体制加算</t>
    <phoneticPr fontId="4"/>
  </si>
  <si>
    <t>⑪</t>
    <phoneticPr fontId="4"/>
  </si>
  <si>
    <t>⑫</t>
    <phoneticPr fontId="4"/>
  </si>
  <si>
    <t>退院・退所時連携加算</t>
    <phoneticPr fontId="4"/>
  </si>
  <si>
    <t>二</t>
    <rPh sb="0" eb="1">
      <t>ニ</t>
    </rPh>
    <phoneticPr fontId="4"/>
  </si>
  <si>
    <t>31～45日前</t>
    <rPh sb="5" eb="6">
      <t>ニチ</t>
    </rPh>
    <rPh sb="6" eb="7">
      <t>マエ</t>
    </rPh>
    <phoneticPr fontId="4"/>
  </si>
  <si>
    <t>ADL維持等加算</t>
    <phoneticPr fontId="4"/>
  </si>
  <si>
    <t>4～30日前</t>
    <rPh sb="4" eb="6">
      <t>ニチマエ</t>
    </rPh>
    <phoneticPr fontId="4"/>
  </si>
  <si>
    <t>⑬</t>
    <phoneticPr fontId="4"/>
  </si>
  <si>
    <t>科学的介護推進体制加算</t>
    <phoneticPr fontId="4"/>
  </si>
  <si>
    <t>2～3日前</t>
    <rPh sb="3" eb="5">
      <t>ニチマエ</t>
    </rPh>
    <phoneticPr fontId="4"/>
  </si>
  <si>
    <t>⑯</t>
    <phoneticPr fontId="4"/>
  </si>
  <si>
    <t>d</t>
  </si>
  <si>
    <t>＜看取り加算Ⅱ＞</t>
    <rPh sb="1" eb="3">
      <t>ミト</t>
    </rPh>
    <rPh sb="4" eb="6">
      <t>カサン</t>
    </rPh>
    <phoneticPr fontId="4"/>
  </si>
  <si>
    <t>572～1,780単位</t>
    <phoneticPr fontId="4"/>
  </si>
  <si>
    <t>⑰</t>
    <phoneticPr fontId="4"/>
  </si>
  <si>
    <t>e</t>
    <phoneticPr fontId="4"/>
  </si>
  <si>
    <t>介護職員等特定処遇改善加算</t>
    <rPh sb="0" eb="13">
      <t>カ</t>
    </rPh>
    <phoneticPr fontId="4"/>
  </si>
  <si>
    <t>⑱</t>
    <phoneticPr fontId="4"/>
  </si>
  <si>
    <t>ｆ</t>
    <phoneticPr fontId="4"/>
  </si>
  <si>
    <t>介護職員等ベースアップ等支援加算</t>
    <rPh sb="0" eb="5">
      <t>カイゴショクイントウ</t>
    </rPh>
    <rPh sb="11" eb="12">
      <t>トウ</t>
    </rPh>
    <rPh sb="12" eb="14">
      <t>シエン</t>
    </rPh>
    <rPh sb="14" eb="16">
      <t>カサン</t>
    </rPh>
    <phoneticPr fontId="4"/>
  </si>
  <si>
    <r>
      <t>基本単位</t>
    </r>
    <r>
      <rPr>
        <b/>
        <sz val="10"/>
        <rFont val="Yu Gothic UI"/>
        <family val="3"/>
        <charset val="128"/>
      </rPr>
      <t>（2021/4～）</t>
    </r>
    <rPh sb="0" eb="2">
      <t>キホン</t>
    </rPh>
    <rPh sb="2" eb="4">
      <t>タンイ</t>
    </rPh>
    <phoneticPr fontId="4"/>
  </si>
  <si>
    <t>～2021/3</t>
    <phoneticPr fontId="4"/>
  </si>
  <si>
    <t>～2019/9</t>
    <phoneticPr fontId="4"/>
  </si>
  <si>
    <t>夜間看護体制加算</t>
    <phoneticPr fontId="4"/>
  </si>
  <si>
    <t>特定施設</t>
    <rPh sb="0" eb="2">
      <t>トクテイ</t>
    </rPh>
    <rPh sb="2" eb="4">
      <t>シセツ</t>
    </rPh>
    <phoneticPr fontId="4"/>
  </si>
  <si>
    <t>地域密着</t>
    <rPh sb="0" eb="2">
      <t>チイキ</t>
    </rPh>
    <rPh sb="2" eb="4">
      <t>ミッチャク</t>
    </rPh>
    <phoneticPr fontId="4"/>
  </si>
  <si>
    <t>旧単位</t>
    <rPh sb="0" eb="1">
      <t>キュウ</t>
    </rPh>
    <rPh sb="1" eb="3">
      <t>タンイ</t>
    </rPh>
    <phoneticPr fontId="4"/>
  </si>
  <si>
    <t>旧々単位</t>
    <rPh sb="0" eb="1">
      <t>キュウ</t>
    </rPh>
    <rPh sb="2" eb="4">
      <t>タンイ</t>
    </rPh>
    <phoneticPr fontId="4"/>
  </si>
  <si>
    <t>区分</t>
    <rPh sb="0" eb="2">
      <t>クブン</t>
    </rPh>
    <phoneticPr fontId="4"/>
  </si>
  <si>
    <t>単位</t>
    <rPh sb="0" eb="2">
      <t>タンイ</t>
    </rPh>
    <phoneticPr fontId="4"/>
  </si>
  <si>
    <t>-</t>
  </si>
  <si>
    <t>（一日あたり）</t>
    <rPh sb="1" eb="3">
      <t>イチニチ</t>
    </rPh>
    <phoneticPr fontId="4"/>
  </si>
  <si>
    <t>（一月あたり）</t>
    <rPh sb="1" eb="3">
      <t>ヒトツキ</t>
    </rPh>
    <phoneticPr fontId="4"/>
  </si>
  <si>
    <t>-</t>
    <phoneticPr fontId="95"/>
  </si>
  <si>
    <t>医療機関連携加算</t>
    <phoneticPr fontId="4"/>
  </si>
  <si>
    <t>＜短期利用＞</t>
    <rPh sb="1" eb="3">
      <t>タンキ</t>
    </rPh>
    <rPh sb="3" eb="5">
      <t>リヨウ</t>
    </rPh>
    <phoneticPr fontId="4"/>
  </si>
  <si>
    <t>日額</t>
    <rPh sb="0" eb="1">
      <t>ヒ</t>
    </rPh>
    <phoneticPr fontId="95"/>
  </si>
  <si>
    <t>地域区分</t>
    <rPh sb="0" eb="2">
      <t>チイキ</t>
    </rPh>
    <rPh sb="2" eb="4">
      <t>クブン</t>
    </rPh>
    <phoneticPr fontId="4"/>
  </si>
  <si>
    <t>１級地</t>
    <rPh sb="1" eb="2">
      <t>キュウ</t>
    </rPh>
    <rPh sb="2" eb="3">
      <t>チ</t>
    </rPh>
    <phoneticPr fontId="4"/>
  </si>
  <si>
    <t>２級地</t>
    <rPh sb="1" eb="2">
      <t>キュウ</t>
    </rPh>
    <rPh sb="2" eb="3">
      <t>チ</t>
    </rPh>
    <phoneticPr fontId="4"/>
  </si>
  <si>
    <t>72～1280</t>
    <phoneticPr fontId="4"/>
  </si>
  <si>
    <t>３級地</t>
    <rPh sb="1" eb="2">
      <t>キュウ</t>
    </rPh>
    <rPh sb="2" eb="3">
      <t>チ</t>
    </rPh>
    <phoneticPr fontId="4"/>
  </si>
  <si>
    <t>572～1780</t>
    <phoneticPr fontId="4"/>
  </si>
  <si>
    <t>４級地</t>
    <rPh sb="1" eb="2">
      <t>キュウ</t>
    </rPh>
    <rPh sb="2" eb="3">
      <t>チ</t>
    </rPh>
    <phoneticPr fontId="4"/>
  </si>
  <si>
    <t>５級地</t>
    <rPh sb="1" eb="2">
      <t>キュウ</t>
    </rPh>
    <rPh sb="2" eb="3">
      <t>チ</t>
    </rPh>
    <phoneticPr fontId="4"/>
  </si>
  <si>
    <t>６級地</t>
    <rPh sb="1" eb="2">
      <t>キュウ</t>
    </rPh>
    <rPh sb="2" eb="3">
      <t>チ</t>
    </rPh>
    <phoneticPr fontId="4"/>
  </si>
  <si>
    <t>～2021/3</t>
  </si>
  <si>
    <t>７級地</t>
    <rPh sb="1" eb="2">
      <t>キュウ</t>
    </rPh>
    <rPh sb="2" eb="3">
      <t>チ</t>
    </rPh>
    <phoneticPr fontId="4"/>
  </si>
  <si>
    <t>旧区分</t>
    <rPh sb="0" eb="1">
      <t>キュウ</t>
    </rPh>
    <rPh sb="1" eb="3">
      <t>クブン</t>
    </rPh>
    <phoneticPr fontId="4"/>
  </si>
  <si>
    <t>若年性認知症受入加算</t>
    <rPh sb="0" eb="3">
      <t>ジャクネンセイ</t>
    </rPh>
    <rPh sb="3" eb="6">
      <t>ニンチショウ</t>
    </rPh>
    <rPh sb="6" eb="8">
      <t>ウケイレ</t>
    </rPh>
    <rPh sb="8" eb="10">
      <t>カサン</t>
    </rPh>
    <phoneticPr fontId="4"/>
  </si>
  <si>
    <t>＜短期利用・加算（そんぽの家　参考）＞</t>
    <rPh sb="1" eb="3">
      <t>タンキ</t>
    </rPh>
    <rPh sb="3" eb="5">
      <t>リヨウ</t>
    </rPh>
    <rPh sb="6" eb="8">
      <t>カサン</t>
    </rPh>
    <rPh sb="13" eb="14">
      <t>イエ</t>
    </rPh>
    <rPh sb="15" eb="17">
      <t>サンコウ</t>
    </rPh>
    <phoneticPr fontId="4"/>
  </si>
  <si>
    <t>割合</t>
    <rPh sb="0" eb="2">
      <t>ワリアイ</t>
    </rPh>
    <phoneticPr fontId="4"/>
  </si>
  <si>
    <t>個別機能訓練加算</t>
    <rPh sb="0" eb="8">
      <t>コベツキノウクンレンカサン</t>
    </rPh>
    <phoneticPr fontId="4"/>
  </si>
  <si>
    <t>サ提Ⅰ</t>
    <rPh sb="1" eb="2">
      <t>テイ</t>
    </rPh>
    <phoneticPr fontId="4"/>
  </si>
  <si>
    <t>サ提Ⅱ</t>
    <rPh sb="1" eb="2">
      <t>テイ</t>
    </rPh>
    <phoneticPr fontId="4"/>
  </si>
  <si>
    <t>サ提Ⅲ</t>
    <rPh sb="1" eb="2">
      <t>テイ</t>
    </rPh>
    <phoneticPr fontId="4"/>
  </si>
  <si>
    <t>あり(Ⅳ)</t>
  </si>
  <si>
    <t>あり(Ⅴ)</t>
    <phoneticPr fontId="4"/>
  </si>
  <si>
    <t>介護職員等特定処遇改善加算（2019/10～新設）</t>
    <rPh sb="0" eb="2">
      <t>カイゴ</t>
    </rPh>
    <rPh sb="2" eb="4">
      <t>ショクイン</t>
    </rPh>
    <rPh sb="4" eb="5">
      <t>トウ</t>
    </rPh>
    <rPh sb="5" eb="7">
      <t>トクテイ</t>
    </rPh>
    <rPh sb="7" eb="9">
      <t>ショグウ</t>
    </rPh>
    <rPh sb="9" eb="11">
      <t>カイゼン</t>
    </rPh>
    <rPh sb="11" eb="13">
      <t>カサン</t>
    </rPh>
    <phoneticPr fontId="4"/>
  </si>
  <si>
    <t>介護職員等ベースアップ等支援加算（2022/10～新設）</t>
    <rPh sb="0" eb="2">
      <t>カイゴ</t>
    </rPh>
    <rPh sb="2" eb="4">
      <t>ショクイン</t>
    </rPh>
    <rPh sb="4" eb="5">
      <t>トウ</t>
    </rPh>
    <rPh sb="11" eb="12">
      <t>トウ</t>
    </rPh>
    <rPh sb="12" eb="14">
      <t>シエン</t>
    </rPh>
    <rPh sb="14" eb="16">
      <t>カサン</t>
    </rPh>
    <phoneticPr fontId="4"/>
  </si>
  <si>
    <t>個別機能訓練加算</t>
    <phoneticPr fontId="4"/>
  </si>
  <si>
    <t>・上記は夜間看護体制加算（要介護のみ）、医療機関連携加算、サービス提供体制加算（Ⅲ）、口腔衛生管理体制加算、ＡＤＬ維持等加算（Ⅱ）、科学的介護推進体制加算、
　介護職員処遇改善加算（Ⅰ）、介護職員等特定処遇改善加算（Ⅱ）、介護職員等ベースアップ等支援加算を算定の場合の例です。</t>
    <phoneticPr fontId="4"/>
  </si>
  <si>
    <t>検証用１</t>
    <rPh sb="0" eb="3">
      <t>ケンショウヨウ</t>
    </rPh>
    <phoneticPr fontId="4"/>
  </si>
  <si>
    <t>検証用２</t>
    <rPh sb="0" eb="3">
      <t>ケンショウヨウ</t>
    </rPh>
    <phoneticPr fontId="4"/>
  </si>
  <si>
    <t>2023/1/1現在</t>
    <rPh sb="8" eb="10">
      <t>ゲンザイ</t>
    </rPh>
    <phoneticPr fontId="4"/>
  </si>
  <si>
    <t>H列</t>
    <rPh sb="1" eb="2">
      <t>レツ</t>
    </rPh>
    <phoneticPr fontId="4"/>
  </si>
  <si>
    <t>M列</t>
    <rPh sb="1" eb="2">
      <t>レツ</t>
    </rPh>
    <phoneticPr fontId="4"/>
  </si>
  <si>
    <t>ホーム名</t>
    <rPh sb="3" eb="4">
      <t>メイ</t>
    </rPh>
    <phoneticPr fontId="133"/>
  </si>
  <si>
    <t>ADL維持等加算
取得予定（Ⅰ/Ⅱ）</t>
    <rPh sb="3" eb="8">
      <t>イジトウカサン</t>
    </rPh>
    <rPh sb="9" eb="11">
      <t>シュトク</t>
    </rPh>
    <rPh sb="11" eb="13">
      <t>ヨテイ</t>
    </rPh>
    <phoneticPr fontId="1"/>
  </si>
  <si>
    <t>0709</t>
  </si>
  <si>
    <t>1.東日本</t>
    <phoneticPr fontId="4"/>
  </si>
  <si>
    <t>1-3.北海道第3事業部</t>
  </si>
  <si>
    <t>01.北海道</t>
  </si>
  <si>
    <t>北海道札幌市</t>
  </si>
  <si>
    <t>そんぽの家　苗穂</t>
  </si>
  <si>
    <t>北海道札幌市中央区北二条東13-1-2</t>
  </si>
  <si>
    <t>北海道</t>
  </si>
  <si>
    <t>札幌市</t>
  </si>
  <si>
    <t>７級地</t>
  </si>
  <si>
    <t>不要</t>
  </si>
  <si>
    <t>0101</t>
  </si>
  <si>
    <t>2-2.東北第2事業部</t>
  </si>
  <si>
    <t>03.宮城県</t>
  </si>
  <si>
    <t>仙台市</t>
  </si>
  <si>
    <t>そんぽの家　仙台岩切</t>
  </si>
  <si>
    <t>宮城県仙台市宮城野区岩切字青津目129-1</t>
  </si>
  <si>
    <t>宮城県</t>
  </si>
  <si>
    <t>６級地</t>
  </si>
  <si>
    <t>7037</t>
  </si>
  <si>
    <t>2.埼玉千葉</t>
    <phoneticPr fontId="4"/>
  </si>
  <si>
    <t>5-2.埼玉第2事業部</t>
  </si>
  <si>
    <t>09.埼玉県</t>
  </si>
  <si>
    <t>戸田市</t>
  </si>
  <si>
    <t>ＳＯＭＰＯケア　ラヴィーレ戸田</t>
  </si>
  <si>
    <t>埼玉県戸田市大字新曽297-2</t>
  </si>
  <si>
    <t>L</t>
  </si>
  <si>
    <t>埼玉県</t>
  </si>
  <si>
    <t>7063</t>
  </si>
  <si>
    <t>草加市</t>
  </si>
  <si>
    <t>ＳＯＭＰＯケア　ラヴィーレ草加</t>
  </si>
  <si>
    <t>埼玉県草加市北谷3-36-8</t>
  </si>
  <si>
    <t>7031</t>
  </si>
  <si>
    <t>ＳＯＭＰＯケア　ラヴィーレ草加松原</t>
  </si>
  <si>
    <t>埼玉県草加市中根3-31-24</t>
  </si>
  <si>
    <t>7097</t>
  </si>
  <si>
    <t>八潮市</t>
  </si>
  <si>
    <t>ＳＯＭＰＯケア　ラヴィーレ八潮</t>
  </si>
  <si>
    <t>埼玉県八潮市八潮3-30-8</t>
  </si>
  <si>
    <t>取得なし</t>
  </si>
  <si>
    <t>7084</t>
  </si>
  <si>
    <t>5-3.埼玉第3事業部</t>
  </si>
  <si>
    <t>朝霞市</t>
  </si>
  <si>
    <t>ＳＯＭＰＯケア　ラヴィーレ朝霞</t>
  </si>
  <si>
    <t>埼玉県朝霞市三原5-3-69</t>
  </si>
  <si>
    <t>7074</t>
  </si>
  <si>
    <t>5-4.埼玉第4事業部</t>
  </si>
  <si>
    <t>入間市</t>
  </si>
  <si>
    <t>ＳＯＭＰＯケア　ラヴィーレ入間</t>
  </si>
  <si>
    <t>埼玉県入間市宮前町2-13</t>
  </si>
  <si>
    <t>7092</t>
  </si>
  <si>
    <t>ふじみ野市</t>
  </si>
  <si>
    <t>ＳＯＭＰＯケア　ラヴィーレ上福岡</t>
  </si>
  <si>
    <t>埼玉県ふじみ野市上福岡2丁目6番7号</t>
  </si>
  <si>
    <t>５級地</t>
  </si>
  <si>
    <t>7030</t>
  </si>
  <si>
    <t>坂戸市</t>
  </si>
  <si>
    <t>ＳＯＭＰＯケア　ラヴィーレ坂戸</t>
  </si>
  <si>
    <t>埼玉県坂戸市大字石井2768-11</t>
  </si>
  <si>
    <t>7083</t>
  </si>
  <si>
    <t>狭山市</t>
  </si>
  <si>
    <t>ＳＯＭＰＯケア　ラヴィーレ狭山</t>
  </si>
  <si>
    <t>埼玉県狭山市新狭山2-2-7</t>
  </si>
  <si>
    <t>7045</t>
  </si>
  <si>
    <t>志木市</t>
  </si>
  <si>
    <t>ＳＯＭＰＯケア　ラヴィーレ志木柳瀬川</t>
  </si>
  <si>
    <t>埼玉県志木市柏町6-1-32</t>
  </si>
  <si>
    <t>４級地</t>
    <phoneticPr fontId="4"/>
  </si>
  <si>
    <t>7088</t>
  </si>
  <si>
    <t>鶴ヶ島市</t>
  </si>
  <si>
    <t>ＳＯＭＰＯケア　ラヴィーレ鶴ヶ島</t>
  </si>
  <si>
    <t>埼玉県鶴ヶ島市大字五味ヶ谷111-1</t>
  </si>
  <si>
    <t>7096</t>
  </si>
  <si>
    <t>飯能市</t>
  </si>
  <si>
    <t>ＳＯＭＰＯケア　ラヴィーレ飯能</t>
  </si>
  <si>
    <t>埼玉県飯能市南町2番7号</t>
  </si>
  <si>
    <t>６級地</t>
    <phoneticPr fontId="4"/>
  </si>
  <si>
    <t>7085</t>
  </si>
  <si>
    <t>所沢市</t>
  </si>
  <si>
    <t>ＳＯＭＰＯケア　ラヴィーレ東所沢</t>
  </si>
  <si>
    <t>埼玉県所沢市東所沢2-10-4</t>
  </si>
  <si>
    <t>7111</t>
  </si>
  <si>
    <t>ＳＯＭＰＯケア　ラヴィーレふじみ野</t>
  </si>
  <si>
    <t>埼玉県ふじみ野市苗間1-7-21</t>
  </si>
  <si>
    <t>7114</t>
  </si>
  <si>
    <t>さいたま市</t>
  </si>
  <si>
    <t>ＳＯＭＰＯケア　ラヴィーレ大宮</t>
  </si>
  <si>
    <t>埼玉県さいたま市見沼区中川1090-1</t>
  </si>
  <si>
    <t>３級地</t>
  </si>
  <si>
    <t>7039</t>
  </si>
  <si>
    <t>ＳＯＭＰＯケア　ラヴィーレ大宮弐番館</t>
  </si>
  <si>
    <t>埼玉県さいたま市見沼区中川1062-1</t>
  </si>
  <si>
    <t>7038</t>
  </si>
  <si>
    <t>ＳＯＭＰＯケア　ラヴィーレ西大宮</t>
  </si>
  <si>
    <t>埼玉県さいたま市西区西大宮1-18-1</t>
  </si>
  <si>
    <t>7066</t>
  </si>
  <si>
    <t>ＳＯＭＰＯケア　ラヴィーレ武蔵浦和</t>
  </si>
  <si>
    <t>埼玉県さいたま市南区辻5-8-3</t>
  </si>
  <si>
    <t>0078</t>
  </si>
  <si>
    <t>そんぽの家　大宮</t>
  </si>
  <si>
    <t>埼玉県さいたま市大宮区三橋2-561-1</t>
  </si>
  <si>
    <t>0085</t>
  </si>
  <si>
    <t>そんぽの家　大宮見沼</t>
  </si>
  <si>
    <t>埼玉県さいたま市見沼区大字南中丸317-2</t>
  </si>
  <si>
    <t>0097</t>
  </si>
  <si>
    <t>そんぽの家　南与野</t>
  </si>
  <si>
    <t>埼玉県さいたま市中央区鈴谷4-9-11</t>
  </si>
  <si>
    <t>7028</t>
  </si>
  <si>
    <t>越谷市</t>
  </si>
  <si>
    <t>ＳＯＭＰＯケア　ラヴィーレ越谷</t>
  </si>
  <si>
    <t>埼玉県越谷市赤山町二丁目55番地1</t>
  </si>
  <si>
    <t>0071</t>
  </si>
  <si>
    <t>そんぽの家　越谷</t>
  </si>
  <si>
    <t>埼玉県越谷市宮本町3-78-1</t>
  </si>
  <si>
    <t>7002</t>
  </si>
  <si>
    <t>川口市</t>
  </si>
  <si>
    <t>ＳＯＭＰＯケア　ラヴィーレ川口安行</t>
  </si>
  <si>
    <t>埼玉県川口市大字安行小山487-5</t>
  </si>
  <si>
    <t>7035</t>
  </si>
  <si>
    <t>ＳＯＭＰＯケア　ラヴィーレ南浦和</t>
  </si>
  <si>
    <t>埼玉県川口市小谷場37-1</t>
  </si>
  <si>
    <t>0060</t>
  </si>
  <si>
    <t>そんぽの家　東川口</t>
  </si>
  <si>
    <t>埼玉県川口市大字木曽呂717-1</t>
  </si>
  <si>
    <t>7036</t>
  </si>
  <si>
    <t>6-3.千葉第3事業部</t>
  </si>
  <si>
    <t>10.千葉県</t>
  </si>
  <si>
    <t>八千代市</t>
  </si>
  <si>
    <t>ＳＯＭＰＯケア　ラヴィーレ勝田台</t>
  </si>
  <si>
    <t>千葉県八千代市勝田台2-44-3</t>
  </si>
  <si>
    <t>千葉県</t>
  </si>
  <si>
    <t>7053</t>
  </si>
  <si>
    <t>6-1.千葉第1事業部</t>
  </si>
  <si>
    <t>流山市</t>
  </si>
  <si>
    <t>ＳＯＭＰＯケア　ラヴィーレ流山おおたかの森</t>
  </si>
  <si>
    <t>千葉県流山市おおたかの森東1-11-5</t>
  </si>
  <si>
    <t>7001</t>
  </si>
  <si>
    <t>成田市</t>
  </si>
  <si>
    <t>ＳＯＭＰＯケア　ラヴィーレ成田</t>
  </si>
  <si>
    <t>千葉県成田市飯仲28-18</t>
  </si>
  <si>
    <t>7082</t>
  </si>
  <si>
    <t>松戸市</t>
  </si>
  <si>
    <t>ＳＯＭＰＯケア　ラヴィーレ東松戸</t>
  </si>
  <si>
    <t>千葉県松戸市東松戸3-15-10</t>
  </si>
  <si>
    <t>7057</t>
  </si>
  <si>
    <t>ＳＯＭＰＯケア　ラヴィーレ松戸</t>
  </si>
  <si>
    <t>千葉県松戸市馬橋312-1</t>
  </si>
  <si>
    <t>7086</t>
  </si>
  <si>
    <t>ＳＯＭＰＯケア　ラヴィーレ八千代</t>
  </si>
  <si>
    <t>千葉県八千代市萱田町516-1</t>
  </si>
  <si>
    <t>0393</t>
  </si>
  <si>
    <t>6-2.千葉第2事業部</t>
  </si>
  <si>
    <t>市川市</t>
  </si>
  <si>
    <t>そんぽの家　市川</t>
  </si>
  <si>
    <t>千葉県市川市柏井町1-1073</t>
  </si>
  <si>
    <t>0068</t>
  </si>
  <si>
    <t>習志野市</t>
  </si>
  <si>
    <t>そんぽの家　京成大久保</t>
  </si>
  <si>
    <t>千葉県習志野市大久保2-9-30</t>
  </si>
  <si>
    <t>0050</t>
  </si>
  <si>
    <t>そんぽの家　津田沼</t>
  </si>
  <si>
    <t>千葉県習志野市藤崎4-10-18</t>
  </si>
  <si>
    <t>0064</t>
  </si>
  <si>
    <t>そんぽの家　松戸五香</t>
  </si>
  <si>
    <t>千葉県松戸市五香3-25-4</t>
  </si>
  <si>
    <t>7052</t>
  </si>
  <si>
    <t>千葉市</t>
  </si>
  <si>
    <t>ＳＯＭＰＯケア　ラヴィーレ千葉椿森</t>
  </si>
  <si>
    <t>千葉県千葉市中央区椿森6-3-5</t>
  </si>
  <si>
    <t>7011</t>
  </si>
  <si>
    <t>ＳＯＭＰＯケア　ラヴィーレみつわ台</t>
  </si>
  <si>
    <t>千葉県千葉市若葉区みつわ台2-34-15</t>
  </si>
  <si>
    <t>0079</t>
  </si>
  <si>
    <t>そんぽの家　朝日ヶ丘</t>
  </si>
  <si>
    <t>千葉県千葉市花見川区朝日ヶ丘2-5-2</t>
  </si>
  <si>
    <t>0069</t>
  </si>
  <si>
    <t>そんぽの家　蘇我</t>
  </si>
  <si>
    <t>千葉県千葉市中央区蘇我5-22-37</t>
  </si>
  <si>
    <t>0111</t>
  </si>
  <si>
    <t>そんぽの家　都賀</t>
  </si>
  <si>
    <t>千葉県千葉市若葉区桜木北2-14-1</t>
  </si>
  <si>
    <t>7067</t>
  </si>
  <si>
    <t>船橋市</t>
  </si>
  <si>
    <t>ＳＯＭＰＯケア　ラヴィーレ津田沼</t>
  </si>
  <si>
    <t>千葉県船橋市中野木2-3-32</t>
  </si>
  <si>
    <t>7101</t>
  </si>
  <si>
    <t>ＳＯＭＰＯケア　ラヴィーレ習志野台</t>
  </si>
  <si>
    <t>千葉県船橋市習志野台1-13-30</t>
  </si>
  <si>
    <t>7055</t>
  </si>
  <si>
    <t>ＳＯＭＰＯケア　ラヴィーレ西船橋</t>
    <phoneticPr fontId="4"/>
  </si>
  <si>
    <t>千葉県船橋市西船7-11-8</t>
  </si>
  <si>
    <t>ＳＯＭＰＯケア　ラヴィーレ西船橋</t>
  </si>
  <si>
    <t>0075</t>
  </si>
  <si>
    <t>柏市</t>
  </si>
  <si>
    <t>そんぽの家　柏豊四季</t>
  </si>
  <si>
    <t>千葉県柏市豊四季295-2</t>
  </si>
  <si>
    <t>7079</t>
  </si>
  <si>
    <t>3.東京</t>
  </si>
  <si>
    <t>3-1-1.東京中央第1</t>
  </si>
  <si>
    <t>07.東京都</t>
  </si>
  <si>
    <t>大田区</t>
  </si>
  <si>
    <t>ＳＯＭＰＯケア　ラヴィーレ羽田</t>
  </si>
  <si>
    <t>東京都大田区東糀谷5丁目19-18</t>
  </si>
  <si>
    <t>東京都</t>
  </si>
  <si>
    <t>１級地</t>
  </si>
  <si>
    <t>7076</t>
  </si>
  <si>
    <t>ＳＯＭＰＯケア　ラヴィーレ多摩川</t>
  </si>
  <si>
    <t>東京都大田区多摩川2-13-22</t>
  </si>
  <si>
    <t>0696</t>
  </si>
  <si>
    <t>そんぽの家　大鳥居</t>
  </si>
  <si>
    <t>東京都大田区西糀谷3-32-2</t>
  </si>
  <si>
    <t>0157</t>
  </si>
  <si>
    <t>そんぽの家　東六郷</t>
  </si>
  <si>
    <t>東京都大田区東六郷1-19-1</t>
  </si>
  <si>
    <t>7012</t>
  </si>
  <si>
    <t>3-1-2.東京中央第2</t>
  </si>
  <si>
    <t>世田谷区</t>
  </si>
  <si>
    <t>ＳＯＭＰＯケア　ラヴィーレ世田谷船橋</t>
  </si>
  <si>
    <t>東京都世田谷区船橋6-23-18</t>
  </si>
  <si>
    <t>7034</t>
  </si>
  <si>
    <t>ＳＯＭＰＯケア　ラヴィーレ成城南</t>
  </si>
  <si>
    <t>東京都世田谷区喜多見3-5-5</t>
  </si>
  <si>
    <t>7098</t>
  </si>
  <si>
    <t>ＳＯＭＰＯケア　ラヴィーレ二子玉川</t>
  </si>
  <si>
    <t>東京都世田谷区鎌田3-27-3</t>
  </si>
  <si>
    <t>0714</t>
  </si>
  <si>
    <t>そんぽの家　砧南</t>
  </si>
  <si>
    <t>東京都世田谷区宇奈根1-41-12</t>
  </si>
  <si>
    <t>0710</t>
  </si>
  <si>
    <t>ＳＯＭＰＯケア　ラヴィーレ駒沢公園</t>
  </si>
  <si>
    <t>東京都世田谷区深沢4-8-11</t>
  </si>
  <si>
    <t>加算Ⅲ</t>
    <rPh sb="0" eb="2">
      <t>カサン</t>
    </rPh>
    <phoneticPr fontId="4"/>
  </si>
  <si>
    <t>そんぽの家　駒沢公園</t>
  </si>
  <si>
    <t>0717</t>
  </si>
  <si>
    <t>そんぽの家　経堂</t>
  </si>
  <si>
    <t>東京都世田谷区船橋5-14-11</t>
  </si>
  <si>
    <t>0092</t>
  </si>
  <si>
    <t>そんぽの家　成城南</t>
  </si>
  <si>
    <t>東京都世田谷区喜多見1-31-10</t>
  </si>
  <si>
    <t>0297</t>
  </si>
  <si>
    <t>3-1-4.東京中央第4</t>
  </si>
  <si>
    <t>杉並区</t>
  </si>
  <si>
    <t>そんぽの家　高円寺</t>
  </si>
  <si>
    <t>東京都杉並区高円寺北2-29-18</t>
  </si>
  <si>
    <t>7020</t>
  </si>
  <si>
    <t>3-2-1.北東京第1</t>
  </si>
  <si>
    <t>板橋区</t>
  </si>
  <si>
    <t>ＳＯＭＰＯケア　ラヴィーレ光が丘公園</t>
  </si>
  <si>
    <t>東京都板橋区赤塚新町2-7-16</t>
  </si>
  <si>
    <t>7056</t>
  </si>
  <si>
    <t>ＳＯＭＰＯケア　ラヴィーレ高島平</t>
  </si>
  <si>
    <t>東京都板橋区坂下3-5-2</t>
  </si>
  <si>
    <t>7054</t>
  </si>
  <si>
    <t>ＳＯＭＰＯケア　ラヴィーレ赤塚公園</t>
  </si>
  <si>
    <t>東京都板橋区大門7-5</t>
  </si>
  <si>
    <t>0200</t>
  </si>
  <si>
    <t>そんぽの家　ときわ台</t>
  </si>
  <si>
    <t>東京都板橋区前野町2-18-3</t>
  </si>
  <si>
    <t>0701</t>
  </si>
  <si>
    <t>そんぽの家　板橋三園</t>
  </si>
  <si>
    <t>東京都板橋区三園2-12-14</t>
  </si>
  <si>
    <t>0698</t>
  </si>
  <si>
    <t>そんぽの家　板橋徳丸</t>
  </si>
  <si>
    <t>東京都板橋区徳丸6-1-11</t>
  </si>
  <si>
    <t>7021</t>
  </si>
  <si>
    <t>3-2-2.北東京第2</t>
  </si>
  <si>
    <t>練馬区</t>
  </si>
  <si>
    <t>ＳＯＭＰＯケア　ラヴィーレ鷺ノ宮</t>
  </si>
  <si>
    <t>東京都練馬区中村南3-23-11</t>
  </si>
  <si>
    <t>7068</t>
  </si>
  <si>
    <t>ＳＯＭＰＯケア　ラヴィーレ南大泉</t>
    <phoneticPr fontId="4"/>
  </si>
  <si>
    <t>東京都練馬区南大泉2-1-28</t>
  </si>
  <si>
    <t>ＳＯＭＰＯケア　ラヴィーレ南大泉</t>
  </si>
  <si>
    <t>7073</t>
  </si>
  <si>
    <t>ＳＯＭＰＯケア　ラヴィーレ練馬</t>
  </si>
  <si>
    <t>東京都練馬区豊玉中2-27-10</t>
  </si>
  <si>
    <t>0051</t>
  </si>
  <si>
    <t>そんぽの家　光が丘</t>
  </si>
  <si>
    <t>東京都練馬区土支田1-15-16</t>
  </si>
  <si>
    <t>0183</t>
  </si>
  <si>
    <t>そんぽの家　石神井公園</t>
    <phoneticPr fontId="4"/>
  </si>
  <si>
    <t>東京都練馬区石神井町2-34-14</t>
  </si>
  <si>
    <t>そんぽの家　石神井公園</t>
  </si>
  <si>
    <t>0128</t>
  </si>
  <si>
    <t>そんぽの家　氷川台</t>
  </si>
  <si>
    <t>東京都練馬区氷川台3-2-6</t>
  </si>
  <si>
    <t>7022</t>
  </si>
  <si>
    <t>3-3-1.東東京第1</t>
  </si>
  <si>
    <t>江戸川区</t>
  </si>
  <si>
    <t>ＳＯＭＰＯケア　ラヴィーレ一之江</t>
  </si>
  <si>
    <t>東京都江戸川区西一之江4-5-2</t>
  </si>
  <si>
    <t>7069</t>
  </si>
  <si>
    <t>ＳＯＭＰＯケア　ラヴィーレ船堀</t>
  </si>
  <si>
    <t>東京都江戸川区東小松川3-25-6</t>
  </si>
  <si>
    <t>0280</t>
  </si>
  <si>
    <t>そんぽの家　葛西</t>
  </si>
  <si>
    <t>東京都江戸川区東葛西5-33-7</t>
  </si>
  <si>
    <t>0109</t>
  </si>
  <si>
    <t>葛飾区</t>
  </si>
  <si>
    <t>そんぽの家　柴又</t>
  </si>
  <si>
    <t>東京都葛飾区柴又4-12-10</t>
  </si>
  <si>
    <t>7043</t>
  </si>
  <si>
    <t>3-3-2.東東京第2</t>
  </si>
  <si>
    <t>北区</t>
  </si>
  <si>
    <t>ＳＯＭＰＯケア　ラヴィーレ赤羽</t>
  </si>
  <si>
    <t>東京都北区赤羽西5-2-43</t>
  </si>
  <si>
    <t>0046</t>
  </si>
  <si>
    <t>足立区</t>
  </si>
  <si>
    <t>そんぽの家　竹ノ塚サンフラワー</t>
  </si>
  <si>
    <t>東京都足立区保木間5-7-12</t>
  </si>
  <si>
    <t>7029</t>
  </si>
  <si>
    <t>3-3-3.東東京第3</t>
  </si>
  <si>
    <t>墨田区</t>
  </si>
  <si>
    <t>ＳＯＭＰＯケア　ラヴィーレ錦糸町</t>
  </si>
  <si>
    <t>東京都墨田区江東橋5-9-1</t>
  </si>
  <si>
    <t>0706</t>
  </si>
  <si>
    <t>江東区</t>
  </si>
  <si>
    <t>そんぽの家　錦糸町</t>
  </si>
  <si>
    <t>東京都江東区毛利2-7-15</t>
  </si>
  <si>
    <t>0108</t>
  </si>
  <si>
    <t>台東区</t>
  </si>
  <si>
    <t>そんぽの家　隅田公園</t>
  </si>
  <si>
    <t>東京都台東区橋場2-1-4</t>
  </si>
  <si>
    <t>0719</t>
  </si>
  <si>
    <t>そんぽの家　東砂</t>
  </si>
  <si>
    <t>東京都江東区東砂8-22-6</t>
  </si>
  <si>
    <t>7064</t>
  </si>
  <si>
    <t>3-4-1.西東京第1</t>
  </si>
  <si>
    <t>狛江市</t>
  </si>
  <si>
    <t>ＳＯＭＰＯケア　ラヴィーレ狛江</t>
  </si>
  <si>
    <t>東京都狛江市西野川3-4-3</t>
  </si>
  <si>
    <t>２級地</t>
  </si>
  <si>
    <t>7065</t>
  </si>
  <si>
    <t>調布市</t>
  </si>
  <si>
    <t>ＳＯＭＰＯケア　ラヴィーレ仙川</t>
  </si>
  <si>
    <t>東京都調布市仙川町3-2-9</t>
  </si>
  <si>
    <t>7060</t>
  </si>
  <si>
    <t>ＳＯＭＰＯケア　ラヴィーレ調布</t>
  </si>
  <si>
    <t>東京都調布市上石原1-8-8</t>
  </si>
  <si>
    <t>7077</t>
  </si>
  <si>
    <t>三鷹市</t>
  </si>
  <si>
    <t>ＳＯＭＰＯケア　ラヴィーレ武蔵境</t>
  </si>
  <si>
    <t>東京都三鷹市井口3-16-24</t>
  </si>
  <si>
    <t>0694</t>
  </si>
  <si>
    <t>そんぽの家　狛江</t>
  </si>
  <si>
    <t>東京都狛江市西野川2-4-1</t>
  </si>
  <si>
    <t>0695</t>
  </si>
  <si>
    <t>そんぽの家　三鷹新川</t>
  </si>
  <si>
    <t>東京都三鷹市新川5-6-30</t>
  </si>
  <si>
    <t>0707</t>
  </si>
  <si>
    <t>そんぽの家　三鷹中原</t>
  </si>
  <si>
    <t>東京都三鷹市中原3-1-17</t>
  </si>
  <si>
    <t>0281</t>
  </si>
  <si>
    <t>そんぽの家　三鷹牟礼</t>
  </si>
  <si>
    <t>東京都三鷹市牟礼7-1-2</t>
  </si>
  <si>
    <t>0188</t>
  </si>
  <si>
    <t>そんぽの家　調布多摩川</t>
  </si>
  <si>
    <t>東京都調布市多摩川3-17-1</t>
  </si>
  <si>
    <t>0155</t>
  </si>
  <si>
    <t>3-4-2.西東京第2</t>
  </si>
  <si>
    <t>西東京市</t>
  </si>
  <si>
    <t>そんぽの家　ひばりが丘</t>
    <phoneticPr fontId="4"/>
  </si>
  <si>
    <t>東京都西東京市西原町5-3-12</t>
  </si>
  <si>
    <t>そんぽの家　ひばりが丘</t>
  </si>
  <si>
    <t>0704</t>
  </si>
  <si>
    <t>小平市</t>
  </si>
  <si>
    <t>そんぽの家　小平仲町</t>
  </si>
  <si>
    <t>東京都小平市仲町328-2</t>
  </si>
  <si>
    <t>0104</t>
  </si>
  <si>
    <t>そんぽの家　新小平</t>
  </si>
  <si>
    <t>東京都小平市小川東町5-11-12</t>
  </si>
  <si>
    <t>0113</t>
  </si>
  <si>
    <t>そんぽの家　西東京</t>
  </si>
  <si>
    <t>東京都西東京市中町6-5-12</t>
  </si>
  <si>
    <t>0716</t>
  </si>
  <si>
    <t>東久留米市</t>
  </si>
  <si>
    <t>そんぽの家　東久留米中央</t>
    <phoneticPr fontId="4"/>
  </si>
  <si>
    <t>東京都東久留米市中央町1-9-20</t>
  </si>
  <si>
    <t>３級地</t>
    <phoneticPr fontId="4"/>
  </si>
  <si>
    <t>そんぽの家　東久留米中央</t>
  </si>
  <si>
    <t>0118</t>
  </si>
  <si>
    <t>東村山市</t>
  </si>
  <si>
    <t>そんぽの家　萩山</t>
  </si>
  <si>
    <t>東京都東村山市萩山町2-9-46</t>
  </si>
  <si>
    <t>そんぽの家　八坂</t>
  </si>
  <si>
    <t>0121</t>
  </si>
  <si>
    <t>東京都東村山市栄町3-23-1</t>
  </si>
  <si>
    <t>0702</t>
  </si>
  <si>
    <t>そんぽの家　柳沢</t>
  </si>
  <si>
    <t>東京都西東京市柳沢3-5-27</t>
  </si>
  <si>
    <t>7093</t>
  </si>
  <si>
    <t>3-4-3.西東京第3</t>
  </si>
  <si>
    <t>国立市</t>
  </si>
  <si>
    <t>ＳＯＭＰＯケア　ラヴィーレ国立矢川</t>
  </si>
  <si>
    <t>東京都国立市 富士見台 3丁目 35-3</t>
  </si>
  <si>
    <t>7080</t>
  </si>
  <si>
    <t>府中市</t>
  </si>
  <si>
    <t>ＳＯＭＰＯケア　ラヴィーレ府中</t>
  </si>
  <si>
    <t>東京都府中市宮町3-10-1</t>
  </si>
  <si>
    <t>0703</t>
  </si>
  <si>
    <t>稲城市</t>
  </si>
  <si>
    <t>そんぽの家　稲城矢野口</t>
  </si>
  <si>
    <t>東京都稲城市矢野口1674-1</t>
  </si>
  <si>
    <t>0182</t>
  </si>
  <si>
    <t>そんぽの家　国立南</t>
    <phoneticPr fontId="4"/>
  </si>
  <si>
    <t>東京都国立市青柳1-21-14</t>
  </si>
  <si>
    <t>そんぽの家　国立南</t>
  </si>
  <si>
    <t>7089</t>
  </si>
  <si>
    <t>3-4-4.西東京第4</t>
  </si>
  <si>
    <t>羽村市</t>
  </si>
  <si>
    <t>ＳＯＭＰＯケア　ラヴィーレ羽村</t>
  </si>
  <si>
    <t>東京都羽村市五ノ神1-5-4</t>
  </si>
  <si>
    <t>7095</t>
  </si>
  <si>
    <t>町田市</t>
  </si>
  <si>
    <t>ＳＯＭＰＯケア　ラヴィーレ町田小山</t>
  </si>
  <si>
    <t>東京都町田市小山町652番</t>
  </si>
  <si>
    <t>7010</t>
  </si>
  <si>
    <t>ＳＯＭＰＯケア　ラヴィーレ町田小野路</t>
  </si>
  <si>
    <t>東京都町田市小野路町1612</t>
  </si>
  <si>
    <t>7042</t>
  </si>
  <si>
    <t>東大和市</t>
  </si>
  <si>
    <t>ＳＯＭＰＯケア　ラヴィーレ東大和</t>
  </si>
  <si>
    <t>東京都東大和市仲原4-7-1</t>
  </si>
  <si>
    <t>7033</t>
  </si>
  <si>
    <t>ＳＯＭＰＯケア　ラヴィーレ南町田</t>
  </si>
  <si>
    <t>東京都町田市金森4-7-30</t>
  </si>
  <si>
    <t>7032</t>
  </si>
  <si>
    <t>八王子市</t>
  </si>
  <si>
    <t>ＳＯＭＰＯケア　ラヴィーレ八王子片倉</t>
  </si>
  <si>
    <t>東京都八王子市片倉町722-9</t>
  </si>
  <si>
    <t>7107</t>
  </si>
  <si>
    <t>ＳＯＭＰＯケア　ラヴィーレ堀之内</t>
  </si>
  <si>
    <t>東京都八王子市堀之内3-30-9</t>
  </si>
  <si>
    <t>0412</t>
  </si>
  <si>
    <t>そんぽの家　羽村</t>
  </si>
  <si>
    <t>東京都羽村市栄町2-6-4</t>
  </si>
  <si>
    <t>0156</t>
  </si>
  <si>
    <t>昭島市</t>
  </si>
  <si>
    <t>そんぽの家　昭島</t>
    <phoneticPr fontId="4"/>
  </si>
  <si>
    <t>東京都昭島市宮沢町2-７-30</t>
  </si>
  <si>
    <t>そんぽの家　昭島</t>
  </si>
  <si>
    <t>0120</t>
  </si>
  <si>
    <t>そんぽの家　上北台</t>
  </si>
  <si>
    <t>東京都東大和市立野2-3-11</t>
  </si>
  <si>
    <t>そんぽの家　武蔵村山</t>
  </si>
  <si>
    <t>0705</t>
  </si>
  <si>
    <t>そんぽの家　八王子元本郷</t>
  </si>
  <si>
    <t>東京都八王子市元本郷町2-1-12</t>
  </si>
  <si>
    <t>0700</t>
  </si>
  <si>
    <t>そんぽの家　八王子小宮</t>
  </si>
  <si>
    <t>東京都八王子市小宮町758-3</t>
  </si>
  <si>
    <t>0697</t>
  </si>
  <si>
    <t>武蔵村山市</t>
  </si>
  <si>
    <t>東京都武蔵村山市三ツ藤1-4-1</t>
  </si>
  <si>
    <t>0259</t>
  </si>
  <si>
    <t>福生市</t>
  </si>
  <si>
    <t>そんぽの家　福生公園</t>
    <phoneticPr fontId="4"/>
  </si>
  <si>
    <t>東京都福生市熊川853-3</t>
  </si>
  <si>
    <t>５級地</t>
    <phoneticPr fontId="4"/>
  </si>
  <si>
    <t>そんぽの家　福生公園</t>
  </si>
  <si>
    <t>7005</t>
  </si>
  <si>
    <t>4.神奈川静岡</t>
  </si>
  <si>
    <t>4-1-1.川崎第1</t>
  </si>
  <si>
    <t>08.神奈川県</t>
  </si>
  <si>
    <t>川崎市</t>
  </si>
  <si>
    <t>ＳＯＭＰＯケア　ラヴィーレ浜川崎</t>
  </si>
  <si>
    <t>神奈川県川崎市川崎区田島町23-1</t>
  </si>
  <si>
    <t>神奈川県</t>
  </si>
  <si>
    <t>0718</t>
  </si>
  <si>
    <t>そんぽの家　御幸公園</t>
  </si>
  <si>
    <t>神奈川県川崎市幸区東古市場95-1</t>
  </si>
  <si>
    <t>NG</t>
  </si>
  <si>
    <t>0533</t>
  </si>
  <si>
    <t>そんぽの家　小倉</t>
  </si>
  <si>
    <t>神奈川県川崎市幸区小倉5-8-5</t>
  </si>
  <si>
    <t>0151</t>
  </si>
  <si>
    <t>そんぽの家　新川崎</t>
  </si>
  <si>
    <t>神奈川県川崎市幸区南加瀬5-12-14</t>
  </si>
  <si>
    <t>0715</t>
  </si>
  <si>
    <t>ＳＯＭＰＯケア　ラヴィーレ川崎</t>
  </si>
  <si>
    <t>神奈川県川崎市幸区幸町2-632-1</t>
  </si>
  <si>
    <t>ＳＯＭＰＯケア　ラヴィーレ川崎宮前</t>
  </si>
  <si>
    <t>7116</t>
  </si>
  <si>
    <t>4-1-2.川崎第2</t>
  </si>
  <si>
    <t>ＳＯＭＰＯケア　ラヴィーレ元住吉</t>
  </si>
  <si>
    <t>神奈川県川崎市高津区明津59-1</t>
  </si>
  <si>
    <t>7006</t>
  </si>
  <si>
    <t>ＳＯＭＰＯケア　ラヴィーレ溝の口</t>
  </si>
  <si>
    <t>神奈川県川崎市高津区末長2丁目9番45号</t>
  </si>
  <si>
    <t>7123</t>
  </si>
  <si>
    <t>ＳＯＭＰＯケア　ラヴィーレ溝の口弐番館</t>
  </si>
  <si>
    <t>神奈川県川崎市高津区末長2丁目9番31号</t>
  </si>
  <si>
    <t>7113</t>
  </si>
  <si>
    <t>ＳＯＭＰＯケア　ラヴィーレ高津</t>
  </si>
  <si>
    <t>神奈川県川崎市高津区北見方3-12-13</t>
  </si>
  <si>
    <t>0096</t>
  </si>
  <si>
    <t>そんぽの家　溝の口</t>
  </si>
  <si>
    <t>神奈川県川崎市高津区新作4-16-6</t>
  </si>
  <si>
    <t>7070</t>
  </si>
  <si>
    <t>4-1-3.川崎第3</t>
  </si>
  <si>
    <t>ＳＯＭＰＯケア　ラヴィーレ王禅寺</t>
  </si>
  <si>
    <t>神奈川県川崎市麻生区王禅寺東3-2-20</t>
  </si>
  <si>
    <t>7100</t>
  </si>
  <si>
    <t>ＳＯＭＰＯケア　ラヴィーレ若葉台</t>
  </si>
  <si>
    <t>神奈川県川崎市麻生区黒川580番地1</t>
  </si>
  <si>
    <t>7094</t>
  </si>
  <si>
    <t>神奈川県川崎市宮前区平2-15-3</t>
  </si>
  <si>
    <t>0106</t>
  </si>
  <si>
    <t>そんぽの家　はるひ野</t>
  </si>
  <si>
    <t>神奈川県川崎市麻生区はるひ野4-5-3</t>
  </si>
  <si>
    <t>0699</t>
  </si>
  <si>
    <t>そんぽの家　新百合ヶ丘</t>
  </si>
  <si>
    <t>神奈川県川崎市麻生区金程4-28-16</t>
  </si>
  <si>
    <t>0247</t>
  </si>
  <si>
    <t>そんぽの家　生田</t>
  </si>
  <si>
    <t>神奈川県川崎市多摩区長沢1-5-15</t>
  </si>
  <si>
    <t>0194</t>
  </si>
  <si>
    <t>そんぽの家　川崎宮前</t>
  </si>
  <si>
    <t>神奈川県川崎市宮前区野川本町3-11-30</t>
  </si>
  <si>
    <t>0713</t>
  </si>
  <si>
    <t>そんぽの家　中野島ガーデン</t>
  </si>
  <si>
    <t>神奈川県川崎市多摩区中野島1-1-11</t>
  </si>
  <si>
    <t>7124</t>
  </si>
  <si>
    <t>4-2-1.神奈川第1</t>
  </si>
  <si>
    <t>綾瀬市</t>
  </si>
  <si>
    <t>ＳＯＭＰＯケア　ラヴィーレ綾瀬</t>
  </si>
  <si>
    <t>神奈川県綾瀬市小園281番地1</t>
  </si>
  <si>
    <t>7024</t>
  </si>
  <si>
    <t>海老名市</t>
  </si>
  <si>
    <t>ＳＯＭＰＯケア　ラヴィーレ海老名</t>
  </si>
  <si>
    <t>神奈川県海老名市杉久保南1-3-3</t>
  </si>
  <si>
    <t>7027</t>
  </si>
  <si>
    <t>相模原市</t>
  </si>
  <si>
    <t>ＳＯＭＰＯケア　ラヴィーレ古淵</t>
  </si>
  <si>
    <t>神奈川県相模原市中央区東淵野辺4-17-2</t>
  </si>
  <si>
    <t>7102</t>
  </si>
  <si>
    <t>座間市</t>
  </si>
  <si>
    <t>ＳＯＭＰＯケア　ラヴィーレ座間</t>
  </si>
  <si>
    <t>神奈川県座間市座間2丁目3155番地1</t>
  </si>
  <si>
    <t>7121</t>
  </si>
  <si>
    <t>ＳＯＭＰＯケア　ラヴィーレ座間谷戸山公園</t>
  </si>
  <si>
    <t>神奈川県座間市入谷東3-41-17</t>
  </si>
  <si>
    <t>7106</t>
  </si>
  <si>
    <t>ＳＯＭＰＯケア　ラヴィーレ小田急相模原</t>
  </si>
  <si>
    <t>神奈川県相模原市南区南台5-10-6</t>
  </si>
  <si>
    <t>7051</t>
  </si>
  <si>
    <t>ＳＯＭＰＯケア　ラヴィーレ上溝</t>
  </si>
  <si>
    <t>神奈川県相模原市中央区上溝4628-1</t>
  </si>
  <si>
    <t>7019</t>
  </si>
  <si>
    <t>ＳＯＭＰＯケア　ラヴィーレ相模原中央</t>
  </si>
  <si>
    <t>神奈川県相模原市中央区中央3-6-3</t>
  </si>
  <si>
    <t>7122</t>
  </si>
  <si>
    <t>ＳＯＭＰＯケア　ラヴィーレ淵野辺</t>
  </si>
  <si>
    <t>神奈川県相模原市中央区淵野辺3-2-24</t>
  </si>
  <si>
    <t>0244</t>
  </si>
  <si>
    <t>そんぽの家　城山</t>
  </si>
  <si>
    <t>神奈川県相模原市緑区原宿南3-17-6</t>
  </si>
  <si>
    <t>0479</t>
  </si>
  <si>
    <t>そんぽの家　相模大野</t>
    <phoneticPr fontId="4"/>
  </si>
  <si>
    <t>神奈川県相模原市南区東林間1-21-2</t>
  </si>
  <si>
    <t>そんぽの家　相模大野</t>
  </si>
  <si>
    <t>7040</t>
  </si>
  <si>
    <t>4-2-2.神奈川第2</t>
  </si>
  <si>
    <t>横須賀市</t>
  </si>
  <si>
    <t>ＳＯＭＰＯケア　ラヴィーレ衣笠山公園</t>
  </si>
  <si>
    <t>神奈川県横須賀市小矢部4-8-15</t>
  </si>
  <si>
    <t>7062</t>
  </si>
  <si>
    <t>ＳＯＭＰＯケア　ラヴィーレ横須賀</t>
  </si>
  <si>
    <t>神奈川県横須賀市安浦町2-23-1</t>
  </si>
  <si>
    <t>7004</t>
  </si>
  <si>
    <t>鎌倉市</t>
  </si>
  <si>
    <t>ＳＯＭＰＯケア　ラヴィーレ鎌倉常盤</t>
  </si>
  <si>
    <t>神奈川県鎌倉市常盤1-1</t>
  </si>
  <si>
    <t>7015</t>
  </si>
  <si>
    <t>ＳＯＭＰＯケア　ラヴィーレ久里浜</t>
  </si>
  <si>
    <t>神奈川県横須賀市久村672番地１</t>
  </si>
  <si>
    <t>7112</t>
  </si>
  <si>
    <t>大和市</t>
  </si>
  <si>
    <t>ＳＯＭＰＯケア　ラヴィーレ高座渋谷</t>
  </si>
  <si>
    <t>神奈川県大和市福田1942</t>
  </si>
  <si>
    <t>7108</t>
  </si>
  <si>
    <t>ＳＯＭＰＯケア　ラヴィーレ大和</t>
  </si>
  <si>
    <t>神奈川県大和市上草柳2-19-16</t>
  </si>
  <si>
    <t>7044</t>
  </si>
  <si>
    <t>ＳＯＭＰＯケア　ラヴィーレ中央林間</t>
  </si>
  <si>
    <t>神奈川県大和市中央林間8-2-19</t>
  </si>
  <si>
    <t>7041</t>
  </si>
  <si>
    <t>逗子市</t>
  </si>
  <si>
    <t>ＳＯＭＰＯケア　ラヴィーレ東逗子</t>
  </si>
  <si>
    <t>神奈川県逗子市沼間3-6-10</t>
  </si>
  <si>
    <t>7017</t>
  </si>
  <si>
    <t>ＳＯＭＰＯケア　ラヴィーレ北鎌倉</t>
  </si>
  <si>
    <t>神奈川県鎌倉市大船2713</t>
  </si>
  <si>
    <t>7003</t>
  </si>
  <si>
    <t>三浦郡葉山町</t>
  </si>
  <si>
    <t>ＳＯＭＰＯケア　ラヴィーレ葉山</t>
  </si>
  <si>
    <t>神奈川県三浦郡葉山町堀内859-1</t>
  </si>
  <si>
    <t>葉山町</t>
  </si>
  <si>
    <t>0258</t>
  </si>
  <si>
    <t>そんぽの家　つきみ野</t>
  </si>
  <si>
    <t>神奈川県大和市つきみ野1-5-3</t>
  </si>
  <si>
    <t>0708</t>
  </si>
  <si>
    <t>三浦市</t>
  </si>
  <si>
    <t>そんぽの家　三浦</t>
  </si>
  <si>
    <t>神奈川県三浦市白石町21-15</t>
  </si>
  <si>
    <t>0711</t>
  </si>
  <si>
    <t>そんぽの家　大和</t>
  </si>
  <si>
    <t>神奈川県大和市渋谷4-6-4</t>
  </si>
  <si>
    <t>7115</t>
  </si>
  <si>
    <t>トレクォーレ横須賀</t>
  </si>
  <si>
    <t>神奈川県横須賀市西逸見町1-38-30</t>
  </si>
  <si>
    <t>7050</t>
  </si>
  <si>
    <t>4-3-1.横浜第1</t>
  </si>
  <si>
    <t>横浜市</t>
  </si>
  <si>
    <t>ＳＯＭＰＯケア　ラヴィーレ金沢八景</t>
    <phoneticPr fontId="4"/>
  </si>
  <si>
    <t>神奈川県横浜市金沢区六浦5-8-8</t>
  </si>
  <si>
    <t>ＳＯＭＰＯケア　ラヴィーレ金沢八景</t>
  </si>
  <si>
    <t>7049</t>
  </si>
  <si>
    <t>ＳＯＭＰＯケア　ラヴィーレ戸塚</t>
  </si>
  <si>
    <t>神奈川県横浜市戸塚区吉田町2014-1</t>
  </si>
  <si>
    <t>7016</t>
  </si>
  <si>
    <t>ＳＯＭＰＯケア　ラヴィーレ横浜弥生台</t>
  </si>
  <si>
    <t>神奈川県横浜市泉区新橋町1044-1</t>
  </si>
  <si>
    <t>ＳＯＭＰＯケア　ラヴィーレ弥生台</t>
  </si>
  <si>
    <t>7109</t>
  </si>
  <si>
    <t>ＳＯＭＰＯケア　ラヴィーレ洋光台</t>
  </si>
  <si>
    <t>神奈川県横浜市磯子区洋光台2-16-26</t>
  </si>
  <si>
    <t>7120</t>
  </si>
  <si>
    <t>ＳＯＭＰＯケア　ラヴィーレ横浜緑園都市</t>
  </si>
  <si>
    <t>神奈川県横浜市戸塚区名瀬町2460-3</t>
  </si>
  <si>
    <t>ＳＯＭＰＯケア　ラヴィーレ緑園都市</t>
  </si>
  <si>
    <t>0080</t>
  </si>
  <si>
    <t>そんぽの家　横浜港南台</t>
  </si>
  <si>
    <t>神奈川県横浜市港南区日野中央2-32-46</t>
  </si>
  <si>
    <t>0122</t>
  </si>
  <si>
    <t>そんぽの家　戸塚南</t>
  </si>
  <si>
    <t>神奈川県横浜市栄区長沼町737</t>
  </si>
  <si>
    <t>0112</t>
  </si>
  <si>
    <t>そんぽの家　港南台</t>
  </si>
  <si>
    <t>神奈川県横浜市港南区日野中央3-16-7</t>
  </si>
  <si>
    <t>7007</t>
  </si>
  <si>
    <t>4-3-2.横浜第2</t>
  </si>
  <si>
    <t>ＳＯＭＰＯケア　ラヴィーレあざみ野</t>
  </si>
  <si>
    <t>神奈川県横浜市都筑区あゆみが丘19-24</t>
  </si>
  <si>
    <t>7013</t>
  </si>
  <si>
    <t>ＳＯＭＰＯケア　ラヴィーレ綱島</t>
  </si>
  <si>
    <t>神奈川県横浜市港北区新吉田東8-16-33</t>
  </si>
  <si>
    <t>7119</t>
  </si>
  <si>
    <t>ＳＯＭＰＯケア　ラヴィーレ十日市場</t>
  </si>
  <si>
    <t>神奈川県横浜市緑区十日市場町824-2</t>
  </si>
  <si>
    <t>0712</t>
  </si>
  <si>
    <t>そんぽの家　横浜神大寺</t>
  </si>
  <si>
    <t>神奈川県横浜市神奈川区神大寺1-13-45</t>
  </si>
  <si>
    <t>7090</t>
  </si>
  <si>
    <t>4-4-1.神奈川静岡</t>
  </si>
  <si>
    <t>伊勢原市</t>
  </si>
  <si>
    <t>ＳＯＭＰＯケア　ラヴィーレ愛甲石田</t>
  </si>
  <si>
    <t>神奈川県伊勢原市石田724-5</t>
  </si>
  <si>
    <t>7014</t>
  </si>
  <si>
    <t>ＳＯＭＰＯケア　ラヴィーレ伊勢原</t>
  </si>
  <si>
    <t>神奈川県伊勢原市東大竹1-9-1</t>
  </si>
  <si>
    <t>7105</t>
  </si>
  <si>
    <t>ＳＯＭＰＯケア　ラヴィーレ厚木</t>
  </si>
  <si>
    <t>神奈川県海老名市河原口1-25-15</t>
  </si>
  <si>
    <t>7110</t>
  </si>
  <si>
    <t>小田原市</t>
  </si>
  <si>
    <t>ＳＯＭＰＯケア　ラヴィーレ小田原</t>
  </si>
  <si>
    <t>神奈川県小田原市南鴨宮2-20-1</t>
  </si>
  <si>
    <t>7058</t>
  </si>
  <si>
    <t>ＳＯＭＰＯケア　ラヴィーレ小田原弐番館</t>
  </si>
  <si>
    <t>神奈川県小田原市南鴨宮3-20-2</t>
  </si>
  <si>
    <t>7117</t>
  </si>
  <si>
    <t>平塚市</t>
  </si>
  <si>
    <t>ＳＯＭＰＯケア　ラヴィーレ湘南平塚</t>
  </si>
  <si>
    <t>神奈川県平塚市西八幡1-7-30</t>
  </si>
  <si>
    <t>7046</t>
  </si>
  <si>
    <t>ＳＯＭＰＯケア　ラヴィーレ湘南平塚弐番館</t>
  </si>
  <si>
    <t>神奈川県平塚市西八幡1-7-27</t>
  </si>
  <si>
    <t>7025</t>
  </si>
  <si>
    <t>中郡大磯町</t>
  </si>
  <si>
    <t>ＳＯＭＰＯケア　ラヴィーレ大磯</t>
  </si>
  <si>
    <t>神奈川県中郡大磯町国府新宿374-1</t>
  </si>
  <si>
    <t>大磯町</t>
  </si>
  <si>
    <t>7009</t>
  </si>
  <si>
    <t>厚木市</t>
  </si>
  <si>
    <t>ＳＯＭＰＯケア　ラヴィーレ本厚木</t>
  </si>
  <si>
    <t>神奈川県厚木市旭町2-12-17</t>
  </si>
  <si>
    <t>0138</t>
  </si>
  <si>
    <t>そんぽの家　伊勢原</t>
  </si>
  <si>
    <t>神奈川県伊勢原市上粕屋336-1</t>
  </si>
  <si>
    <t>0119</t>
  </si>
  <si>
    <t>そんぽの家　鴨宮</t>
  </si>
  <si>
    <t>神奈川県小田原市鴨宮839-1</t>
  </si>
  <si>
    <t>0062</t>
  </si>
  <si>
    <t>17.静岡県</t>
  </si>
  <si>
    <t>静岡市</t>
  </si>
  <si>
    <t>そんぽの家　東静岡</t>
  </si>
  <si>
    <t>静岡県静岡市葵区長沼984-34</t>
  </si>
  <si>
    <t>静岡県</t>
  </si>
  <si>
    <t>0110</t>
  </si>
  <si>
    <t>富士宮市</t>
  </si>
  <si>
    <t>そんぽの家　富士宮</t>
  </si>
  <si>
    <t>静岡県富士宮市小泉309-1</t>
  </si>
  <si>
    <t>7047</t>
  </si>
  <si>
    <t>4-5-1.中部第1</t>
  </si>
  <si>
    <t>16.愛知県</t>
  </si>
  <si>
    <t>名古屋市</t>
  </si>
  <si>
    <t>ＳＯＭＰＯケア　ラヴィーレ熱田</t>
  </si>
  <si>
    <t>愛知県名古屋市熱田区沢下町3-19</t>
  </si>
  <si>
    <t>愛知県</t>
  </si>
  <si>
    <t>0132</t>
  </si>
  <si>
    <t>名古屋市</t>
    <phoneticPr fontId="4"/>
  </si>
  <si>
    <t>そんぽの家　高辻</t>
    <phoneticPr fontId="4"/>
  </si>
  <si>
    <t>愛知県名古屋市瑞穂区雁道町1-17-1</t>
  </si>
  <si>
    <t>そんぽの家　高辻</t>
  </si>
  <si>
    <t>0063</t>
  </si>
  <si>
    <t>そんぽの家　桜本町</t>
  </si>
  <si>
    <t>愛知県名古屋市南区鶴田1-1-21</t>
  </si>
  <si>
    <t>0055</t>
  </si>
  <si>
    <t>そんぽの家　植田一本松</t>
  </si>
  <si>
    <t>愛知県名古屋市天白区植田本町1-605</t>
  </si>
  <si>
    <t>0066</t>
  </si>
  <si>
    <t>そんぽの家　神沢</t>
  </si>
  <si>
    <t>愛知県名古屋市緑区神沢2-1101</t>
  </si>
  <si>
    <t>0102</t>
  </si>
  <si>
    <t>そんぽの家　吹上</t>
  </si>
  <si>
    <t>愛知県名古屋市昭和区阿由知通2-6</t>
  </si>
  <si>
    <t>0065</t>
  </si>
  <si>
    <t>そんぽの家　星崎</t>
  </si>
  <si>
    <t>愛知県名古屋市南区天白町5-16-3</t>
  </si>
  <si>
    <t>0054</t>
  </si>
  <si>
    <t>浜松市</t>
  </si>
  <si>
    <t>そんぽの家　浜松</t>
  </si>
  <si>
    <t>静岡県浜松市東区篠ヶ瀬町412</t>
  </si>
  <si>
    <t>0074</t>
  </si>
  <si>
    <t>そんぽの家　浜松高丘</t>
  </si>
  <si>
    <t>静岡県浜松市中区高丘東5-7-24</t>
  </si>
  <si>
    <t>0058</t>
  </si>
  <si>
    <t>そんぽの家　有松</t>
  </si>
  <si>
    <t>愛知県名古屋市緑区有松幕山352</t>
  </si>
  <si>
    <t>7081</t>
  </si>
  <si>
    <t>4-5-2.中部第2</t>
  </si>
  <si>
    <t>ＳＯＭＰＯケア　ラヴィーレ名古屋</t>
    <phoneticPr fontId="4"/>
  </si>
  <si>
    <t>愛知県名古屋市中村区黄金通 6-1</t>
  </si>
  <si>
    <t>ＳＯＭＰＯケア　ラヴィーレ名古屋中村</t>
  </si>
  <si>
    <t>0093</t>
  </si>
  <si>
    <t>そんぽの家　丸の内</t>
  </si>
  <si>
    <t>愛知県名古屋市中区丸の内1-14-25</t>
  </si>
  <si>
    <t>0082</t>
  </si>
  <si>
    <t>そんぽの家　黒川</t>
  </si>
  <si>
    <t>愛知県名古屋市北区田幡1-6-10</t>
  </si>
  <si>
    <t>0049</t>
  </si>
  <si>
    <t>そんぽの家　十番町</t>
  </si>
  <si>
    <t>愛知県名古屋市中川区十番町1-302</t>
  </si>
  <si>
    <t>0070</t>
  </si>
  <si>
    <t>そんぽの家　松葉公園</t>
  </si>
  <si>
    <t>愛知県名古屋市中川区宮脇町1-95</t>
  </si>
  <si>
    <t>0088</t>
  </si>
  <si>
    <t>そんぽの家　上飯田</t>
  </si>
  <si>
    <t>愛知県名古屋市守山区川西1-125</t>
  </si>
  <si>
    <t>0038</t>
  </si>
  <si>
    <t>そんぽの家　浄心</t>
  </si>
  <si>
    <t>愛知県名古屋市西区児玉2-4-22</t>
  </si>
  <si>
    <t>0033</t>
  </si>
  <si>
    <t>そんぽの家　大曽根</t>
  </si>
  <si>
    <t>愛知県名古屋市北区上飯田東町2-88</t>
  </si>
  <si>
    <t>0086</t>
  </si>
  <si>
    <t>そんぽの家　茶屋が坂</t>
  </si>
  <si>
    <t>愛知県名古屋市千種区茶屋が坂1-17-30</t>
  </si>
  <si>
    <t>0084</t>
  </si>
  <si>
    <t>そんぽの家　中村公園</t>
  </si>
  <si>
    <t>愛知県名古屋市中村区荒輪井町2-16-1</t>
  </si>
  <si>
    <t>0094</t>
  </si>
  <si>
    <t>西春日井郡豊山町</t>
  </si>
  <si>
    <t>そんぽの家　豊山</t>
  </si>
  <si>
    <t>愛知県西春日井郡豊山町豊場字志水37</t>
  </si>
  <si>
    <t>豊山町</t>
  </si>
  <si>
    <t>0195</t>
  </si>
  <si>
    <t>5-1-1.京都</t>
  </si>
  <si>
    <t>20.京都府</t>
  </si>
  <si>
    <t>京都市</t>
  </si>
  <si>
    <t>そんぽの家　京都羽束師</t>
    <phoneticPr fontId="4"/>
  </si>
  <si>
    <t>京都府京都市伏見区羽束師古川町176</t>
  </si>
  <si>
    <t>京都府</t>
  </si>
  <si>
    <t>そんぽの家　京都羽束師</t>
  </si>
  <si>
    <t>0193</t>
  </si>
  <si>
    <t>そんぽの家　太秦天神川</t>
    <phoneticPr fontId="4"/>
  </si>
  <si>
    <t>京都府京都市右京区太秦木ノ下町16-9</t>
  </si>
  <si>
    <t>そんぽの家　太秦天神川</t>
  </si>
  <si>
    <t>7075</t>
  </si>
  <si>
    <t>5-2-1.大阪中央</t>
  </si>
  <si>
    <t>ＳＯＭＰＯケア　ラヴィーレ南堀江</t>
  </si>
  <si>
    <t>大阪府大阪市西区南堀江4-30-4</t>
  </si>
  <si>
    <t>7048</t>
  </si>
  <si>
    <t>ＳＯＭＰＯケア　ラヴィーレ弁天町</t>
  </si>
  <si>
    <t>大阪府大阪市港区市岡1-2-24</t>
  </si>
  <si>
    <t>0192</t>
  </si>
  <si>
    <t>そんぽの家　城北</t>
  </si>
  <si>
    <t>大阪府大阪市都島区大東町3-5-19</t>
  </si>
  <si>
    <t>0107</t>
  </si>
  <si>
    <t>そんぽの家　真田山</t>
  </si>
  <si>
    <t>大阪府大阪市天王寺区舟橋町3-4</t>
  </si>
  <si>
    <t>0044</t>
  </si>
  <si>
    <t>そんぽの家　生野巽中</t>
  </si>
  <si>
    <t>大阪府大阪市生野区巽中4-6-25</t>
  </si>
  <si>
    <t>0279</t>
  </si>
  <si>
    <t>そんぽの家　生野林寺</t>
  </si>
  <si>
    <t>大阪府大阪市生野区林寺3-1-15</t>
  </si>
  <si>
    <t>0073</t>
  </si>
  <si>
    <t>そんぽの家　鶴見緑地</t>
  </si>
  <si>
    <t>大阪府大阪市鶴見区諸口5-浜6-10</t>
  </si>
  <si>
    <t>0095</t>
  </si>
  <si>
    <t>そんぽの家　なんば</t>
    <phoneticPr fontId="4"/>
  </si>
  <si>
    <t>大阪府大阪市浪速区稲荷1-12-7</t>
  </si>
  <si>
    <t>そんぽの家　難波稲荷</t>
  </si>
  <si>
    <t>0083</t>
  </si>
  <si>
    <t>そんぽの家　弁天町</t>
  </si>
  <si>
    <t>大阪府大阪市港区南市岡2-5-9</t>
  </si>
  <si>
    <t>0059</t>
  </si>
  <si>
    <t>そんぽの家　北加賀屋</t>
  </si>
  <si>
    <t>大阪府大阪市住之江区東加賀屋1-10-6</t>
  </si>
  <si>
    <t>0099</t>
  </si>
  <si>
    <t>5-2-3.大阪北</t>
    <phoneticPr fontId="4"/>
  </si>
  <si>
    <t>そんぽの家　加島駅前</t>
  </si>
  <si>
    <t>大阪府大阪市淀川区加島3-中2-19</t>
  </si>
  <si>
    <t>0012</t>
  </si>
  <si>
    <t>そんぽの家　姫島駅前</t>
  </si>
  <si>
    <t>大阪府大阪市西淀川区姫里1丁目5番16号</t>
  </si>
  <si>
    <t>そんぽの家　西淀川</t>
  </si>
  <si>
    <t>0018</t>
  </si>
  <si>
    <t>池田市</t>
  </si>
  <si>
    <t>ＳＯＭＰＯケア　ラヴィーレ池田</t>
    <phoneticPr fontId="4"/>
  </si>
  <si>
    <t>大阪府池田市神田3-11-1</t>
  </si>
  <si>
    <t>そんぽの家　池田</t>
  </si>
  <si>
    <t>判断保留</t>
  </si>
  <si>
    <t>0042</t>
  </si>
  <si>
    <t>そんぽの家　豊中庄本町</t>
  </si>
  <si>
    <t>大阪府豊中市庄本町3-9-20</t>
  </si>
  <si>
    <t>0014</t>
  </si>
  <si>
    <t>そんぽの家　豊中南曽根</t>
  </si>
  <si>
    <t>大阪府豊中市曽根南町2-12-25</t>
  </si>
  <si>
    <t>不一致</t>
  </si>
  <si>
    <t>0022</t>
  </si>
  <si>
    <t>ＳＯＭＰＯケア　ラヴィーレ豊中</t>
    <phoneticPr fontId="4"/>
  </si>
  <si>
    <t>大阪府豊中市穂積2-13-1</t>
  </si>
  <si>
    <t>そんぽの家　豊中穂積</t>
  </si>
  <si>
    <t>0035</t>
  </si>
  <si>
    <t>そんぽの家　豊中野田</t>
  </si>
  <si>
    <t>大阪府豊中市野田町20-1</t>
  </si>
  <si>
    <t>0098</t>
  </si>
  <si>
    <t>茨木市</t>
  </si>
  <si>
    <t>そんぽの家　茨木島</t>
  </si>
  <si>
    <t>大阪府茨木市島4-8-8</t>
  </si>
  <si>
    <t>0034</t>
  </si>
  <si>
    <t>そんぽの家　茨木東奈良</t>
  </si>
  <si>
    <t>大阪府茨木市東奈良3-8-13</t>
  </si>
  <si>
    <t>1255</t>
  </si>
  <si>
    <t>そんぽの家　枚方西</t>
  </si>
  <si>
    <t>大阪府枚方市出口1-5-50</t>
  </si>
  <si>
    <t>0056</t>
  </si>
  <si>
    <t>箕面市</t>
  </si>
  <si>
    <t>そんぽの家　箕面</t>
  </si>
  <si>
    <t>大阪府箕面市新稲5-16-50</t>
  </si>
  <si>
    <t>0019</t>
  </si>
  <si>
    <t>5-2-5.大阪東</t>
    <phoneticPr fontId="4"/>
  </si>
  <si>
    <t>交野市</t>
  </si>
  <si>
    <t>そんぽの家　交野</t>
  </si>
  <si>
    <t>大阪府交野市森北1-21-7</t>
  </si>
  <si>
    <t>A9006M</t>
  </si>
  <si>
    <t>そんぽの家　交野駅前</t>
    <phoneticPr fontId="4"/>
  </si>
  <si>
    <t>大阪府交野市私部2-5-2　1F～3F</t>
    <phoneticPr fontId="4"/>
  </si>
  <si>
    <t>家</t>
    <phoneticPr fontId="4"/>
  </si>
  <si>
    <t>混合型</t>
  </si>
  <si>
    <t>そんぽの家　交野駅前</t>
  </si>
  <si>
    <t>0100</t>
  </si>
  <si>
    <t>守口市</t>
  </si>
  <si>
    <t>そんぽの家　守口南</t>
  </si>
  <si>
    <t>大阪府守口市南寺方中通1-7-27</t>
  </si>
  <si>
    <t>0040</t>
  </si>
  <si>
    <t>大東市</t>
  </si>
  <si>
    <t>そんぽの家　住道</t>
  </si>
  <si>
    <t>大阪府大東市御領1-7-22</t>
  </si>
  <si>
    <t>0047</t>
  </si>
  <si>
    <t>寝屋川市</t>
  </si>
  <si>
    <t>そんぽの家　寝屋川寿町</t>
  </si>
  <si>
    <t>大阪府寝屋川市寿町53-8</t>
  </si>
  <si>
    <t>0076</t>
  </si>
  <si>
    <t>そんぽの家　新石切</t>
  </si>
  <si>
    <t>大阪府東大阪市北石切町6-25</t>
  </si>
  <si>
    <t>0043</t>
  </si>
  <si>
    <t>そんぽの家　星田</t>
  </si>
  <si>
    <t>大阪府寝屋川市大谷町9-3</t>
  </si>
  <si>
    <t>0067</t>
  </si>
  <si>
    <t>そんぽの家　鶴見徳庵</t>
  </si>
  <si>
    <t>大阪府東大阪市稲田上町2-2-53</t>
  </si>
  <si>
    <t>0028</t>
  </si>
  <si>
    <t>そんぽの家　東大阪日下</t>
  </si>
  <si>
    <t>大阪府東大阪市日下町5-4-31</t>
  </si>
  <si>
    <t>0031</t>
  </si>
  <si>
    <t>八尾市</t>
  </si>
  <si>
    <t>そんぽの家　八尾北</t>
  </si>
  <si>
    <t>大阪府八尾市桂町6-15</t>
  </si>
  <si>
    <t>0081</t>
  </si>
  <si>
    <t>5-2-6.大阪南</t>
    <phoneticPr fontId="4"/>
  </si>
  <si>
    <t>そんぽの家　岸里</t>
  </si>
  <si>
    <t>大阪府大阪市西成区潮路1-5-28</t>
  </si>
  <si>
    <t>0089</t>
  </si>
  <si>
    <t>そんぽの家　狭山</t>
  </si>
  <si>
    <t>大阪府堺市東区南野田548-1</t>
  </si>
  <si>
    <t>0072</t>
  </si>
  <si>
    <t>そんぽの家　堺浜寺</t>
  </si>
  <si>
    <t>大阪府堺市西区浜寺石津町中4丁1-15</t>
  </si>
  <si>
    <t>0045</t>
  </si>
  <si>
    <t>そんぽの家　住吉遠里小野</t>
  </si>
  <si>
    <t>大阪府大阪市住吉区遠里小野3-10-3</t>
  </si>
  <si>
    <t>0117</t>
  </si>
  <si>
    <t>そんぽの家　西田辺駅前</t>
  </si>
  <si>
    <t>大阪府大阪市阿倍野区西田辺町1-1-21</t>
  </si>
  <si>
    <t>0077</t>
  </si>
  <si>
    <t>そんぽの家　泉北</t>
  </si>
  <si>
    <t>大阪府堺市南区竹城台3丁22-4</t>
  </si>
  <si>
    <t>0090</t>
  </si>
  <si>
    <t>そんぽの家　天下茶屋駅前</t>
  </si>
  <si>
    <t>大阪府大阪市西成区花園南2-5番1号</t>
  </si>
  <si>
    <t>A9001M</t>
  </si>
  <si>
    <t>そんぽの家　天王寺</t>
    <rPh sb="6" eb="9">
      <t>テンノウジ</t>
    </rPh>
    <phoneticPr fontId="4"/>
  </si>
  <si>
    <t>大阪府大阪市東住吉区桑津1-7-30　2～7F</t>
    <phoneticPr fontId="4"/>
  </si>
  <si>
    <t>0024</t>
  </si>
  <si>
    <t>そんぽの家　平野長吉</t>
    <phoneticPr fontId="4"/>
  </si>
  <si>
    <t>大阪府大阪市平野区加美南4-4-5</t>
  </si>
  <si>
    <t>そんぽの家　平野</t>
  </si>
  <si>
    <t>0041</t>
  </si>
  <si>
    <t>そんぽの家　平野長吉</t>
  </si>
  <si>
    <t>大阪府大阪市平野区長吉六反1-11-31</t>
  </si>
  <si>
    <t>7099</t>
  </si>
  <si>
    <t>5-3-1.兵庫</t>
    <phoneticPr fontId="4"/>
  </si>
  <si>
    <t>19.兵庫県</t>
  </si>
  <si>
    <t>西宮市</t>
  </si>
  <si>
    <t>ＳＯＭＰＯケア　ラヴィーレ西宮</t>
  </si>
  <si>
    <t>兵庫県西宮市上甲子園5-8-23</t>
  </si>
  <si>
    <t>兵庫県</t>
  </si>
  <si>
    <t>0053</t>
  </si>
  <si>
    <t>伊丹市</t>
  </si>
  <si>
    <t>そんぽの家　伊丹荒牧</t>
  </si>
  <si>
    <t>兵庫県伊丹市荒牧南4-6-1</t>
  </si>
  <si>
    <t>0057</t>
  </si>
  <si>
    <t>川西市</t>
  </si>
  <si>
    <t>そんぽの家　川西鶴之荘</t>
  </si>
  <si>
    <t>兵庫県川西市小戸2-18-5</t>
  </si>
  <si>
    <t>0036</t>
  </si>
  <si>
    <t>尼崎市</t>
  </si>
  <si>
    <t>そんぽの家　尼崎田能</t>
  </si>
  <si>
    <t>兵庫県尼崎市田能5-1-28</t>
  </si>
  <si>
    <t>0103</t>
  </si>
  <si>
    <t>そんぽの家　武庫之荘</t>
    <phoneticPr fontId="4"/>
  </si>
  <si>
    <t>兵庫県尼崎市常松1-22-3</t>
  </si>
  <si>
    <t>そんぽの家　武庫之荘</t>
  </si>
  <si>
    <t>7018</t>
  </si>
  <si>
    <t>5-3-2.神戸</t>
    <phoneticPr fontId="4"/>
  </si>
  <si>
    <t>神戸市</t>
  </si>
  <si>
    <t>ＳＯＭＰＯケア　ラヴィーレ神戸伊川谷</t>
  </si>
  <si>
    <t>兵庫県神戸市西区伊川谷町有瀬1745-1</t>
  </si>
  <si>
    <t>7026</t>
  </si>
  <si>
    <t>ＳＯＭＰＯケア　ラヴィーレ神戸垂水</t>
  </si>
  <si>
    <t>兵庫県神戸市垂水区名谷町猿倉285</t>
  </si>
  <si>
    <t>7071</t>
  </si>
  <si>
    <t>ＳＯＭＰＯケア　ラヴィーレ六甲</t>
  </si>
  <si>
    <t>兵庫県神戸市灘区篠原伯母野山町1丁目2番2号</t>
  </si>
  <si>
    <t>0032</t>
  </si>
  <si>
    <t>そんぽの家　神戸垂水</t>
  </si>
  <si>
    <t>兵庫県神戸市垂水区仲田2-1-8</t>
  </si>
  <si>
    <t>0087</t>
  </si>
  <si>
    <t>そんぽの家　南多聞台</t>
  </si>
  <si>
    <t>兵庫県神戸市垂水区南多聞台4-7-1</t>
  </si>
  <si>
    <t>0091</t>
  </si>
  <si>
    <t>そんぽの家　兵庫柳原</t>
  </si>
  <si>
    <t>兵庫県神戸市兵庫区三川口町3-5-15</t>
  </si>
  <si>
    <t>7023</t>
  </si>
  <si>
    <t>5-4.中四国九州</t>
    <phoneticPr fontId="4"/>
  </si>
  <si>
    <t>23.広島県</t>
  </si>
  <si>
    <t>広島市</t>
  </si>
  <si>
    <t>ＳＯＭＰＯケア　ラヴィーレ広島光が丘</t>
  </si>
  <si>
    <t>広島県広島市東区光が丘2-40</t>
  </si>
  <si>
    <t>広島県</t>
  </si>
  <si>
    <t>7059</t>
  </si>
  <si>
    <t>ＳＯＭＰＯケア　ラヴィーレ舟入</t>
  </si>
  <si>
    <t>広島県広島市中区舟入南4-1-3</t>
  </si>
  <si>
    <t>0287</t>
  </si>
  <si>
    <t>22.岡山県</t>
  </si>
  <si>
    <t>岡山市</t>
  </si>
  <si>
    <t>そんぽの家　岡山平田</t>
  </si>
  <si>
    <t>岡山県岡山市北区平田401-1</t>
  </si>
  <si>
    <t>岡山県</t>
  </si>
  <si>
    <t>0023</t>
  </si>
  <si>
    <t>そんぽの家　下中野</t>
  </si>
  <si>
    <t>岡山県岡山市北区下中野1228-5</t>
  </si>
  <si>
    <t>0013</t>
  </si>
  <si>
    <t>倉敷市</t>
  </si>
  <si>
    <t>そんぽの家　倉敷西</t>
  </si>
  <si>
    <t>岡山県倉敷市中島1216-1</t>
  </si>
  <si>
    <t>上記以外の市町村</t>
  </si>
  <si>
    <t>その他</t>
  </si>
  <si>
    <t>そんぽの家　新倉敷</t>
  </si>
  <si>
    <t>0199</t>
  </si>
  <si>
    <t>25.熊本県</t>
  </si>
  <si>
    <t>熊本市</t>
  </si>
  <si>
    <t>そんぽの家　清水麻生田</t>
  </si>
  <si>
    <t>熊本県熊本市北区麻生田2-6-10</t>
  </si>
  <si>
    <t>熊本県</t>
  </si>
  <si>
    <t>0037</t>
  </si>
  <si>
    <t>そんぽの家　西岡山</t>
  </si>
  <si>
    <t>岡山県岡山市北区中仙道2-3-2</t>
  </si>
  <si>
    <t>0021</t>
  </si>
  <si>
    <t>そんぽの家　岡山平井</t>
  </si>
  <si>
    <t>岡山県岡山市中区平井3-1066-2</t>
  </si>
  <si>
    <t>0061</t>
  </si>
  <si>
    <t>そんぽの家　倉敷</t>
  </si>
  <si>
    <t>岡山県倉敷市笹沖341-4</t>
  </si>
  <si>
    <t>0017</t>
  </si>
  <si>
    <t>そんぽの家　中庄</t>
  </si>
  <si>
    <t>岡山県倉敷市平田923-1</t>
  </si>
  <si>
    <t>0039</t>
  </si>
  <si>
    <t>そんぽの家　津高</t>
  </si>
  <si>
    <t>岡山県岡山市北区富原3663-1</t>
  </si>
  <si>
    <t>0029</t>
  </si>
  <si>
    <t>そんぽの家　東岡山</t>
  </si>
  <si>
    <t>岡山県岡山市中区兼基253-3</t>
  </si>
  <si>
    <t>0048</t>
  </si>
  <si>
    <t>そんぽの家　南岡山</t>
  </si>
  <si>
    <t>岡山県岡山市南区東畦770-7</t>
  </si>
  <si>
    <t>0010</t>
  </si>
  <si>
    <t>福山市</t>
  </si>
  <si>
    <t>そんぽの家　南蔵王</t>
  </si>
  <si>
    <t>広島県福山市南蔵王町5-20-10</t>
  </si>
  <si>
    <t>0187</t>
  </si>
  <si>
    <t>そんぽの家　浜の茶屋</t>
  </si>
  <si>
    <t>岡山県倉敷市平田272-1</t>
  </si>
  <si>
    <t>0030</t>
  </si>
  <si>
    <t>そんぽの家　福山城東</t>
  </si>
  <si>
    <t>広島県福山市南蔵王町3-3-31</t>
  </si>
  <si>
    <t>8222</t>
    <phoneticPr fontId="4"/>
  </si>
  <si>
    <t>そんぽの家　我孫子東</t>
    <phoneticPr fontId="4"/>
  </si>
  <si>
    <t>大阪府大阪市住吉区我孫子東1-9-13</t>
    <phoneticPr fontId="4"/>
  </si>
  <si>
    <t>サービス提供体制強化加算</t>
  </si>
  <si>
    <t>科学的介護推進体制加算</t>
  </si>
  <si>
    <t>【施設利用にあたっての留意点】　
入居者、身元保証人および入居者の家族は、居室等および共用施設等を別紙「居室等および共用施設等の利用細則」の定めに従い、利用するものとする。
【外泊】　入居者は、外出（短時間のものは除く。）または外泊しようとするときは、その都度外出・外泊先、用件、本ホームへ帰着する予定日時などを本ホームに届け出なければならない。
【面会】　本ホームの職員は、入居者が来訪者（入居者以外の者であって入居者の生活支援以外の目的で来訪される者をいう、以下本条において同じ）と面会しようとするときに来訪者の身元確認をする場合がある。
【宿泊】　入居者は、入居者以外の者を入居者の居室または共用施設に宿泊させる場合、あらかじめ本ホームに届け出るものとし、宿泊日数が一週間を超える場合は、本ホームの承諾を得るものとする。本ホームにおける宿泊設備の利用料金は、別紙「宿泊設備の利用料金」に定める。
【衛生管理】　本ホームは、指定特定施設入居者生活介護等を提供する施設、設備および備品または飲用に供する水について、衛生的な管理に努め、衛生上必要な措置を講ずるものとする。本ホームにおいて感染症が発生し、または蔓延しないように必要な措置を講じるものとする。
【非常災害対策】　本ホームは、非常災害が発生した場合は、あらかじめ策定した消防計画に従い、入居者の避難等適切に対応する。本ホームは、非常災害に備えて地域の協力機関と連携を図るとともに、定期的に消防訓練（消火訓練・通報訓練・避難訓練）その他必要な訓練を行う。　</t>
    <phoneticPr fontId="4"/>
  </si>
  <si>
    <t>　指定居宅サービス等基準第183条5項および6項に規定する基準を満たさない場合に減算します。</t>
    <rPh sb="1" eb="3">
      <t>シテイ</t>
    </rPh>
    <rPh sb="3" eb="5">
      <t>キョタク</t>
    </rPh>
    <rPh sb="9" eb="10">
      <t>トウ</t>
    </rPh>
    <rPh sb="10" eb="12">
      <t>キジュン</t>
    </rPh>
    <rPh sb="12" eb="13">
      <t>ダイ</t>
    </rPh>
    <rPh sb="16" eb="17">
      <t>ジョウ</t>
    </rPh>
    <rPh sb="18" eb="19">
      <t>コウ</t>
    </rPh>
    <rPh sb="23" eb="24">
      <t>コウ</t>
    </rPh>
    <rPh sb="25" eb="27">
      <t>キテイ</t>
    </rPh>
    <rPh sb="29" eb="31">
      <t>キジュン</t>
    </rPh>
    <rPh sb="32" eb="33">
      <t>ミ</t>
    </rPh>
    <rPh sb="37" eb="39">
      <t>バアイ</t>
    </rPh>
    <rPh sb="40" eb="42">
      <t>ゲンサン</t>
    </rPh>
    <phoneticPr fontId="4"/>
  </si>
  <si>
    <t>● 身体拘束廃止未実施減算　10％</t>
    <rPh sb="2" eb="4">
      <t>シンタイ</t>
    </rPh>
    <rPh sb="4" eb="6">
      <t>コウソク</t>
    </rPh>
    <rPh sb="6" eb="8">
      <t>ハイシ</t>
    </rPh>
    <rPh sb="8" eb="11">
      <t>ミジッシ</t>
    </rPh>
    <rPh sb="11" eb="13">
      <t>ゲンサン</t>
    </rPh>
    <phoneticPr fontId="4"/>
  </si>
  <si>
    <t>　別に厚生労働大臣が定める基準に適合している介護職員の賃金の改善等を実施しているものとして都道府県等に届け出た事業所が、入居者に対し、サービスを行った場合に加算します。</t>
    <rPh sb="45" eb="49">
      <t>トドウフケン</t>
    </rPh>
    <rPh sb="49" eb="50">
      <t>トウ</t>
    </rPh>
    <phoneticPr fontId="4"/>
  </si>
  <si>
    <t>● 介護職員等ベースアップ等支援加算　（あり）1.5％</t>
    <rPh sb="2" eb="7">
      <t>カイゴショクイントウ</t>
    </rPh>
    <rPh sb="13" eb="18">
      <t>トウシエンカサン</t>
    </rPh>
    <phoneticPr fontId="4"/>
  </si>
  <si>
    <t>● 介護職員等特定処遇改善加算　(Ⅰ)：1.8％　(Ⅱ)：1.2％</t>
    <phoneticPr fontId="4"/>
  </si>
  <si>
    <t>● 介護職員処遇改善加算　(Ⅰ)：8.2％</t>
    <phoneticPr fontId="4"/>
  </si>
  <si>
    <r>
      <rPr>
        <b/>
        <sz val="10"/>
        <rFont val="游ゴシック"/>
        <family val="3"/>
        <charset val="128"/>
      </rPr>
      <t>イ サービス提供体制強化加算（Ⅰ）</t>
    </r>
    <r>
      <rPr>
        <sz val="10"/>
        <rFont val="游ゴシック"/>
        <family val="3"/>
        <charset val="128"/>
      </rPr>
      <t xml:space="preserve">：次に掲げる基準のいずれにも適合すること。
(1) 次のいずれかに適合すること。
　① ホームの介護職員の総数のうち、介護福祉士の占める割合が70％以上であること。
　② ホームの介護職員の総数のうち、勤続年数10年以上の介護福祉士の占める割合が25％以上であること。
(2) 提供するサービスの質の向上に資する取組を実施していること。
(3) 通所介護費等算定方法第五号に規定する基準のいずれにも該当しないこと。
</t>
    </r>
    <r>
      <rPr>
        <b/>
        <sz val="10"/>
        <rFont val="游ゴシック"/>
        <family val="3"/>
        <charset val="128"/>
      </rPr>
      <t>ロ サービス提供体制強化加算(Ⅱ)　</t>
    </r>
    <r>
      <rPr>
        <sz val="10"/>
        <rFont val="游ゴシック"/>
        <family val="3"/>
        <charset val="128"/>
      </rPr>
      <t xml:space="preserve">：次に掲げる基準のいずれにも適合すること。
(1) ホームの介護職員の総数のうち、介護福祉士の占める割合が60％以上であること。
(2) イ(3)に該当するものであること
</t>
    </r>
    <r>
      <rPr>
        <b/>
        <sz val="10"/>
        <rFont val="游ゴシック"/>
        <family val="3"/>
        <charset val="128"/>
      </rPr>
      <t>ハ サービス提供体制強化加算(Ⅲ)　</t>
    </r>
    <r>
      <rPr>
        <sz val="10"/>
        <rFont val="游ゴシック"/>
        <family val="3"/>
        <charset val="128"/>
      </rPr>
      <t>：次に掲げる基準のいずれにも適合すること。
(1) 次のいずれかに適合すること。
　① ホームの介護職員の総数のうち、介護福祉士の占める割合が50％以上であること。
　② ホームの看護・介護職員の総数のうち、常勤職員の占める割合が75％以上であること。
　③ サービスを入居者に直接提供する職員の総数のうち、勤続年数7年以上の者の占める割合が30％以上であること。
(2) イ(3)に該当するものであること</t>
    </r>
    <rPh sb="156" eb="158">
      <t>テイキョウ</t>
    </rPh>
    <rPh sb="165" eb="166">
      <t>シツ</t>
    </rPh>
    <rPh sb="167" eb="169">
      <t>コウジョウ</t>
    </rPh>
    <rPh sb="170" eb="171">
      <t>シ</t>
    </rPh>
    <rPh sb="173" eb="175">
      <t>トリクミ</t>
    </rPh>
    <rPh sb="176" eb="178">
      <t>ジッシ</t>
    </rPh>
    <rPh sb="190" eb="192">
      <t>ツウショ</t>
    </rPh>
    <rPh sb="192" eb="194">
      <t>カイゴ</t>
    </rPh>
    <rPh sb="194" eb="195">
      <t>ヒ</t>
    </rPh>
    <rPh sb="195" eb="196">
      <t>トウ</t>
    </rPh>
    <rPh sb="196" eb="198">
      <t>サンテイ</t>
    </rPh>
    <rPh sb="198" eb="200">
      <t>ホウホウ</t>
    </rPh>
    <rPh sb="200" eb="201">
      <t>ダイ</t>
    </rPh>
    <rPh sb="201" eb="202">
      <t>５</t>
    </rPh>
    <rPh sb="202" eb="203">
      <t>ゴウ</t>
    </rPh>
    <rPh sb="204" eb="206">
      <t>キテイ</t>
    </rPh>
    <rPh sb="208" eb="210">
      <t>キジュン</t>
    </rPh>
    <rPh sb="216" eb="218">
      <t>ガイトウ</t>
    </rPh>
    <rPh sb="482" eb="485">
      <t>ニュウキョシャ</t>
    </rPh>
    <phoneticPr fontId="4"/>
  </si>
  <si>
    <t>　別に厚生労働大臣が定める基準に適合しているものとして都道府県知事等に届け出たホームが、入居者に対し、サービスを行った場合は、当該基準に掲げる区分に従い加算します。</t>
    <rPh sb="33" eb="34">
      <t>トウ</t>
    </rPh>
    <phoneticPr fontId="4"/>
  </si>
  <si>
    <t>● サービス提供体制強化加算（Ⅰ）：22単位／日　(Ⅱ)：18単位／日　(Ⅲ)：6単位／日</t>
    <phoneticPr fontId="4"/>
  </si>
  <si>
    <t>(1) 当該加算を算定する期間において、夜勤または宿直を行う看護職員の数が一以上であること。
(2) イ(1)から(3)までのいずれにも該当するものであること。</t>
    <phoneticPr fontId="4"/>
  </si>
  <si>
    <t>　別に厚生労働大臣が定める基準に適合しているものとして都道府県知事等に届け出たホームにおいて、別に厚生労働大臣が定める基準に適合する入居者について看取り介護を行った場合は、看取り介護加算(Ⅱ)として、死亡日以前30日以上45日以下については1日につき572単位を、死亡日以前4日以上30日以下については1日につき644単位を、死亡日の前日および前々日については1日につき1,180単位を、死亡日については1日につき1,780単位を死亡月に加算します。</t>
    <rPh sb="33" eb="34">
      <t>トウ</t>
    </rPh>
    <rPh sb="86" eb="88">
      <t>ミト</t>
    </rPh>
    <rPh sb="89" eb="91">
      <t>カイゴ</t>
    </rPh>
    <rPh sb="91" eb="93">
      <t>カサン</t>
    </rPh>
    <phoneticPr fontId="4"/>
  </si>
  <si>
    <t>● 看取り介護加算(Ⅱ)</t>
    <phoneticPr fontId="4"/>
  </si>
  <si>
    <t>(1) 看取りに関する指針を定め、入居の際に、利用者またはその家族等に対して、当該指針の内容を説明し、同意を得ていること。
(2) 医師、生活相談員、看護職員、介護職員、介護支援専門員（新設）その他の職種の者による協議の上、当該指定特定施設における看取りの実績等を踏まえ、適宜、看取りに関する指針の見直しを行うこと。
(3) 看取りに関する職員研修を行っていること</t>
    <phoneticPr fontId="4"/>
  </si>
  <si>
    <t>　別に厚生労働大臣が定める基準に適合しているものとして都道府県知事等に届け出たホームにおいて、別に厚生労働大臣が定める基準に適合する入居者について看取り介護を行った場合は、看取り介護加算(Ⅰ)として、死亡日以前30日以上45日以下については1日につき72単位を、死亡日以前4日以上30日以下については1日につき144単位を、死亡日の前日および前々日については1日につき680単位を、死亡日については1日につき1,280単位を死亡月に加算します。</t>
    <rPh sb="33" eb="34">
      <t>トウ</t>
    </rPh>
    <rPh sb="86" eb="88">
      <t>ミト</t>
    </rPh>
    <rPh sb="89" eb="91">
      <t>カイゴ</t>
    </rPh>
    <rPh sb="91" eb="93">
      <t>カサン</t>
    </rPh>
    <phoneticPr fontId="4"/>
  </si>
  <si>
    <t>● 看取り介護加算(Ⅰ)</t>
    <phoneticPr fontId="4"/>
  </si>
  <si>
    <t>(1) 入居者ごとのＡＤＬ値、栄養状態、口腔機能、認知症の状況その他の入居者の心身の状況等に係る基本的な情報を厚生労働省に提出していること。
(2) 必要に応じて介護計画を見直すなどサービスの提供に当たって、(1)に規定する情報その他サービスを適切かつ有効に提供するために必要な情報を活用していること。</t>
    <phoneticPr fontId="4"/>
  </si>
  <si>
    <t xml:space="preserve">　次に掲げるいずれの基準にも適合しているものとして都道府県知事等に届け出たホームが、入居者に対しサービスを行った場合に加算します。
</t>
    <rPh sb="25" eb="29">
      <t>トドウフケン</t>
    </rPh>
    <rPh sb="29" eb="31">
      <t>チジ</t>
    </rPh>
    <rPh sb="31" eb="32">
      <t>トウ</t>
    </rPh>
    <phoneticPr fontId="4"/>
  </si>
  <si>
    <t>● 科学的介護推進体制加算　40単位／月</t>
    <rPh sb="16" eb="18">
      <t>タンイ</t>
    </rPh>
    <rPh sb="19" eb="20">
      <t>ツキ</t>
    </rPh>
    <phoneticPr fontId="4"/>
  </si>
  <si>
    <t>　病院、診療所、介護老人保健施設または介護医療院からホームに入居した場合は、入居した日から起算して30日以内の期間について加算します。30日を超える病院もしくは診療所への入院または介護老人保健施設もしくは介護医療院への入所後にホームに再び入居した場合も、同様とします。</t>
    <rPh sb="1" eb="3">
      <t>ビョウイン</t>
    </rPh>
    <rPh sb="4" eb="7">
      <t>シンリョウジョ</t>
    </rPh>
    <rPh sb="8" eb="10">
      <t>カイゴ</t>
    </rPh>
    <rPh sb="10" eb="12">
      <t>ロウジン</t>
    </rPh>
    <rPh sb="12" eb="14">
      <t>ホケン</t>
    </rPh>
    <rPh sb="14" eb="16">
      <t>シセツ</t>
    </rPh>
    <rPh sb="19" eb="21">
      <t>カイゴ</t>
    </rPh>
    <rPh sb="21" eb="23">
      <t>イリョウ</t>
    </rPh>
    <rPh sb="23" eb="24">
      <t>イン</t>
    </rPh>
    <rPh sb="30" eb="32">
      <t>ニュウキョ</t>
    </rPh>
    <rPh sb="34" eb="36">
      <t>バアイ</t>
    </rPh>
    <rPh sb="38" eb="40">
      <t>ニュウキョ</t>
    </rPh>
    <rPh sb="42" eb="43">
      <t>ヒ</t>
    </rPh>
    <rPh sb="45" eb="47">
      <t>キサン</t>
    </rPh>
    <rPh sb="51" eb="52">
      <t>ニチ</t>
    </rPh>
    <rPh sb="52" eb="54">
      <t>イナイ</t>
    </rPh>
    <rPh sb="55" eb="57">
      <t>キカン</t>
    </rPh>
    <rPh sb="61" eb="63">
      <t>カサン</t>
    </rPh>
    <rPh sb="69" eb="70">
      <t>ニチ</t>
    </rPh>
    <rPh sb="71" eb="72">
      <t>コ</t>
    </rPh>
    <rPh sb="74" eb="76">
      <t>ビョウイン</t>
    </rPh>
    <rPh sb="80" eb="83">
      <t>シンリョウジョ</t>
    </rPh>
    <rPh sb="85" eb="87">
      <t>ニュウイン</t>
    </rPh>
    <rPh sb="90" eb="92">
      <t>カイゴ</t>
    </rPh>
    <rPh sb="92" eb="94">
      <t>ロウジン</t>
    </rPh>
    <rPh sb="94" eb="96">
      <t>ホケン</t>
    </rPh>
    <rPh sb="96" eb="98">
      <t>シセツ</t>
    </rPh>
    <rPh sb="102" eb="104">
      <t>カイゴ</t>
    </rPh>
    <rPh sb="104" eb="106">
      <t>イリョウ</t>
    </rPh>
    <rPh sb="106" eb="107">
      <t>イン</t>
    </rPh>
    <rPh sb="109" eb="111">
      <t>ニュウショ</t>
    </rPh>
    <rPh sb="111" eb="112">
      <t>ゴ</t>
    </rPh>
    <rPh sb="117" eb="118">
      <t>フタタ</t>
    </rPh>
    <rPh sb="119" eb="121">
      <t>ニュウキョ</t>
    </rPh>
    <rPh sb="123" eb="125">
      <t>バアイ</t>
    </rPh>
    <rPh sb="127" eb="129">
      <t>ドウヨウ</t>
    </rPh>
    <phoneticPr fontId="4"/>
  </si>
  <si>
    <t>● 退院・退所時連携加算　30単位／日</t>
    <rPh sb="15" eb="17">
      <t>タンイ</t>
    </rPh>
    <rPh sb="18" eb="19">
      <t>ニチ</t>
    </rPh>
    <phoneticPr fontId="4"/>
  </si>
  <si>
    <t>人員基準欠如に該当していないこと。</t>
    <phoneticPr fontId="4"/>
  </si>
  <si>
    <t>　別に厚生労働大臣が定める基準に適合するホームの従業者が、利用開始時および利用中6月ごとに入居者の栄養状態について確認を行い、当該入居者の栄養状態に関する情報を入居者を担当する介護支援専門員に提供した場合に加算します。</t>
    <rPh sb="103" eb="105">
      <t>カサン</t>
    </rPh>
    <phoneticPr fontId="4"/>
  </si>
  <si>
    <t>● 口腔・栄養スクリーニング加算　20単位／回</t>
    <rPh sb="19" eb="21">
      <t>タンイ</t>
    </rPh>
    <rPh sb="22" eb="23">
      <t>カイ</t>
    </rPh>
    <phoneticPr fontId="4"/>
  </si>
  <si>
    <t>イ ホームにおいて歯科医師または歯科医師の指示を受けた歯科衛生士の技術的助言および指導に基づき、入居者の口腔ケア・マネジメントに係る計画が作成されていること。
ロ 人員基準欠如に該当していないこと。</t>
    <phoneticPr fontId="4"/>
  </si>
  <si>
    <t xml:space="preserve">　別に厚生労働大臣が定める基準に適合するホームにおいて、歯科医師または歯科医師の指示を受けた歯科衛生士が、介護職員に対する口腔ケアに係る技術的助言および指導を月1回以上行っている場合に加算します。
</t>
    <phoneticPr fontId="4"/>
  </si>
  <si>
    <t>● 口腔衛生管理体制加算　30単位／月</t>
    <rPh sb="15" eb="17">
      <t>タンイ</t>
    </rPh>
    <rPh sb="18" eb="19">
      <t>ツキ</t>
    </rPh>
    <phoneticPr fontId="4"/>
  </si>
  <si>
    <t>　看護職員が、入居者ごとに健康の状況を継続的に記録している場合において、当該入居者の同意を得て、協力医療機関または入居者の主治の医師に対して、入居者の健康の状況について月に1回以上情報を提供した場合に加算します。</t>
    <phoneticPr fontId="4"/>
  </si>
  <si>
    <t>● 医療機関連携加算　80単位／月</t>
    <rPh sb="13" eb="15">
      <t>タンイ</t>
    </rPh>
    <rPh sb="16" eb="17">
      <t>ツキ</t>
    </rPh>
    <phoneticPr fontId="4"/>
  </si>
  <si>
    <r>
      <rPr>
        <b/>
        <sz val="10"/>
        <rFont val="游ゴシック"/>
        <family val="3"/>
        <charset val="128"/>
      </rPr>
      <t>イ 認知症専門ケア加算(Ⅰ)</t>
    </r>
    <r>
      <rPr>
        <sz val="10"/>
        <rFont val="游ゴシック"/>
        <family val="3"/>
        <charset val="128"/>
      </rPr>
      <t xml:space="preserve">：次に掲げる基準のいずれにも適合すること。
(1) ホームにおける入所者の総数のうち、日常生活に支障を来すおそれのある症状もしくは行動が認められることから介護を必要とする認知症の入居者（以下「対象者」といいます。）の占める割合が50％以上であること。
(2) 認知症介護に係る専門的な研修を修了している者を、対象者の数が20人未満である場合にあっては1以上、当該対象者の数が20人以上である場合にあっては一に当該対象者の数が19を超えて10またはその端数を増すごとに1を加えて得た数以上配置し、チームとして専門的な認知症ケアを実施していること。
(3)ホームの従業者に対する認知症ケアに関する留意事項の伝達または技術的指導に係る会議を定期的に開催していること。
</t>
    </r>
    <r>
      <rPr>
        <b/>
        <sz val="10"/>
        <rFont val="游ゴシック"/>
        <family val="3"/>
        <charset val="128"/>
      </rPr>
      <t>ロ 認知症専門ケア加算(Ⅱ)：</t>
    </r>
    <r>
      <rPr>
        <sz val="10"/>
        <rFont val="游ゴシック"/>
        <family val="3"/>
        <charset val="128"/>
      </rPr>
      <t>次に掲げる基準のいずれにも適合すること。
(1) イの基準のいずれにも適合すること。
(2) 認知症介護の指導に係る専門的な研修を修了している者を1名以上配置し、事業所または施設全体の認知症ケアの指導等を実施していること。
(3) ホームにおける介護職員、看護職員ごとの認知症ケアに関する研修計画を作成し、当該計画に従い、研修を実施または実施を予定していること。</t>
    </r>
    <phoneticPr fontId="4"/>
  </si>
  <si>
    <t>　別に厚生労働大臣が定める基準に適合しているものとして都道府県知事等に届け出たホームが別に厚生労働大臣が定める入居者に対し、専門的な認知症ケアを行った場合に加算します。</t>
    <rPh sb="1" eb="2">
      <t>ベツ</t>
    </rPh>
    <rPh sb="3" eb="5">
      <t>コウセイ</t>
    </rPh>
    <rPh sb="5" eb="7">
      <t>ロウドウ</t>
    </rPh>
    <rPh sb="7" eb="9">
      <t>ダイジン</t>
    </rPh>
    <rPh sb="10" eb="11">
      <t>サダ</t>
    </rPh>
    <rPh sb="13" eb="15">
      <t>キジュン</t>
    </rPh>
    <rPh sb="16" eb="18">
      <t>テキゴウ</t>
    </rPh>
    <rPh sb="27" eb="31">
      <t>トドウフケン</t>
    </rPh>
    <rPh sb="31" eb="33">
      <t>チジ</t>
    </rPh>
    <rPh sb="33" eb="34">
      <t>トウ</t>
    </rPh>
    <rPh sb="35" eb="36">
      <t>トド</t>
    </rPh>
    <rPh sb="37" eb="38">
      <t>デ</t>
    </rPh>
    <rPh sb="43" eb="44">
      <t>ベツ</t>
    </rPh>
    <rPh sb="45" eb="47">
      <t>コウセイ</t>
    </rPh>
    <rPh sb="47" eb="49">
      <t>ロウドウ</t>
    </rPh>
    <rPh sb="49" eb="51">
      <t>ダイジン</t>
    </rPh>
    <rPh sb="52" eb="53">
      <t>サダ</t>
    </rPh>
    <rPh sb="55" eb="58">
      <t>ニュウキョシャ</t>
    </rPh>
    <rPh sb="59" eb="60">
      <t>タイ</t>
    </rPh>
    <rPh sb="62" eb="65">
      <t>センモンテキ</t>
    </rPh>
    <rPh sb="66" eb="69">
      <t>ニンチショウ</t>
    </rPh>
    <rPh sb="72" eb="73">
      <t>オコナ</t>
    </rPh>
    <rPh sb="75" eb="77">
      <t>バアイ</t>
    </rPh>
    <rPh sb="78" eb="80">
      <t>カサン</t>
    </rPh>
    <phoneticPr fontId="4"/>
  </si>
  <si>
    <t>● 認知症専門ケア加算　(Ⅰ)：3単位／日　(Ⅱ)：4単位／日</t>
    <rPh sb="2" eb="5">
      <t>ニンチショウ</t>
    </rPh>
    <rPh sb="5" eb="7">
      <t>センモン</t>
    </rPh>
    <rPh sb="9" eb="11">
      <t>カサン</t>
    </rPh>
    <rPh sb="17" eb="19">
      <t>タンイ</t>
    </rPh>
    <rPh sb="20" eb="21">
      <t>ニチ</t>
    </rPh>
    <phoneticPr fontId="4"/>
  </si>
  <si>
    <t>受け入れた若年性認知症入居者ごとに個別の担当者を定めていること。</t>
    <rPh sb="0" eb="1">
      <t>ウ</t>
    </rPh>
    <rPh sb="2" eb="3">
      <t>イ</t>
    </rPh>
    <rPh sb="5" eb="8">
      <t>ジャクネンセイ</t>
    </rPh>
    <rPh sb="8" eb="11">
      <t>ニンチショウ</t>
    </rPh>
    <rPh sb="11" eb="14">
      <t>ニュウキョシャ</t>
    </rPh>
    <rPh sb="17" eb="19">
      <t>コベツ</t>
    </rPh>
    <rPh sb="20" eb="23">
      <t>タントウシャ</t>
    </rPh>
    <rPh sb="24" eb="25">
      <t>サダ</t>
    </rPh>
    <phoneticPr fontId="4"/>
  </si>
  <si>
    <t>　別に厚生労働大臣が定める基準に適合しているものとのして都道府県知事等に届け出たホームにおいて、若年性認知症入居者に対してサービスを行った場合に加算します。</t>
    <rPh sb="1" eb="2">
      <t>ベツ</t>
    </rPh>
    <rPh sb="3" eb="5">
      <t>コウセイ</t>
    </rPh>
    <rPh sb="5" eb="7">
      <t>ロウドウ</t>
    </rPh>
    <rPh sb="7" eb="9">
      <t>ダイジン</t>
    </rPh>
    <rPh sb="10" eb="11">
      <t>サダ</t>
    </rPh>
    <rPh sb="13" eb="15">
      <t>キジュン</t>
    </rPh>
    <rPh sb="16" eb="18">
      <t>テキゴウ</t>
    </rPh>
    <rPh sb="28" eb="32">
      <t>トドウフケン</t>
    </rPh>
    <rPh sb="32" eb="34">
      <t>チジ</t>
    </rPh>
    <rPh sb="34" eb="35">
      <t>トウ</t>
    </rPh>
    <rPh sb="36" eb="37">
      <t>トド</t>
    </rPh>
    <rPh sb="38" eb="39">
      <t>デ</t>
    </rPh>
    <rPh sb="48" eb="51">
      <t>ジャクネンセイ</t>
    </rPh>
    <rPh sb="51" eb="54">
      <t>ニンチショウ</t>
    </rPh>
    <rPh sb="54" eb="56">
      <t>ニュウキョ</t>
    </rPh>
    <rPh sb="56" eb="57">
      <t>シャ</t>
    </rPh>
    <rPh sb="58" eb="59">
      <t>タイ</t>
    </rPh>
    <rPh sb="66" eb="67">
      <t>オコナ</t>
    </rPh>
    <rPh sb="69" eb="71">
      <t>バアイ</t>
    </rPh>
    <rPh sb="72" eb="74">
      <t>カサン</t>
    </rPh>
    <phoneticPr fontId="4"/>
  </si>
  <si>
    <t>● 若年性認知症入居者受入加算　120単位／日</t>
    <rPh sb="19" eb="21">
      <t>タンイ</t>
    </rPh>
    <rPh sb="22" eb="23">
      <t>ニチ</t>
    </rPh>
    <phoneticPr fontId="4"/>
  </si>
  <si>
    <t>イ　常勤の看護師を1名以上配置し、看護に係る責任者を定めていること。
ロ　看護職員により、または病院もしくは診療所もしくは指定訪問看護ステーションとの連携により、入居者に対して、24時間連絡できる体制を確保し、かつ、必要に応じて健康上の管理等を行う体制を確保していること。
ハ　重度化した場合における対応に係る指針を定め、入居の際に、入居者またはその家族等に対して、当該指針の内容を説明し、同意を得ていること。</t>
    <phoneticPr fontId="4"/>
  </si>
  <si>
    <t>　別に厚生労働大臣が定める基準に適合するものとして都道府県知事等に届け出たホームにおいて、入居者に対して、サービスを行った場合に加算します。</t>
    <rPh sb="31" eb="32">
      <t>トウ</t>
    </rPh>
    <phoneticPr fontId="4"/>
  </si>
  <si>
    <t>● 夜間看護体制加算　10単位／日</t>
    <rPh sb="13" eb="15">
      <t>タンイ</t>
    </rPh>
    <rPh sb="16" eb="17">
      <t>ニチ</t>
    </rPh>
    <phoneticPr fontId="4"/>
  </si>
  <si>
    <r>
      <rPr>
        <b/>
        <u/>
        <sz val="10"/>
        <rFont val="游ゴシック"/>
        <family val="3"/>
        <charset val="128"/>
      </rPr>
      <t>イ ＡＤＬ維持等加算(Ⅰ)</t>
    </r>
    <r>
      <rPr>
        <b/>
        <sz val="10"/>
        <rFont val="游ゴシック"/>
        <family val="3"/>
        <charset val="128"/>
      </rPr>
      <t>：</t>
    </r>
    <r>
      <rPr>
        <sz val="10"/>
        <rFont val="游ゴシック"/>
        <family val="3"/>
        <charset val="128"/>
      </rPr>
      <t xml:space="preserve">次に掲げる基準のいずれにも適合すること。
(1) 評価対象者の総数が10人以上であること。
(2) 評価対象者全員について、評価対象利用期間の初月と、当該月の翌月から起算して６月目においてＡＤＬを評価し、測定した日が属する月ごとに厚生労働省に当該測定を提出していること。
(3) 評価対象者の評価対象期間開始月の翌月から起算して6月目の月に測定したＡＤＬ値から評価対象利用開始月に測定したＡＤ値を控除して得た値を用いて一定の基準に基づき算出した値の平均値が1以上であること。
</t>
    </r>
    <r>
      <rPr>
        <b/>
        <u/>
        <sz val="10"/>
        <rFont val="游ゴシック"/>
        <family val="3"/>
        <charset val="128"/>
      </rPr>
      <t>ロ ＡＤＬ維持等加算(Ⅱ)</t>
    </r>
    <r>
      <rPr>
        <b/>
        <sz val="10"/>
        <rFont val="游ゴシック"/>
        <family val="3"/>
        <charset val="128"/>
      </rPr>
      <t>：</t>
    </r>
    <r>
      <rPr>
        <sz val="10"/>
        <rFont val="游ゴシック"/>
        <family val="3"/>
        <charset val="128"/>
      </rPr>
      <t>次に掲げる基準のいずれにも適合すること。
(1) イ(1)および(2)の基準に適合するものであること。
(2) 評価対象者のＡＤＬ利得の平均値が2以上であること。</t>
    </r>
    <rPh sb="14" eb="15">
      <t>ツギ</t>
    </rPh>
    <rPh sb="16" eb="17">
      <t>カカ</t>
    </rPh>
    <rPh sb="19" eb="21">
      <t>キジュン</t>
    </rPh>
    <rPh sb="27" eb="29">
      <t>テキゴウ</t>
    </rPh>
    <phoneticPr fontId="4"/>
  </si>
  <si>
    <t>　別に厚生労働大臣が定める基準に適合しているものとして都道府県知事等に届け出たホームにおいて、入居者に対してサービスを行った場合は、評価対象期間の満了日の属する月の翌月から12月以内の期間に限り、当該基準に掲げる区分に従い加算します。</t>
    <rPh sb="33" eb="34">
      <t>トウ</t>
    </rPh>
    <rPh sb="47" eb="50">
      <t>ニュウキョシャ</t>
    </rPh>
    <phoneticPr fontId="4"/>
  </si>
  <si>
    <t>● ＡＤＬ維持等加算　(Ⅰ)：30単位／月　(Ⅱ)：60単位／月</t>
    <phoneticPr fontId="4"/>
  </si>
  <si>
    <t>　専ら機能訓練指導員の職務に従事する常勤の理学療法士、作業療法士、言語聴覚士、看護職員、柔道整復師、あん摩マッサージ指圧師、はり師またはきゅう師（以下「理学療法士等」といいます。）を1名以上配置しているものとして都道府県知事等に届け出たホームにおいて、入居者に対して、機能訓練指導員、看護職員、介護職員、生活相談員その他の職種の者が共同して、入居者ごとに個別機能訓練計画を作成し、当該計画に基づき、計画的に機能訓練を行っている場合に加算します。また、個別機能訓練加算(Ⅰ)を算定している場合であって、かつ、個別機能訓練計画の内容等の情報を厚生労働省に提出し、機能訓練の実施に当たって、当該情報その他機能訓練の適切かつ有効な実施のために必要な情報を活用した場合は、個別機能訓練加算(Ⅱ)として、加算します。</t>
    <rPh sb="73" eb="75">
      <t>イカ</t>
    </rPh>
    <rPh sb="76" eb="78">
      <t>リガク</t>
    </rPh>
    <rPh sb="78" eb="81">
      <t>リョウホウシ</t>
    </rPh>
    <rPh sb="81" eb="82">
      <t>トウ</t>
    </rPh>
    <rPh sb="112" eb="113">
      <t>トウ</t>
    </rPh>
    <rPh sb="225" eb="227">
      <t>コベツ</t>
    </rPh>
    <rPh sb="227" eb="229">
      <t>キノウ</t>
    </rPh>
    <rPh sb="229" eb="231">
      <t>クンレン</t>
    </rPh>
    <rPh sb="231" eb="233">
      <t>カサン</t>
    </rPh>
    <rPh sb="237" eb="239">
      <t>サンテイ</t>
    </rPh>
    <rPh sb="243" eb="245">
      <t>バアイ</t>
    </rPh>
    <rPh sb="253" eb="255">
      <t>コベツ</t>
    </rPh>
    <rPh sb="255" eb="257">
      <t>キノウ</t>
    </rPh>
    <rPh sb="257" eb="259">
      <t>クンレン</t>
    </rPh>
    <rPh sb="259" eb="261">
      <t>ケイカク</t>
    </rPh>
    <rPh sb="262" eb="264">
      <t>ナイヨウ</t>
    </rPh>
    <rPh sb="264" eb="265">
      <t>トウ</t>
    </rPh>
    <rPh sb="266" eb="268">
      <t>ジョウホウ</t>
    </rPh>
    <rPh sb="269" eb="271">
      <t>コウセイ</t>
    </rPh>
    <rPh sb="271" eb="274">
      <t>ロウドウショウ</t>
    </rPh>
    <rPh sb="275" eb="277">
      <t>テイシュツ</t>
    </rPh>
    <rPh sb="279" eb="281">
      <t>キノウ</t>
    </rPh>
    <rPh sb="281" eb="283">
      <t>クンレン</t>
    </rPh>
    <rPh sb="284" eb="286">
      <t>ジッシ</t>
    </rPh>
    <rPh sb="287" eb="288">
      <t>ア</t>
    </rPh>
    <rPh sb="292" eb="294">
      <t>トウガイ</t>
    </rPh>
    <rPh sb="294" eb="296">
      <t>ジョウホウ</t>
    </rPh>
    <rPh sb="298" eb="299">
      <t>タ</t>
    </rPh>
    <rPh sb="299" eb="301">
      <t>キノウ</t>
    </rPh>
    <rPh sb="301" eb="303">
      <t>クンレン</t>
    </rPh>
    <rPh sb="304" eb="306">
      <t>テキセツ</t>
    </rPh>
    <rPh sb="308" eb="310">
      <t>ユウコウ</t>
    </rPh>
    <rPh sb="311" eb="313">
      <t>ジッシ</t>
    </rPh>
    <rPh sb="317" eb="319">
      <t>ヒツヨウ</t>
    </rPh>
    <rPh sb="320" eb="322">
      <t>ジョウホウ</t>
    </rPh>
    <rPh sb="323" eb="325">
      <t>カツヨウ</t>
    </rPh>
    <rPh sb="327" eb="329">
      <t>バアイ</t>
    </rPh>
    <rPh sb="331" eb="333">
      <t>コベツ</t>
    </rPh>
    <rPh sb="333" eb="335">
      <t>キノウ</t>
    </rPh>
    <rPh sb="335" eb="337">
      <t>クンレン</t>
    </rPh>
    <rPh sb="337" eb="339">
      <t>カサン</t>
    </rPh>
    <rPh sb="346" eb="348">
      <t>カサン</t>
    </rPh>
    <phoneticPr fontId="4"/>
  </si>
  <si>
    <t>● 個別機能訓練加算　(Ⅰ)：12単位／日　(Ⅱ)：20単位／月</t>
    <rPh sb="17" eb="19">
      <t>タンイ</t>
    </rPh>
    <rPh sb="20" eb="21">
      <t>ニチ</t>
    </rPh>
    <rPh sb="28" eb="30">
      <t>タンイ</t>
    </rPh>
    <rPh sb="31" eb="32">
      <t>ツキ</t>
    </rPh>
    <phoneticPr fontId="4"/>
  </si>
  <si>
    <r>
      <rPr>
        <b/>
        <u/>
        <sz val="10"/>
        <rFont val="游ゴシック"/>
        <family val="3"/>
        <charset val="128"/>
      </rPr>
      <t>イ 生活機能向上連携加算(Ⅰ)</t>
    </r>
    <r>
      <rPr>
        <b/>
        <sz val="10"/>
        <rFont val="游ゴシック"/>
        <family val="3"/>
        <charset val="128"/>
      </rPr>
      <t>：</t>
    </r>
    <r>
      <rPr>
        <sz val="10"/>
        <rFont val="游ゴシック"/>
        <family val="3"/>
        <charset val="128"/>
      </rPr>
      <t xml:space="preserve">次のいずれにも適合すること。
(1) 指定訪問リハビリテーション、指定通所リハビリテーションまたはリハビリテーションを実施している医療提供施設の理学療法士、作業療法士、言語聴覚士または医師（以下「理学療法士等」という。）の助言に基づき、ホームの機能訓練指導員等が共同して入居者の身体状況等の評価および個別機能訓練計画の作成を行っていること。
(2) 個別機能訓練計画に基づき、入居者の身体機能または生活機能の向上を目的とする機能訓練の項目を準備し、機能訓練指導員等が入居者の心身の状況に応じた機能訓練を適切に提供していること。
(3) (1)の評価に基づき、個別機能訓練計画の進捗状況等を3月ごとに1回以上評価し、入居者またはその家族に対し、機能訓練の内容と個別機能訓練計画の進捗状況等を説明し、必要に応じて訓練内容の見直し等を行っていること。
</t>
    </r>
    <r>
      <rPr>
        <b/>
        <u/>
        <sz val="10"/>
        <rFont val="游ゴシック"/>
        <family val="3"/>
        <charset val="128"/>
      </rPr>
      <t>ロ 生活機能向上連携加算(Ⅱ)</t>
    </r>
    <r>
      <rPr>
        <b/>
        <sz val="10"/>
        <rFont val="游ゴシック"/>
        <family val="3"/>
        <charset val="128"/>
      </rPr>
      <t>：</t>
    </r>
    <r>
      <rPr>
        <sz val="10"/>
        <rFont val="游ゴシック"/>
        <family val="3"/>
        <charset val="128"/>
      </rPr>
      <t>次のいずれにも適合すること。
(1) 理学療法士等が、ホームを訪問し、ホームの機能訓練指導員等が共同して入居者の身体状況等の評価および個別機能訓練計画の作成を行っていること。
(2) 個別機能訓練計画に基づき、入居者の身体機能または生活機能の向上を目的とする機能訓練の項目を準備し、機能訓練指導員等が入居者の心身の状況に応じた機能訓練を適切に提供していること。
(3) (1)の評価に基づき、個別機能訓練計画の進捗状況等を3月ごとに1回以上評価し、入居者またはその家族に対し、機能訓練の内容と個別機能訓練計画の進捗状況等を説明し、必要に応じて訓練内容の見直し等を行っていること。</t>
    </r>
    <rPh sb="204" eb="207">
      <t>ニュウキョシャ</t>
    </rPh>
    <rPh sb="510" eb="513">
      <t>ニュウキョシャ</t>
    </rPh>
    <phoneticPr fontId="4"/>
  </si>
  <si>
    <t>　別に厚生労働大臣が定める基準に適合しているものとして都道府県知事等に届け出たホームにおいて、外部との連携により、入居者の身体の状況等の評価を行い、かつ、個別機能訓練計画を作成した場合に加算します。</t>
    <rPh sb="1" eb="2">
      <t>ベツ</t>
    </rPh>
    <rPh sb="3" eb="5">
      <t>コウセイ</t>
    </rPh>
    <rPh sb="5" eb="7">
      <t>ロウドウ</t>
    </rPh>
    <rPh sb="7" eb="9">
      <t>ダイジン</t>
    </rPh>
    <rPh sb="10" eb="11">
      <t>サダ</t>
    </rPh>
    <rPh sb="13" eb="15">
      <t>キジュン</t>
    </rPh>
    <rPh sb="33" eb="34">
      <t>トウ</t>
    </rPh>
    <rPh sb="47" eb="49">
      <t>ガイブ</t>
    </rPh>
    <rPh sb="51" eb="53">
      <t>レンケイ</t>
    </rPh>
    <rPh sb="61" eb="63">
      <t>シンタイ</t>
    </rPh>
    <rPh sb="64" eb="66">
      <t>ジョウキョウ</t>
    </rPh>
    <rPh sb="66" eb="67">
      <t>トウ</t>
    </rPh>
    <rPh sb="68" eb="70">
      <t>ヒョウカ</t>
    </rPh>
    <rPh sb="71" eb="72">
      <t>オコナ</t>
    </rPh>
    <rPh sb="77" eb="79">
      <t>コベツ</t>
    </rPh>
    <rPh sb="79" eb="81">
      <t>キノウ</t>
    </rPh>
    <rPh sb="81" eb="83">
      <t>クンレン</t>
    </rPh>
    <rPh sb="83" eb="85">
      <t>ケイカク</t>
    </rPh>
    <rPh sb="86" eb="88">
      <t>サクセイ</t>
    </rPh>
    <rPh sb="90" eb="92">
      <t>バアイ</t>
    </rPh>
    <rPh sb="93" eb="95">
      <t>カサン</t>
    </rPh>
    <phoneticPr fontId="4"/>
  </si>
  <si>
    <t>● 生活機能向上連携加算　(Ⅰ)：100単位／月　(Ⅱ)：200単位／月（個別機能訓練加算算定時は100単位）</t>
    <rPh sb="37" eb="39">
      <t>コベツ</t>
    </rPh>
    <rPh sb="39" eb="41">
      <t>キノウ</t>
    </rPh>
    <rPh sb="41" eb="43">
      <t>クンレン</t>
    </rPh>
    <rPh sb="43" eb="45">
      <t>カサン</t>
    </rPh>
    <rPh sb="45" eb="47">
      <t>サンテイ</t>
    </rPh>
    <rPh sb="47" eb="48">
      <t>ジ</t>
    </rPh>
    <rPh sb="52" eb="54">
      <t>タンイ</t>
    </rPh>
    <phoneticPr fontId="4"/>
  </si>
  <si>
    <r>
      <rPr>
        <b/>
        <u/>
        <sz val="10"/>
        <rFont val="游ゴシック"/>
        <family val="3"/>
        <charset val="128"/>
      </rPr>
      <t>イ 入居継続支援加算(Ⅰ)</t>
    </r>
    <r>
      <rPr>
        <sz val="10"/>
        <rFont val="游ゴシック"/>
        <family val="3"/>
        <charset val="128"/>
      </rPr>
      <t xml:space="preserve">：次に掲げる基準のいずれにも適合すること。
(1) 社会福祉士および介護福祉士法施行規則第1条各号に掲げる行為（喀痰吸引等）を必要とする者の占める割合が入居者の15％以上であること。
(2) 介護福祉士の数が、常勤換算方法で、入居者の数が6またはその端数を増すごとに1以上であること。ただし、別に掲げる基準のいずれにも適合する場合は、介護福祉士の数が、常勤換算方法で、入居者の数が7またはその端数を増すごとに1以上であること。
(3) 通所介護費等算定方法第五号および第九号に規定する基準のいずれにも適合していないこと。
</t>
    </r>
    <r>
      <rPr>
        <b/>
        <u/>
        <sz val="10"/>
        <rFont val="游ゴシック"/>
        <family val="3"/>
        <charset val="128"/>
      </rPr>
      <t>ロ 入居継続支援加算(Ⅱ)</t>
    </r>
    <r>
      <rPr>
        <sz val="10"/>
        <rFont val="游ゴシック"/>
        <family val="3"/>
        <charset val="128"/>
      </rPr>
      <t>：次に掲げる基準のいずれにも適合すること。
(1) 社会福祉士および介護福祉士法施行規則第一条各号に掲げる行為（喀痰吸引等）を必要とする者の占める割合が入居者の5％以上であること。
(2) イ(2)および(3)に該当するものであること。</t>
    </r>
    <rPh sb="14" eb="15">
      <t>ツギ</t>
    </rPh>
    <rPh sb="16" eb="17">
      <t>カカ</t>
    </rPh>
    <rPh sb="19" eb="21">
      <t>キジュン</t>
    </rPh>
    <rPh sb="27" eb="29">
      <t>テキゴウ</t>
    </rPh>
    <rPh sb="69" eb="71">
      <t>カクタン</t>
    </rPh>
    <rPh sb="71" eb="73">
      <t>キュウイン</t>
    </rPh>
    <rPh sb="73" eb="74">
      <t>トウ</t>
    </rPh>
    <rPh sb="159" eb="160">
      <t>ベツ</t>
    </rPh>
    <rPh sb="161" eb="162">
      <t>カカ</t>
    </rPh>
    <rPh sb="164" eb="166">
      <t>キジュン</t>
    </rPh>
    <rPh sb="172" eb="174">
      <t>テキゴウ</t>
    </rPh>
    <rPh sb="176" eb="178">
      <t>バアイ</t>
    </rPh>
    <rPh sb="231" eb="233">
      <t>ツウショ</t>
    </rPh>
    <rPh sb="233" eb="235">
      <t>カイゴ</t>
    </rPh>
    <rPh sb="235" eb="236">
      <t>ヒ</t>
    </rPh>
    <rPh sb="236" eb="237">
      <t>トウ</t>
    </rPh>
    <rPh sb="237" eb="239">
      <t>サンテイ</t>
    </rPh>
    <rPh sb="239" eb="241">
      <t>ホウホウ</t>
    </rPh>
    <rPh sb="241" eb="242">
      <t>ダイ</t>
    </rPh>
    <rPh sb="242" eb="243">
      <t>５</t>
    </rPh>
    <rPh sb="243" eb="244">
      <t>ゴウ</t>
    </rPh>
    <rPh sb="247" eb="248">
      <t>ダイ</t>
    </rPh>
    <rPh sb="248" eb="249">
      <t>キュウ</t>
    </rPh>
    <rPh sb="249" eb="250">
      <t>ゴウ</t>
    </rPh>
    <rPh sb="251" eb="253">
      <t>キテイ</t>
    </rPh>
    <rPh sb="255" eb="257">
      <t>キジュン</t>
    </rPh>
    <rPh sb="263" eb="265">
      <t>テキゴウ</t>
    </rPh>
    <rPh sb="343" eb="345">
      <t>カクタン</t>
    </rPh>
    <rPh sb="345" eb="347">
      <t>キュウイン</t>
    </rPh>
    <rPh sb="347" eb="348">
      <t>トウ</t>
    </rPh>
    <phoneticPr fontId="4"/>
  </si>
  <si>
    <t xml:space="preserve">　別に厚生労働大臣が定める基準に適合しているものとして都道府県知事等に届け出たホームにおいて、入居者に対して、サービスを行った場合に加算します。
</t>
    <rPh sb="1" eb="2">
      <t>ベツ</t>
    </rPh>
    <rPh sb="3" eb="5">
      <t>コウセイ</t>
    </rPh>
    <rPh sb="5" eb="7">
      <t>ロウドウ</t>
    </rPh>
    <rPh sb="7" eb="9">
      <t>ダイジン</t>
    </rPh>
    <rPh sb="10" eb="11">
      <t>サダ</t>
    </rPh>
    <rPh sb="13" eb="15">
      <t>キジュン</t>
    </rPh>
    <rPh sb="33" eb="34">
      <t>トウ</t>
    </rPh>
    <rPh sb="66" eb="68">
      <t>カサン</t>
    </rPh>
    <phoneticPr fontId="4"/>
  </si>
  <si>
    <t>● 入居継続支援加算 (Ⅰ)：36単位／日　(Ⅱ)：22単位／日</t>
    <rPh sb="2" eb="4">
      <t>ニュウキョ</t>
    </rPh>
    <rPh sb="4" eb="6">
      <t>ケイゾク</t>
    </rPh>
    <rPh sb="6" eb="8">
      <t>シエン</t>
    </rPh>
    <rPh sb="8" eb="10">
      <t>カサン</t>
    </rPh>
    <phoneticPr fontId="4"/>
  </si>
  <si>
    <t>加算・減算項目の説明　〈特定施設入居者生活介護〉</t>
    <rPh sb="0" eb="2">
      <t>カサン</t>
    </rPh>
    <rPh sb="3" eb="5">
      <t>ゲンサン</t>
    </rPh>
    <rPh sb="5" eb="7">
      <t>コウモク</t>
    </rPh>
    <rPh sb="8" eb="10">
      <t>セツメイ</t>
    </rPh>
    <rPh sb="12" eb="14">
      <t>トクテイ</t>
    </rPh>
    <rPh sb="14" eb="16">
      <t>シセツ</t>
    </rPh>
    <rPh sb="16" eb="19">
      <t>ニュウキョシャ</t>
    </rPh>
    <rPh sb="19" eb="21">
      <t>セイカツ</t>
    </rPh>
    <rPh sb="21" eb="23">
      <t>カイゴ</t>
    </rPh>
    <phoneticPr fontId="4"/>
  </si>
  <si>
    <t>医療法人 親和会 野中内科クリニック</t>
    <rPh sb="0" eb="4">
      <t>イリョウホウジン</t>
    </rPh>
    <rPh sb="5" eb="8">
      <t>シンワカイ</t>
    </rPh>
    <rPh sb="9" eb="11">
      <t>ノナカ</t>
    </rPh>
    <rPh sb="11" eb="13">
      <t>ナイカ</t>
    </rPh>
    <phoneticPr fontId="4"/>
  </si>
  <si>
    <t>大阪府吹田市津雲台5-19-18</t>
    <rPh sb="0" eb="3">
      <t>オオサカフ</t>
    </rPh>
    <rPh sb="3" eb="6">
      <t>スイタシ</t>
    </rPh>
    <rPh sb="6" eb="7">
      <t>ツ</t>
    </rPh>
    <rPh sb="7" eb="8">
      <t>クモ</t>
    </rPh>
    <rPh sb="8" eb="9">
      <t>ダイ</t>
    </rPh>
    <phoneticPr fontId="4"/>
  </si>
  <si>
    <t>内科</t>
    <rPh sb="0" eb="2">
      <t>ナイカ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</si>
</sst>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1">
    <numFmt numFmtId="6" formatCode="&quot;¥&quot;#,##0;[Red]&quot;¥&quot;\-#,##0"/>
    <numFmt numFmtId="176" formatCode="&quot;その他場合：&quot;############"/>
    <numFmt numFmtId="177" formatCode="##&quot;分&quot;"/>
    <numFmt numFmtId="178" formatCode="##0&quot;歳&quot;"/>
    <numFmt numFmtId="179" formatCode="#,##0&quot;円&quot;"/>
    <numFmt numFmtId="180" formatCode="#,##0&quot;か&quot;&quot;月&quot;"/>
    <numFmt numFmtId="181" formatCode="#,##0&quot;人&quot;"/>
    <numFmt numFmtId="182" formatCode="#,##0_ "/>
    <numFmt numFmtId="183" formatCode="&quot;職名／氏名&quot;######"/>
    <numFmt numFmtId="184" formatCode="#,##0&quot;階&quot;"/>
    <numFmt numFmtId="185" formatCode="0_);[Red]\(0\)"/>
    <numFmt numFmtId="186" formatCode="0.0_ "/>
    <numFmt numFmtId="187" formatCode="##.##&quot;円&quot;"/>
    <numFmt numFmtId="188" formatCode="@&quot;日あたり（円）&quot;"/>
    <numFmt numFmtId="189" formatCode="#,##0&quot;室&quot;"/>
    <numFmt numFmtId="190" formatCode="\(#,##0&quot;室&quot;\)"/>
    <numFmt numFmtId="191" formatCode="#,###&quot;円&quot;"/>
    <numFmt numFmtId="192" formatCode="yyyy&quot;年&quot;m&quot;月&quot;d&quot;日&quot;;@"/>
    <numFmt numFmtId="193" formatCode="0_ "/>
    <numFmt numFmtId="194" formatCode="#,##0.00_);[Red]\(#,##0.00\)"/>
    <numFmt numFmtId="195" formatCode="0.00_ "/>
    <numFmt numFmtId="196" formatCode="[&lt;=999]000;[&lt;=9999]000\-00;000\-0000"/>
    <numFmt numFmtId="197" formatCode="0.0"/>
    <numFmt numFmtId="198" formatCode="0&quot;単位/日&quot;"/>
    <numFmt numFmtId="199" formatCode="0&quot;単位/月&quot;"/>
    <numFmt numFmtId="200" formatCode="0&quot;単&quot;&quot;位&quot;"/>
    <numFmt numFmtId="201" formatCode="&quot;（最大&quot;##,###&quot;単位）&quot;"/>
    <numFmt numFmtId="202" formatCode="&quot;（最大&quot;##,###&quot;円）&quot;"/>
    <numFmt numFmtId="203" formatCode="0&quot;単位/回&quot;"/>
    <numFmt numFmtId="204" formatCode="&quot;完了：&quot;0"/>
    <numFmt numFmtId="205" formatCode="m/d;@"/>
    <numFmt numFmtId="206" formatCode="&quot;残り：&quot;0"/>
    <numFmt numFmtId="207" formatCode="#,##0_ ;[Red]\-#,##0\ "/>
    <numFmt numFmtId="208" formatCode="#,##0&quot;円&quot;;&quot;△ &quot;#,##0"/>
    <numFmt numFmtId="209" formatCode="##,###&quot;円&quot;"/>
    <numFmt numFmtId="210" formatCode="#,###&quot;単位&quot;"/>
    <numFmt numFmtId="211" formatCode="General&quot;単位/日&quot;"/>
    <numFmt numFmtId="212" formatCode="General&quot;単位/月&quot;"/>
    <numFmt numFmtId="213" formatCode="General&quot;単位/回&quot;"/>
    <numFmt numFmtId="214" formatCode="General&quot;/日&quot;"/>
    <numFmt numFmtId="215" formatCode="0.0%"/>
  </numFmts>
  <fonts count="14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b/>
      <sz val="11"/>
      <name val="ＭＳ Ｐゴシック"/>
      <family val="3"/>
      <charset val="128"/>
    </font>
    <font>
      <sz val="9"/>
      <name val="ＭＳ 明朝"/>
      <family val="1"/>
      <charset val="128"/>
    </font>
    <font>
      <sz val="10"/>
      <name val="ＭＳ 明朝"/>
      <family val="1"/>
      <charset val="128"/>
    </font>
    <font>
      <sz val="9"/>
      <name val="ＭＳ Ｐゴシック"/>
      <family val="3"/>
      <charset val="128"/>
    </font>
    <font>
      <sz val="10"/>
      <name val="ＭＳ Ｐゴシック"/>
      <family val="3"/>
      <charset val="128"/>
    </font>
    <font>
      <b/>
      <sz val="11"/>
      <name val="ＭＳ 明朝"/>
      <family val="1"/>
      <charset val="128"/>
    </font>
    <font>
      <sz val="8"/>
      <name val="ＭＳ 明朝"/>
      <family val="1"/>
      <charset val="128"/>
    </font>
    <font>
      <sz val="12"/>
      <name val="ＭＳ Ｐゴシック"/>
      <family val="3"/>
      <charset val="128"/>
    </font>
    <font>
      <b/>
      <sz val="12"/>
      <name val="ＭＳ Ｐゴシック"/>
      <family val="3"/>
      <charset val="128"/>
    </font>
    <font>
      <sz val="8"/>
      <name val="ＭＳ Ｐゴシック"/>
      <family val="3"/>
      <charset val="128"/>
    </font>
    <font>
      <sz val="11"/>
      <color indexed="8"/>
      <name val="ＭＳ Ｐゴシック"/>
      <family val="3"/>
      <charset val="128"/>
    </font>
    <font>
      <b/>
      <sz val="11"/>
      <color indexed="8"/>
      <name val="ＭＳ Ｐゴシック"/>
      <family val="3"/>
      <charset val="128"/>
    </font>
    <font>
      <sz val="11"/>
      <color indexed="8"/>
      <name val="ＭＳ 明朝"/>
      <family val="1"/>
      <charset val="128"/>
    </font>
    <font>
      <sz val="12"/>
      <color indexed="8"/>
      <name val="ＭＳ Ｐゴシック"/>
      <family val="3"/>
      <charset val="128"/>
    </font>
    <font>
      <b/>
      <sz val="12"/>
      <color indexed="8"/>
      <name val="ＭＳ Ｐゴシック"/>
      <family val="3"/>
      <charset val="128"/>
    </font>
    <font>
      <sz val="12"/>
      <color indexed="8"/>
      <name val="ＭＳ 明朝"/>
      <family val="1"/>
      <charset val="128"/>
    </font>
    <font>
      <sz val="8"/>
      <color indexed="8"/>
      <name val="ＭＳ 明朝"/>
      <family val="1"/>
      <charset val="128"/>
    </font>
    <font>
      <sz val="10"/>
      <color indexed="8"/>
      <name val="ＭＳ 明朝"/>
      <family val="1"/>
      <charset val="128"/>
    </font>
    <font>
      <b/>
      <sz val="12"/>
      <name val="ＭＳ 明朝"/>
      <family val="1"/>
      <charset val="128"/>
    </font>
    <font>
      <u/>
      <sz val="11"/>
      <name val="ＭＳ Ｐゴシック"/>
      <family val="3"/>
      <charset val="128"/>
    </font>
    <font>
      <u/>
      <sz val="11"/>
      <name val="ＭＳ 明朝"/>
      <family val="1"/>
      <charset val="128"/>
    </font>
    <font>
      <u/>
      <sz val="8"/>
      <name val="ＭＳ Ｐゴシック"/>
      <family val="3"/>
      <charset val="128"/>
    </font>
    <font>
      <b/>
      <sz val="9"/>
      <color indexed="81"/>
      <name val="ＭＳ Ｐゴシック"/>
      <family val="3"/>
      <charset val="128"/>
    </font>
    <font>
      <sz val="9"/>
      <color indexed="81"/>
      <name val="ＭＳ Ｐゴシック"/>
      <family val="3"/>
      <charset val="128"/>
    </font>
    <font>
      <sz val="14"/>
      <name val="ＭＳ 明朝"/>
      <family val="1"/>
      <charset val="128"/>
    </font>
    <font>
      <sz val="10.5"/>
      <name val="ＭＳ 明朝"/>
      <family val="1"/>
      <charset val="128"/>
    </font>
    <font>
      <sz val="7"/>
      <name val="ＭＳ 明朝"/>
      <family val="1"/>
      <charset val="128"/>
    </font>
    <font>
      <sz val="9"/>
      <name val="Century"/>
      <family val="1"/>
    </font>
    <font>
      <sz val="10"/>
      <name val="Century"/>
      <family val="1"/>
    </font>
    <font>
      <sz val="9"/>
      <name val="Century"/>
      <family val="1"/>
    </font>
    <font>
      <sz val="9"/>
      <name val="ＭＳ Ｐ明朝"/>
      <family val="1"/>
      <charset val="128"/>
    </font>
    <font>
      <b/>
      <sz val="15"/>
      <name val="ＭＳ Ｐゴシック"/>
      <family val="3"/>
      <charset val="128"/>
    </font>
    <font>
      <sz val="15"/>
      <name val="ＭＳ 明朝"/>
      <family val="1"/>
      <charset val="128"/>
    </font>
    <font>
      <sz val="15"/>
      <name val="ＭＳ Ｐゴシック"/>
      <family val="3"/>
      <charset val="128"/>
    </font>
    <font>
      <sz val="9"/>
      <name val="Yu Gothic UI"/>
      <family val="3"/>
      <charset val="128"/>
    </font>
    <font>
      <sz val="10"/>
      <name val="Yu Gothic UI"/>
      <family val="3"/>
      <charset val="128"/>
    </font>
    <font>
      <b/>
      <sz val="22"/>
      <name val="Yu Gothic UI"/>
      <family val="3"/>
      <charset val="128"/>
    </font>
    <font>
      <sz val="6"/>
      <name val="ＭＳ Ｐゴシック"/>
      <family val="3"/>
      <charset val="128"/>
    </font>
    <font>
      <b/>
      <sz val="36"/>
      <name val="Yu Gothic UI"/>
      <family val="3"/>
      <charset val="128"/>
    </font>
    <font>
      <b/>
      <sz val="24"/>
      <name val="Yu Gothic UI"/>
      <family val="3"/>
      <charset val="128"/>
    </font>
    <font>
      <sz val="18"/>
      <name val="Yu Gothic UI"/>
      <family val="3"/>
      <charset val="128"/>
    </font>
    <font>
      <b/>
      <sz val="48"/>
      <name val="Yu Gothic UI"/>
      <family val="3"/>
      <charset val="128"/>
    </font>
    <font>
      <b/>
      <sz val="18"/>
      <name val="Yu Gothic UI"/>
      <family val="3"/>
      <charset val="128"/>
    </font>
    <font>
      <sz val="6"/>
      <name val="ＭＳ 明朝"/>
      <family val="1"/>
      <charset val="128"/>
    </font>
    <font>
      <b/>
      <sz val="20"/>
      <name val="Yu Gothic UI"/>
      <family val="3"/>
      <charset val="128"/>
    </font>
    <font>
      <u/>
      <sz val="11"/>
      <color indexed="36"/>
      <name val="ＭＳ Ｐゴシック"/>
      <family val="3"/>
      <charset val="128"/>
    </font>
    <font>
      <sz val="11"/>
      <name val="Yu Gothic UI"/>
      <family val="3"/>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3"/>
      <charset val="128"/>
      <scheme val="minor"/>
    </font>
    <font>
      <sz val="11"/>
      <color rgb="FF006100"/>
      <name val="ＭＳ Ｐゴシック"/>
      <family val="3"/>
      <charset val="128"/>
      <scheme val="minor"/>
    </font>
    <font>
      <b/>
      <sz val="11"/>
      <color rgb="FFFF0000"/>
      <name val="ＭＳ Ｐゴシック"/>
      <family val="3"/>
      <charset val="128"/>
    </font>
    <font>
      <sz val="11"/>
      <color theme="4" tint="0.79998168889431442"/>
      <name val="ＭＳ Ｐゴシック"/>
      <family val="3"/>
      <charset val="128"/>
    </font>
    <font>
      <sz val="11"/>
      <color rgb="FFFFC000"/>
      <name val="ＭＳ Ｐゴシック"/>
      <family val="3"/>
      <charset val="128"/>
    </font>
    <font>
      <sz val="10"/>
      <color theme="4" tint="0.79998168889431442"/>
      <name val="ＭＳ Ｐゴシック"/>
      <family val="3"/>
      <charset val="128"/>
    </font>
    <font>
      <sz val="10"/>
      <color theme="1"/>
      <name val="ＭＳ Ｐゴシック"/>
      <family val="3"/>
      <charset val="128"/>
    </font>
    <font>
      <b/>
      <u/>
      <sz val="11"/>
      <color theme="4" tint="0.79998168889431442"/>
      <name val="ＭＳ Ｐゴシック"/>
      <family val="3"/>
      <charset val="128"/>
    </font>
    <font>
      <sz val="12"/>
      <color theme="1"/>
      <name val="ＭＳ 明朝"/>
      <family val="1"/>
      <charset val="128"/>
    </font>
    <font>
      <sz val="15"/>
      <color theme="1"/>
      <name val="ＭＳ 明朝"/>
      <family val="1"/>
      <charset val="128"/>
    </font>
    <font>
      <sz val="18"/>
      <color rgb="FFFF0000"/>
      <name val="Yu Gothic UI"/>
      <family val="3"/>
      <charset val="128"/>
    </font>
    <font>
      <sz val="11"/>
      <color theme="1"/>
      <name val="ＭＳ 明朝"/>
      <family val="1"/>
      <charset val="128"/>
    </font>
    <font>
      <b/>
      <sz val="10"/>
      <color theme="1"/>
      <name val="ＭＳ Ｐゴシック"/>
      <family val="3"/>
      <charset val="128"/>
    </font>
    <font>
      <b/>
      <u/>
      <sz val="18"/>
      <color rgb="FFFF0000"/>
      <name val="Yu Gothic UI"/>
      <family val="3"/>
      <charset val="128"/>
    </font>
    <font>
      <b/>
      <sz val="10"/>
      <color theme="0"/>
      <name val="Yu Gothic UI"/>
      <family val="3"/>
      <charset val="128"/>
    </font>
    <font>
      <b/>
      <sz val="12"/>
      <color theme="1"/>
      <name val="Yu Gothic UI"/>
      <family val="3"/>
      <charset val="128"/>
    </font>
    <font>
      <sz val="10"/>
      <color theme="1"/>
      <name val="Yu Gothic UI"/>
      <family val="3"/>
      <charset val="128"/>
    </font>
    <font>
      <sz val="8"/>
      <color rgb="FF0070C0"/>
      <name val="Yu Gothic UI"/>
      <family val="3"/>
      <charset val="128"/>
    </font>
    <font>
      <b/>
      <u/>
      <sz val="12"/>
      <name val="Yu Gothic UI"/>
      <family val="3"/>
      <charset val="128"/>
    </font>
    <font>
      <b/>
      <u/>
      <sz val="12"/>
      <color rgb="FFFF0000"/>
      <name val="Yu Gothic UI"/>
      <family val="3"/>
      <charset val="128"/>
    </font>
    <font>
      <sz val="11"/>
      <color theme="1"/>
      <name val="Yu Gothic UI"/>
      <family val="3"/>
      <charset val="128"/>
    </font>
    <font>
      <b/>
      <sz val="11"/>
      <color theme="1"/>
      <name val="Yu Gothic UI"/>
      <family val="3"/>
      <charset val="128"/>
    </font>
    <font>
      <b/>
      <sz val="11"/>
      <color rgb="FF0070C0"/>
      <name val="Yu Gothic UI"/>
      <family val="3"/>
      <charset val="128"/>
    </font>
    <font>
      <b/>
      <sz val="10"/>
      <name val="Yu Gothic UI"/>
      <family val="3"/>
      <charset val="128"/>
    </font>
    <font>
      <sz val="6"/>
      <name val="ＭＳ Ｐゴシック"/>
      <family val="2"/>
      <charset val="128"/>
      <scheme val="minor"/>
    </font>
    <font>
      <b/>
      <sz val="10"/>
      <color rgb="FFFF0000"/>
      <name val="Yu Gothic UI"/>
      <family val="3"/>
      <charset val="128"/>
    </font>
    <font>
      <sz val="10"/>
      <color theme="0" tint="-0.249977111117893"/>
      <name val="Yu Gothic UI"/>
      <family val="3"/>
      <charset val="128"/>
    </font>
    <font>
      <sz val="10"/>
      <color rgb="FFFF0000"/>
      <name val="Yu Gothic UI"/>
      <family val="3"/>
      <charset val="128"/>
    </font>
    <font>
      <b/>
      <u/>
      <sz val="10"/>
      <color rgb="FFFF0000"/>
      <name val="Yu Gothic UI"/>
      <family val="3"/>
      <charset val="128"/>
    </font>
    <font>
      <b/>
      <sz val="9"/>
      <color indexed="81"/>
      <name val="MS P ゴシック"/>
      <family val="3"/>
      <charset val="128"/>
    </font>
    <font>
      <sz val="9"/>
      <color indexed="81"/>
      <name val="MS P ゴシック"/>
      <family val="3"/>
      <charset val="128"/>
    </font>
    <font>
      <sz val="11"/>
      <color theme="1"/>
      <name val="ＭＳ Ｐゴシック"/>
      <family val="2"/>
      <charset val="128"/>
      <scheme val="minor"/>
    </font>
    <font>
      <sz val="11"/>
      <color theme="1"/>
      <name val="ＭＳ Ｐゴシック"/>
      <family val="2"/>
      <scheme val="minor"/>
    </font>
    <font>
      <b/>
      <sz val="14"/>
      <color theme="1"/>
      <name val="ＭＳ 明朝"/>
      <family val="1"/>
      <charset val="128"/>
    </font>
    <font>
      <b/>
      <u/>
      <sz val="10"/>
      <color theme="1"/>
      <name val="ＭＳ 明朝"/>
      <family val="1"/>
      <charset val="128"/>
    </font>
    <font>
      <b/>
      <sz val="11"/>
      <color theme="0"/>
      <name val="游ゴシック"/>
      <family val="3"/>
      <charset val="128"/>
    </font>
    <font>
      <b/>
      <sz val="11"/>
      <color theme="1"/>
      <name val="游ゴシック"/>
      <family val="3"/>
      <charset val="128"/>
    </font>
    <font>
      <sz val="10"/>
      <color theme="1"/>
      <name val="ＭＳ 明朝"/>
      <family val="1"/>
      <charset val="128"/>
    </font>
    <font>
      <sz val="10"/>
      <color theme="0" tint="-4.9989318521683403E-2"/>
      <name val="ＭＳ 明朝"/>
      <family val="1"/>
      <charset val="128"/>
    </font>
    <font>
      <b/>
      <sz val="10"/>
      <name val="ＭＳ 明朝"/>
      <family val="1"/>
      <charset val="128"/>
    </font>
    <font>
      <b/>
      <sz val="11"/>
      <color theme="1"/>
      <name val="ＭＳ 明朝"/>
      <family val="1"/>
      <charset val="128"/>
    </font>
    <font>
      <sz val="11"/>
      <color rgb="FFFF0000"/>
      <name val="Yu Gothic UI"/>
      <family val="3"/>
      <charset val="128"/>
    </font>
    <font>
      <b/>
      <sz val="11"/>
      <color rgb="FFFF0000"/>
      <name val="ＭＳ 明朝"/>
      <family val="1"/>
      <charset val="128"/>
    </font>
    <font>
      <b/>
      <u/>
      <sz val="11"/>
      <color rgb="FFFF0000"/>
      <name val="ＭＳ 明朝"/>
      <family val="1"/>
      <charset val="128"/>
    </font>
    <font>
      <sz val="11"/>
      <color rgb="FF00B0F0"/>
      <name val="ＭＳ 明朝"/>
      <family val="1"/>
      <charset val="128"/>
    </font>
    <font>
      <sz val="10"/>
      <color rgb="FF002060"/>
      <name val="Yu Gothic UI"/>
      <family val="3"/>
      <charset val="128"/>
    </font>
    <font>
      <sz val="8"/>
      <name val="Yu Gothic UI"/>
      <family val="3"/>
      <charset val="128"/>
    </font>
    <font>
      <sz val="6"/>
      <name val="Yu Gothic UI"/>
      <family val="3"/>
      <charset val="128"/>
    </font>
    <font>
      <sz val="6"/>
      <color rgb="FF002060"/>
      <name val="Yu Gothic UI"/>
      <family val="3"/>
      <charset val="128"/>
    </font>
    <font>
      <sz val="6"/>
      <color rgb="FFFF0000"/>
      <name val="Yu Gothic UI"/>
      <family val="3"/>
      <charset val="128"/>
    </font>
    <font>
      <b/>
      <sz val="11"/>
      <color rgb="FFFF0000"/>
      <name val="Yu Gothic UI"/>
      <family val="3"/>
      <charset val="128"/>
    </font>
    <font>
      <sz val="9"/>
      <color theme="1"/>
      <name val="Yu Gothic UI"/>
      <family val="3"/>
      <charset val="128"/>
    </font>
    <font>
      <sz val="11"/>
      <color theme="0"/>
      <name val="Yu Gothic UI"/>
      <family val="3"/>
      <charset val="128"/>
    </font>
    <font>
      <b/>
      <sz val="11"/>
      <color theme="0"/>
      <name val="Yu Gothic UI"/>
      <family val="3"/>
      <charset val="128"/>
    </font>
    <font>
      <sz val="10"/>
      <color theme="7" tint="-0.249977111117893"/>
      <name val="Yu Gothic UI"/>
      <family val="3"/>
      <charset val="128"/>
    </font>
    <font>
      <sz val="11"/>
      <color rgb="FF0070C0"/>
      <name val="ＭＳ 明朝"/>
      <family val="1"/>
      <charset val="128"/>
    </font>
    <font>
      <b/>
      <sz val="9"/>
      <color rgb="FFFF0000"/>
      <name val="Yu Gothic UI"/>
      <family val="3"/>
      <charset val="128"/>
    </font>
    <font>
      <sz val="10"/>
      <color theme="5" tint="-0.249977111117893"/>
      <name val="Yu Gothic UI"/>
      <family val="3"/>
      <charset val="128"/>
    </font>
    <font>
      <sz val="10"/>
      <color theme="5" tint="0.39997558519241921"/>
      <name val="Yu Gothic UI"/>
      <family val="3"/>
      <charset val="128"/>
    </font>
    <font>
      <sz val="11"/>
      <color rgb="FFFF0000"/>
      <name val="ＭＳ 明朝"/>
      <family val="1"/>
      <charset val="128"/>
    </font>
    <font>
      <strike/>
      <sz val="9"/>
      <color indexed="81"/>
      <name val="MS P ゴシック"/>
      <family val="3"/>
      <charset val="128"/>
    </font>
    <font>
      <b/>
      <sz val="10"/>
      <color theme="1"/>
      <name val="Yu Gothic UI"/>
      <family val="3"/>
      <charset val="128"/>
    </font>
    <font>
      <sz val="6"/>
      <name val="ＭＳ Ｐゴシック"/>
      <family val="3"/>
      <charset val="128"/>
      <scheme val="minor"/>
    </font>
    <font>
      <u/>
      <sz val="9"/>
      <color indexed="81"/>
      <name val="MS P ゴシック"/>
      <family val="3"/>
      <charset val="128"/>
    </font>
    <font>
      <sz val="11"/>
      <name val="Yu Gothic Medium"/>
      <family val="3"/>
      <charset val="128"/>
    </font>
    <font>
      <b/>
      <sz val="11"/>
      <name val="Yu Gothic Medium"/>
      <family val="3"/>
      <charset val="128"/>
    </font>
    <font>
      <sz val="10"/>
      <name val="游ゴシック"/>
      <family val="3"/>
      <charset val="128"/>
    </font>
    <font>
      <b/>
      <sz val="10"/>
      <name val="游ゴシック"/>
      <family val="3"/>
      <charset val="128"/>
    </font>
    <font>
      <b/>
      <u/>
      <sz val="10"/>
      <name val="游ゴシック"/>
      <family val="3"/>
      <charset val="128"/>
    </font>
    <font>
      <b/>
      <sz val="16"/>
      <color theme="1"/>
      <name val="Yu Gothic Medium"/>
      <family val="3"/>
      <charset val="128"/>
    </font>
    <font>
      <b/>
      <sz val="16"/>
      <color theme="1"/>
      <name val="Yu Gothic Medium"/>
      <family val="2"/>
      <charset val="128"/>
    </font>
  </fonts>
  <fills count="52">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CFF"/>
        <bgColor indexed="64"/>
      </patternFill>
    </fill>
    <fill>
      <patternFill patternType="solid">
        <fgColor rgb="FFFFC000"/>
        <bgColor indexed="64"/>
      </patternFill>
    </fill>
    <fill>
      <patternFill patternType="solid">
        <fgColor rgb="FFD6FEDB"/>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C0000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EE8EA"/>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9" tint="0.79998168889431442"/>
        <bgColor indexed="64"/>
      </patternFill>
    </fill>
  </fills>
  <borders count="1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medium">
        <color indexed="64"/>
      </bottom>
      <diagonal/>
    </border>
    <border>
      <left style="thin">
        <color indexed="64"/>
      </left>
      <right style="medium">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diagonalDown="1">
      <left style="medium">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style="hair">
        <color indexed="64"/>
      </right>
      <top style="thin">
        <color indexed="64"/>
      </top>
      <bottom style="hair">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style="dashed">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dashed">
        <color indexed="64"/>
      </bottom>
      <diagonal/>
    </border>
    <border>
      <left style="double">
        <color indexed="64"/>
      </left>
      <right/>
      <top/>
      <bottom/>
      <diagonal/>
    </border>
    <border>
      <left style="double">
        <color indexed="64"/>
      </left>
      <right style="double">
        <color indexed="64"/>
      </right>
      <top style="double">
        <color indexed="64"/>
      </top>
      <bottom style="double">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0"/>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thin">
        <color theme="0" tint="-4.9989318521683403E-2"/>
      </left>
      <right/>
      <top style="thin">
        <color theme="0"/>
      </top>
      <bottom style="thin">
        <color theme="0"/>
      </bottom>
      <diagonal/>
    </border>
    <border>
      <left/>
      <right/>
      <top style="thin">
        <color theme="0"/>
      </top>
      <bottom style="thin">
        <color theme="0"/>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hair">
        <color auto="1"/>
      </left>
      <right style="hair">
        <color auto="1"/>
      </right>
      <top style="hair">
        <color auto="1"/>
      </top>
      <bottom/>
      <diagonal/>
    </border>
    <border>
      <left/>
      <right style="hair">
        <color auto="1"/>
      </right>
      <top/>
      <bottom style="hair">
        <color auto="1"/>
      </bottom>
      <diagonal/>
    </border>
    <border>
      <left/>
      <right/>
      <top/>
      <bottom style="hair">
        <color auto="1"/>
      </bottom>
      <diagonal/>
    </border>
    <border>
      <left style="hair">
        <color indexed="64"/>
      </left>
      <right/>
      <top/>
      <bottom style="hair">
        <color indexed="64"/>
      </bottom>
      <diagonal/>
    </border>
    <border>
      <left/>
      <right style="hair">
        <color auto="1"/>
      </right>
      <top/>
      <bottom/>
      <diagonal/>
    </border>
    <border>
      <left style="hair">
        <color indexed="64"/>
      </left>
      <right/>
      <top/>
      <bottom/>
      <diagonal/>
    </border>
    <border>
      <left/>
      <right style="hair">
        <color auto="1"/>
      </right>
      <top style="hair">
        <color auto="1"/>
      </top>
      <bottom/>
      <diagonal/>
    </border>
    <border>
      <left/>
      <right/>
      <top style="hair">
        <color auto="1"/>
      </top>
      <bottom/>
      <diagonal/>
    </border>
  </borders>
  <cellStyleXfs count="60">
    <xf numFmtId="0" fontId="0" fillId="0" borderId="0">
      <alignment vertical="center"/>
    </xf>
    <xf numFmtId="0" fontId="54" fillId="5" borderId="0" applyNumberFormat="0" applyBorder="0" applyAlignment="0" applyProtection="0">
      <alignment vertical="center"/>
    </xf>
    <xf numFmtId="0" fontId="54" fillId="6" borderId="0" applyNumberFormat="0" applyBorder="0" applyAlignment="0" applyProtection="0">
      <alignment vertical="center"/>
    </xf>
    <xf numFmtId="0" fontId="54" fillId="7" borderId="0" applyNumberFormat="0" applyBorder="0" applyAlignment="0" applyProtection="0">
      <alignment vertical="center"/>
    </xf>
    <xf numFmtId="0" fontId="54" fillId="8" borderId="0" applyNumberFormat="0" applyBorder="0" applyAlignment="0" applyProtection="0">
      <alignment vertical="center"/>
    </xf>
    <xf numFmtId="0" fontId="54" fillId="9" borderId="0" applyNumberFormat="0" applyBorder="0" applyAlignment="0" applyProtection="0">
      <alignment vertical="center"/>
    </xf>
    <xf numFmtId="0" fontId="54" fillId="10" borderId="0" applyNumberFormat="0" applyBorder="0" applyAlignment="0" applyProtection="0">
      <alignment vertical="center"/>
    </xf>
    <xf numFmtId="0" fontId="54" fillId="11" borderId="0" applyNumberFormat="0" applyBorder="0" applyAlignment="0" applyProtection="0">
      <alignment vertical="center"/>
    </xf>
    <xf numFmtId="0" fontId="54" fillId="12" borderId="0" applyNumberFormat="0" applyBorder="0" applyAlignment="0" applyProtection="0">
      <alignment vertical="center"/>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4" fillId="15" borderId="0" applyNumberFormat="0" applyBorder="0" applyAlignment="0" applyProtection="0">
      <alignment vertical="center"/>
    </xf>
    <xf numFmtId="0" fontId="54" fillId="16" borderId="0" applyNumberFormat="0" applyBorder="0" applyAlignment="0" applyProtection="0">
      <alignment vertical="center"/>
    </xf>
    <xf numFmtId="0" fontId="55" fillId="17" borderId="0" applyNumberFormat="0" applyBorder="0" applyAlignment="0" applyProtection="0">
      <alignment vertical="center"/>
    </xf>
    <xf numFmtId="0" fontId="55" fillId="18" borderId="0" applyNumberFormat="0" applyBorder="0" applyAlignment="0" applyProtection="0">
      <alignment vertical="center"/>
    </xf>
    <xf numFmtId="0" fontId="55"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5" fillId="22" borderId="0" applyNumberFormat="0" applyBorder="0" applyAlignment="0" applyProtection="0">
      <alignment vertical="center"/>
    </xf>
    <xf numFmtId="0" fontId="55"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5" fillId="26" borderId="0" applyNumberFormat="0" applyBorder="0" applyAlignment="0" applyProtection="0">
      <alignment vertical="center"/>
    </xf>
    <xf numFmtId="0" fontId="55" fillId="27" borderId="0" applyNumberFormat="0" applyBorder="0" applyAlignment="0" applyProtection="0">
      <alignment vertical="center"/>
    </xf>
    <xf numFmtId="0" fontId="55" fillId="28" borderId="0" applyNumberFormat="0" applyBorder="0" applyAlignment="0" applyProtection="0">
      <alignment vertical="center"/>
    </xf>
    <xf numFmtId="0" fontId="56" fillId="0" borderId="0" applyNumberFormat="0" applyFill="0" applyBorder="0" applyAlignment="0" applyProtection="0">
      <alignment vertical="center"/>
    </xf>
    <xf numFmtId="0" fontId="57" fillId="29" borderId="148" applyNumberFormat="0" applyAlignment="0" applyProtection="0">
      <alignment vertical="center"/>
    </xf>
    <xf numFmtId="0" fontId="58" fillId="30" borderId="0" applyNumberFormat="0" applyBorder="0" applyAlignment="0" applyProtection="0">
      <alignment vertical="center"/>
    </xf>
    <xf numFmtId="0" fontId="59" fillId="0" borderId="0" applyNumberFormat="0" applyFill="0" applyBorder="0" applyAlignment="0" applyProtection="0">
      <alignment vertical="center"/>
    </xf>
    <xf numFmtId="0" fontId="3" fillId="4" borderId="149" applyNumberFormat="0" applyFont="0" applyAlignment="0" applyProtection="0">
      <alignment vertical="center"/>
    </xf>
    <xf numFmtId="0" fontId="60" fillId="0" borderId="150" applyNumberFormat="0" applyFill="0" applyAlignment="0" applyProtection="0">
      <alignment vertical="center"/>
    </xf>
    <xf numFmtId="0" fontId="61" fillId="31" borderId="0" applyNumberFormat="0" applyBorder="0" applyAlignment="0" applyProtection="0">
      <alignment vertical="center"/>
    </xf>
    <xf numFmtId="0" fontId="62" fillId="32" borderId="151" applyNumberFormat="0" applyAlignment="0" applyProtection="0">
      <alignment vertical="center"/>
    </xf>
    <xf numFmtId="0" fontId="63" fillId="0" borderId="0" applyNumberFormat="0" applyFill="0" applyBorder="0" applyAlignment="0" applyProtection="0">
      <alignment vertical="center"/>
    </xf>
    <xf numFmtId="0" fontId="64" fillId="0" borderId="152" applyNumberFormat="0" applyFill="0" applyAlignment="0" applyProtection="0">
      <alignment vertical="center"/>
    </xf>
    <xf numFmtId="0" fontId="65" fillId="0" borderId="153" applyNumberFormat="0" applyFill="0" applyAlignment="0" applyProtection="0">
      <alignment vertical="center"/>
    </xf>
    <xf numFmtId="0" fontId="66" fillId="0" borderId="154" applyNumberFormat="0" applyFill="0" applyAlignment="0" applyProtection="0">
      <alignment vertical="center"/>
    </xf>
    <xf numFmtId="0" fontId="66" fillId="0" borderId="0" applyNumberFormat="0" applyFill="0" applyBorder="0" applyAlignment="0" applyProtection="0">
      <alignment vertical="center"/>
    </xf>
    <xf numFmtId="0" fontId="67" fillId="0" borderId="155" applyNumberFormat="0" applyFill="0" applyAlignment="0" applyProtection="0">
      <alignment vertical="center"/>
    </xf>
    <xf numFmtId="0" fontId="68" fillId="32" borderId="156" applyNumberFormat="0" applyAlignment="0" applyProtection="0">
      <alignment vertical="center"/>
    </xf>
    <xf numFmtId="0" fontId="69" fillId="0" borderId="0" applyNumberFormat="0" applyFill="0" applyBorder="0" applyAlignment="0" applyProtection="0">
      <alignment vertical="center"/>
    </xf>
    <xf numFmtId="6" fontId="3" fillId="0" borderId="0" applyFont="0" applyFill="0" applyBorder="0" applyAlignment="0" applyProtection="0">
      <alignment vertical="center"/>
    </xf>
    <xf numFmtId="0" fontId="70" fillId="2" borderId="151" applyNumberFormat="0" applyAlignment="0" applyProtection="0">
      <alignment vertical="center"/>
    </xf>
    <xf numFmtId="0" fontId="3" fillId="0" borderId="0">
      <alignment vertical="center"/>
    </xf>
    <xf numFmtId="0" fontId="3" fillId="0" borderId="0"/>
    <xf numFmtId="0" fontId="71" fillId="0" borderId="0">
      <alignment vertical="center"/>
    </xf>
    <xf numFmtId="0" fontId="71" fillId="0" borderId="0">
      <alignment vertical="center"/>
    </xf>
    <xf numFmtId="0" fontId="72" fillId="33" borderId="0" applyNumberFormat="0" applyBorder="0" applyAlignment="0" applyProtection="0">
      <alignment vertical="center"/>
    </xf>
    <xf numFmtId="0" fontId="102" fillId="0" borderId="0">
      <alignment vertical="center"/>
    </xf>
    <xf numFmtId="0" fontId="3" fillId="0" borderId="0">
      <alignment vertical="center"/>
    </xf>
    <xf numFmtId="0" fontId="3" fillId="0" borderId="0"/>
    <xf numFmtId="38" fontId="3" fillId="0" borderId="0" applyFont="0" applyFill="0" applyBorder="0" applyAlignment="0" applyProtection="0">
      <alignment vertical="center"/>
    </xf>
    <xf numFmtId="0" fontId="103" fillId="0" borderId="0"/>
    <xf numFmtId="0" fontId="2" fillId="0" borderId="0">
      <alignment vertical="center"/>
    </xf>
    <xf numFmtId="0" fontId="3" fillId="0" borderId="0"/>
    <xf numFmtId="0" fontId="3" fillId="0" borderId="0"/>
    <xf numFmtId="0" fontId="1" fillId="0" borderId="0">
      <alignment vertical="center"/>
    </xf>
    <xf numFmtId="0" fontId="3" fillId="0" borderId="0"/>
    <xf numFmtId="0" fontId="3" fillId="0" borderId="0"/>
    <xf numFmtId="0" fontId="10" fillId="0" borderId="0"/>
  </cellStyleXfs>
  <cellXfs count="2208">
    <xf numFmtId="0" fontId="0" fillId="0" borderId="0" xfId="0">
      <alignment vertical="center"/>
    </xf>
    <xf numFmtId="49" fontId="5" fillId="0" borderId="0" xfId="0" applyNumberFormat="1" applyFont="1">
      <alignment vertical="center"/>
    </xf>
    <xf numFmtId="0" fontId="5" fillId="0" borderId="0" xfId="0" applyFont="1">
      <alignment vertical="center"/>
    </xf>
    <xf numFmtId="49" fontId="5" fillId="0" borderId="0" xfId="0" applyNumberFormat="1" applyFont="1" applyAlignment="1">
      <alignment horizontal="left" vertical="center"/>
    </xf>
    <xf numFmtId="49" fontId="7" fillId="0" borderId="0" xfId="0" applyNumberFormat="1" applyFont="1" applyAlignment="1">
      <alignment horizontal="left" vertical="center"/>
    </xf>
    <xf numFmtId="49" fontId="0" fillId="0" borderId="0" xfId="0" applyNumberFormat="1">
      <alignment vertical="center"/>
    </xf>
    <xf numFmtId="0" fontId="0" fillId="34" borderId="0" xfId="0" applyFill="1">
      <alignment vertical="center"/>
    </xf>
    <xf numFmtId="0" fontId="10" fillId="0" borderId="0" xfId="0" applyFont="1">
      <alignment vertical="center"/>
    </xf>
    <xf numFmtId="0" fontId="10" fillId="34" borderId="0" xfId="0" applyFont="1" applyFill="1" applyAlignment="1">
      <alignment horizontal="right" vertical="center"/>
    </xf>
    <xf numFmtId="4" fontId="10" fillId="34" borderId="0" xfId="0" applyNumberFormat="1" applyFont="1" applyFill="1">
      <alignment vertical="center"/>
    </xf>
    <xf numFmtId="0" fontId="10" fillId="34" borderId="0" xfId="0" applyFont="1" applyFill="1">
      <alignment vertical="center"/>
    </xf>
    <xf numFmtId="0" fontId="10" fillId="0" borderId="0" xfId="0" applyFont="1" applyAlignment="1">
      <alignment horizontal="right" vertical="center"/>
    </xf>
    <xf numFmtId="4" fontId="10" fillId="0" borderId="0" xfId="0" applyNumberFormat="1" applyFont="1">
      <alignment vertical="center"/>
    </xf>
    <xf numFmtId="49" fontId="11" fillId="0" borderId="0" xfId="0" applyNumberFormat="1" applyFont="1">
      <alignment vertical="center"/>
    </xf>
    <xf numFmtId="0" fontId="11" fillId="34" borderId="0" xfId="0" applyFont="1" applyFill="1">
      <alignment vertical="center"/>
    </xf>
    <xf numFmtId="49" fontId="5" fillId="34" borderId="0" xfId="0" applyNumberFormat="1" applyFont="1" applyFill="1" applyAlignment="1">
      <alignment horizontal="left" vertical="center"/>
    </xf>
    <xf numFmtId="0" fontId="5" fillId="34" borderId="0" xfId="0" applyFont="1" applyFill="1" applyAlignment="1">
      <alignment horizontal="left" vertical="center"/>
    </xf>
    <xf numFmtId="187" fontId="5" fillId="34" borderId="0" xfId="0" applyNumberFormat="1" applyFont="1" applyFill="1" applyAlignment="1">
      <alignment horizontal="left" vertical="center"/>
    </xf>
    <xf numFmtId="49" fontId="9" fillId="34" borderId="1" xfId="0" applyNumberFormat="1" applyFont="1" applyFill="1" applyBorder="1" applyAlignment="1">
      <alignment horizontal="center" vertical="center" shrinkToFit="1"/>
    </xf>
    <xf numFmtId="179" fontId="9" fillId="34" borderId="1" xfId="0" applyNumberFormat="1" applyFont="1" applyFill="1" applyBorder="1" applyAlignment="1">
      <alignment horizontal="center" vertical="center"/>
    </xf>
    <xf numFmtId="0" fontId="9" fillId="34" borderId="1" xfId="0" applyFont="1" applyFill="1" applyBorder="1" applyAlignment="1">
      <alignment horizontal="center" vertical="center" shrinkToFit="1"/>
    </xf>
    <xf numFmtId="0" fontId="5" fillId="34" borderId="1" xfId="0" applyFont="1" applyFill="1" applyBorder="1" applyAlignment="1">
      <alignment horizontal="right" vertical="center"/>
    </xf>
    <xf numFmtId="3" fontId="5" fillId="34" borderId="1" xfId="0" applyNumberFormat="1" applyFont="1" applyFill="1" applyBorder="1">
      <alignment vertical="center"/>
    </xf>
    <xf numFmtId="0" fontId="5" fillId="34" borderId="1" xfId="0" applyFont="1" applyFill="1" applyBorder="1">
      <alignment vertical="center"/>
    </xf>
    <xf numFmtId="3" fontId="5" fillId="34" borderId="1" xfId="0" applyNumberFormat="1" applyFont="1" applyFill="1" applyBorder="1" applyAlignment="1">
      <alignment horizontal="right" vertical="center"/>
    </xf>
    <xf numFmtId="0" fontId="5" fillId="34" borderId="2" xfId="0" applyFont="1" applyFill="1" applyBorder="1" applyAlignment="1">
      <alignment horizontal="right" vertical="center"/>
    </xf>
    <xf numFmtId="49" fontId="5" fillId="34" borderId="3" xfId="0" applyNumberFormat="1" applyFont="1" applyFill="1" applyBorder="1" applyAlignment="1">
      <alignment vertical="center" shrinkToFit="1"/>
    </xf>
    <xf numFmtId="49" fontId="9" fillId="34" borderId="3" xfId="0" applyNumberFormat="1" applyFont="1" applyFill="1" applyBorder="1" applyAlignment="1">
      <alignment horizontal="center" vertical="center"/>
    </xf>
    <xf numFmtId="49" fontId="9" fillId="34" borderId="1" xfId="0" applyNumberFormat="1" applyFont="1" applyFill="1" applyBorder="1" applyAlignment="1">
      <alignment vertical="center" shrinkToFit="1"/>
    </xf>
    <xf numFmtId="3" fontId="5" fillId="34" borderId="1" xfId="0" applyNumberFormat="1" applyFont="1" applyFill="1" applyBorder="1" applyAlignment="1">
      <alignment horizontal="center" vertical="center"/>
    </xf>
    <xf numFmtId="49" fontId="9" fillId="34" borderId="1" xfId="0" applyNumberFormat="1" applyFont="1" applyFill="1" applyBorder="1" applyAlignment="1">
      <alignment horizontal="center" vertical="center"/>
    </xf>
    <xf numFmtId="187" fontId="9" fillId="34" borderId="0" xfId="0" applyNumberFormat="1" applyFont="1" applyFill="1" applyAlignment="1">
      <alignment horizontal="left" vertical="center"/>
    </xf>
    <xf numFmtId="0" fontId="5" fillId="4" borderId="2" xfId="0" applyFont="1" applyFill="1" applyBorder="1" applyAlignment="1">
      <alignment horizontal="left" vertical="center"/>
    </xf>
    <xf numFmtId="0" fontId="5" fillId="4" borderId="1" xfId="0" applyFont="1" applyFill="1" applyBorder="1" applyAlignment="1">
      <alignment horizontal="left" vertical="center"/>
    </xf>
    <xf numFmtId="0" fontId="5" fillId="0" borderId="0" xfId="0" applyFont="1" applyAlignment="1">
      <alignment vertical="center" wrapText="1"/>
    </xf>
    <xf numFmtId="49" fontId="5" fillId="0" borderId="0" xfId="0" applyNumberFormat="1" applyFont="1" applyAlignment="1">
      <alignment vertical="top"/>
    </xf>
    <xf numFmtId="0" fontId="5" fillId="0" borderId="0" xfId="0" applyFont="1" applyAlignment="1">
      <alignment vertical="top"/>
    </xf>
    <xf numFmtId="0" fontId="5" fillId="0" borderId="0" xfId="0" applyFont="1" applyAlignment="1">
      <alignment vertical="top" wrapText="1"/>
    </xf>
    <xf numFmtId="0" fontId="5" fillId="35" borderId="0" xfId="0" applyFont="1" applyFill="1" applyAlignment="1">
      <alignment vertical="top" wrapText="1"/>
    </xf>
    <xf numFmtId="0" fontId="5" fillId="35" borderId="0" xfId="0" applyFont="1" applyFill="1" applyAlignment="1">
      <alignment vertical="top"/>
    </xf>
    <xf numFmtId="0" fontId="7" fillId="0" borderId="0" xfId="0" applyFont="1" applyAlignment="1">
      <alignment horizontal="left" vertical="center"/>
    </xf>
    <xf numFmtId="49" fontId="8" fillId="0" borderId="0" xfId="0" applyNumberFormat="1" applyFont="1">
      <alignment vertical="center"/>
    </xf>
    <xf numFmtId="0" fontId="8" fillId="36" borderId="5" xfId="0" applyFont="1" applyFill="1" applyBorder="1" applyAlignment="1">
      <alignment horizontal="left" vertical="center" wrapText="1"/>
    </xf>
    <xf numFmtId="0" fontId="5" fillId="36" borderId="1" xfId="0" applyFont="1" applyFill="1" applyBorder="1" applyAlignment="1">
      <alignment horizontal="center" vertical="center"/>
    </xf>
    <xf numFmtId="0" fontId="8" fillId="0" borderId="0" xfId="0" applyFont="1">
      <alignment vertical="center"/>
    </xf>
    <xf numFmtId="0" fontId="8" fillId="0" borderId="0" xfId="0" applyFont="1" applyAlignment="1">
      <alignment vertical="center" wrapText="1"/>
    </xf>
    <xf numFmtId="0" fontId="5" fillId="36" borderId="1" xfId="0" applyFont="1" applyFill="1" applyBorder="1" applyAlignment="1">
      <alignment horizontal="center" vertical="center" wrapText="1"/>
    </xf>
    <xf numFmtId="0" fontId="8" fillId="0" borderId="0" xfId="0" applyFont="1" applyAlignment="1">
      <alignment horizontal="left" vertical="top" wrapText="1"/>
    </xf>
    <xf numFmtId="0" fontId="5" fillId="0" borderId="0" xfId="0" applyFont="1" applyAlignment="1">
      <alignment horizontal="left" vertical="center"/>
    </xf>
    <xf numFmtId="0" fontId="0" fillId="0" borderId="6" xfId="0" applyBorder="1">
      <alignment vertical="center"/>
    </xf>
    <xf numFmtId="0" fontId="11" fillId="0" borderId="0" xfId="0" applyFont="1" applyAlignment="1">
      <alignment vertical="center" wrapText="1"/>
    </xf>
    <xf numFmtId="0" fontId="5" fillId="36" borderId="7" xfId="0" applyFont="1" applyFill="1" applyBorder="1" applyAlignment="1">
      <alignment horizontal="left" vertical="center"/>
    </xf>
    <xf numFmtId="0" fontId="6" fillId="0" borderId="0" xfId="0" applyFont="1">
      <alignment vertical="center"/>
    </xf>
    <xf numFmtId="0" fontId="5" fillId="36" borderId="7" xfId="0" applyFont="1" applyFill="1" applyBorder="1" applyAlignment="1">
      <alignment horizontal="center" vertical="center"/>
    </xf>
    <xf numFmtId="0" fontId="5" fillId="36" borderId="8" xfId="0" applyFont="1" applyFill="1" applyBorder="1" applyAlignment="1">
      <alignment horizontal="center" vertical="center"/>
    </xf>
    <xf numFmtId="0" fontId="5" fillId="36" borderId="2" xfId="0" applyFont="1" applyFill="1" applyBorder="1" applyAlignment="1">
      <alignment horizontal="center" vertical="center"/>
    </xf>
    <xf numFmtId="0" fontId="5" fillId="4" borderId="9" xfId="0" applyFont="1" applyFill="1" applyBorder="1" applyAlignment="1">
      <alignment vertical="top" wrapText="1"/>
    </xf>
    <xf numFmtId="0" fontId="0" fillId="4" borderId="10" xfId="0" applyFill="1" applyBorder="1" applyAlignment="1">
      <alignment vertical="top" wrapText="1"/>
    </xf>
    <xf numFmtId="0" fontId="9" fillId="4" borderId="2" xfId="0" applyFont="1" applyFill="1" applyBorder="1" applyAlignment="1">
      <alignment horizontal="left" vertical="center" wrapText="1"/>
    </xf>
    <xf numFmtId="0" fontId="5" fillId="4" borderId="11" xfId="0" applyFont="1" applyFill="1" applyBorder="1">
      <alignment vertical="center"/>
    </xf>
    <xf numFmtId="0" fontId="5" fillId="4" borderId="12" xfId="0" applyFont="1" applyFill="1" applyBorder="1">
      <alignment vertical="center"/>
    </xf>
    <xf numFmtId="0" fontId="5" fillId="4" borderId="13" xfId="0" applyFont="1" applyFill="1"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19" fillId="0" borderId="0" xfId="0" applyFont="1">
      <alignment vertical="center"/>
    </xf>
    <xf numFmtId="49" fontId="5" fillId="34" borderId="21" xfId="0" applyNumberFormat="1" applyFont="1" applyFill="1" applyBorder="1">
      <alignment vertical="center"/>
    </xf>
    <xf numFmtId="49" fontId="5" fillId="34" borderId="7" xfId="0" applyNumberFormat="1" applyFont="1" applyFill="1" applyBorder="1">
      <alignment vertical="center"/>
    </xf>
    <xf numFmtId="0" fontId="5" fillId="34" borderId="22" xfId="0" applyFont="1" applyFill="1" applyBorder="1" applyAlignment="1">
      <alignment horizontal="center" vertical="center"/>
    </xf>
    <xf numFmtId="0" fontId="11" fillId="0" borderId="0" xfId="0" applyFont="1">
      <alignment vertical="center"/>
    </xf>
    <xf numFmtId="49" fontId="7" fillId="34" borderId="0" xfId="0" applyNumberFormat="1" applyFont="1" applyFill="1" applyAlignment="1">
      <alignment horizontal="left" vertical="center"/>
    </xf>
    <xf numFmtId="3" fontId="5" fillId="34" borderId="2" xfId="0" applyNumberFormat="1" applyFont="1" applyFill="1" applyBorder="1">
      <alignment vertical="center"/>
    </xf>
    <xf numFmtId="3" fontId="5" fillId="34" borderId="7" xfId="0" applyNumberFormat="1" applyFont="1" applyFill="1" applyBorder="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20" fillId="0" borderId="0" xfId="0" applyFont="1" applyAlignment="1">
      <alignment vertical="center" wrapText="1"/>
    </xf>
    <xf numFmtId="0" fontId="19" fillId="4" borderId="23" xfId="0" applyFont="1" applyFill="1" applyBorder="1">
      <alignment vertical="center"/>
    </xf>
    <xf numFmtId="0" fontId="19" fillId="4" borderId="4" xfId="0" applyFont="1" applyFill="1" applyBorder="1">
      <alignment vertical="center"/>
    </xf>
    <xf numFmtId="0" fontId="17" fillId="0" borderId="0" xfId="0" applyFont="1">
      <alignment vertical="center"/>
    </xf>
    <xf numFmtId="0" fontId="19" fillId="4" borderId="24" xfId="0" applyFont="1" applyFill="1" applyBorder="1">
      <alignment vertical="center"/>
    </xf>
    <xf numFmtId="0" fontId="17" fillId="0" borderId="0" xfId="0" applyFont="1" applyAlignment="1">
      <alignment vertical="top" wrapText="1"/>
    </xf>
    <xf numFmtId="0" fontId="18" fillId="0" borderId="0" xfId="0" applyFont="1" applyAlignment="1">
      <alignment horizontal="left" vertical="center"/>
    </xf>
    <xf numFmtId="0" fontId="19" fillId="0" borderId="18" xfId="0" applyFont="1" applyBorder="1" applyAlignment="1">
      <alignment vertical="center" wrapText="1"/>
    </xf>
    <xf numFmtId="0" fontId="19" fillId="0" borderId="18" xfId="0" applyFont="1" applyBorder="1">
      <alignment vertical="center"/>
    </xf>
    <xf numFmtId="49" fontId="18" fillId="0" borderId="0" xfId="0" applyNumberFormat="1" applyFont="1" applyAlignment="1">
      <alignment horizontal="left" vertical="center"/>
    </xf>
    <xf numFmtId="49" fontId="18" fillId="0" borderId="0" xfId="0" applyNumberFormat="1" applyFont="1">
      <alignment vertical="center"/>
    </xf>
    <xf numFmtId="0" fontId="18" fillId="0" borderId="0" xfId="0" applyFont="1">
      <alignment vertical="center"/>
    </xf>
    <xf numFmtId="49" fontId="19" fillId="0" borderId="0" xfId="0" applyNumberFormat="1" applyFont="1">
      <alignment vertical="center"/>
    </xf>
    <xf numFmtId="0" fontId="19" fillId="0" borderId="0" xfId="0" applyFont="1" applyAlignment="1">
      <alignment horizontal="left" vertical="center" wrapText="1"/>
    </xf>
    <xf numFmtId="0" fontId="19" fillId="0" borderId="0" xfId="0" applyFont="1" applyAlignment="1">
      <alignment horizontal="center" vertical="center"/>
    </xf>
    <xf numFmtId="49" fontId="22" fillId="0" borderId="0" xfId="0" applyNumberFormat="1" applyFont="1" applyAlignment="1">
      <alignment horizontal="left" vertical="center"/>
    </xf>
    <xf numFmtId="0" fontId="22" fillId="0" borderId="0" xfId="0" applyFont="1" applyAlignment="1">
      <alignment horizontal="center" vertical="center"/>
    </xf>
    <xf numFmtId="49" fontId="22" fillId="0" borderId="0" xfId="0" applyNumberFormat="1" applyFont="1">
      <alignment vertical="center"/>
    </xf>
    <xf numFmtId="0" fontId="22" fillId="34" borderId="0" xfId="0" applyFont="1" applyFill="1" applyAlignment="1">
      <alignment horizontal="center" vertical="center"/>
    </xf>
    <xf numFmtId="0" fontId="19" fillId="34" borderId="0" xfId="0" applyFont="1" applyFill="1" applyAlignment="1">
      <alignment horizontal="center" vertical="center"/>
    </xf>
    <xf numFmtId="49" fontId="22" fillId="34" borderId="0" xfId="0" applyNumberFormat="1" applyFont="1" applyFill="1" applyAlignment="1">
      <alignment horizontal="left" vertical="center"/>
    </xf>
    <xf numFmtId="0" fontId="5" fillId="34" borderId="0" xfId="0" applyFont="1" applyFill="1" applyAlignment="1">
      <alignment horizontal="right" vertical="center"/>
    </xf>
    <xf numFmtId="3" fontId="5" fillId="34" borderId="2" xfId="0" applyNumberFormat="1" applyFont="1" applyFill="1" applyBorder="1" applyAlignment="1">
      <alignment horizontal="center" vertical="center"/>
    </xf>
    <xf numFmtId="49" fontId="5" fillId="0" borderId="0" xfId="0" applyNumberFormat="1" applyFont="1" applyAlignment="1">
      <alignment horizontal="left" vertical="center" wrapText="1"/>
    </xf>
    <xf numFmtId="49" fontId="5" fillId="0" borderId="0" xfId="0" applyNumberFormat="1" applyFont="1" applyAlignment="1">
      <alignment horizontal="left" vertical="top" wrapText="1"/>
    </xf>
    <xf numFmtId="0" fontId="9" fillId="34" borderId="25" xfId="0" applyFont="1" applyFill="1" applyBorder="1" applyAlignment="1">
      <alignment horizontal="left" vertical="center"/>
    </xf>
    <xf numFmtId="0" fontId="9" fillId="34" borderId="26" xfId="0" applyFont="1" applyFill="1" applyBorder="1" applyAlignment="1">
      <alignment horizontal="left" vertical="center"/>
    </xf>
    <xf numFmtId="49" fontId="5" fillId="34" borderId="7" xfId="0" applyNumberFormat="1" applyFont="1" applyFill="1" applyBorder="1" applyAlignment="1">
      <alignment horizontal="center" vertical="center"/>
    </xf>
    <xf numFmtId="49" fontId="5" fillId="34" borderId="1" xfId="0" applyNumberFormat="1" applyFont="1" applyFill="1" applyBorder="1" applyAlignment="1">
      <alignment horizontal="center" vertical="center"/>
    </xf>
    <xf numFmtId="49" fontId="5" fillId="34" borderId="2" xfId="0" applyNumberFormat="1" applyFont="1" applyFill="1" applyBorder="1" applyAlignment="1">
      <alignment horizontal="center" vertical="center"/>
    </xf>
    <xf numFmtId="49" fontId="12" fillId="0" borderId="0" xfId="0" applyNumberFormat="1" applyFont="1" applyAlignment="1">
      <alignment horizontal="left" vertical="center"/>
    </xf>
    <xf numFmtId="0" fontId="12" fillId="0" borderId="0" xfId="0" applyFont="1">
      <alignment vertical="center"/>
    </xf>
    <xf numFmtId="0" fontId="5" fillId="0" borderId="1" xfId="0" applyFont="1" applyBorder="1" applyAlignment="1">
      <alignment horizontal="left" vertical="center"/>
    </xf>
    <xf numFmtId="0" fontId="5" fillId="0" borderId="27" xfId="0" applyFont="1" applyBorder="1" applyAlignment="1">
      <alignment horizontal="left" vertical="center"/>
    </xf>
    <xf numFmtId="0" fontId="5" fillId="0" borderId="2" xfId="0" applyFont="1" applyBorder="1" applyAlignment="1">
      <alignment horizontal="left" vertical="center"/>
    </xf>
    <xf numFmtId="0" fontId="5" fillId="0" borderId="28" xfId="0" applyFont="1" applyBorder="1" applyAlignment="1">
      <alignment horizontal="left" vertical="center"/>
    </xf>
    <xf numFmtId="0" fontId="5" fillId="37" borderId="1" xfId="0" applyFont="1" applyFill="1" applyBorder="1" applyAlignment="1">
      <alignment horizontal="left" vertical="center"/>
    </xf>
    <xf numFmtId="0" fontId="5" fillId="37" borderId="14" xfId="0" applyFont="1" applyFill="1" applyBorder="1" applyAlignment="1">
      <alignment horizontal="left" vertical="center"/>
    </xf>
    <xf numFmtId="0" fontId="5" fillId="37" borderId="15" xfId="0" applyFont="1" applyFill="1" applyBorder="1" applyAlignment="1">
      <alignment horizontal="left" vertical="center"/>
    </xf>
    <xf numFmtId="0" fontId="5" fillId="37" borderId="2" xfId="0" applyFont="1" applyFill="1" applyBorder="1" applyAlignment="1">
      <alignment horizontal="left" vertical="center"/>
    </xf>
    <xf numFmtId="0" fontId="5" fillId="37" borderId="16" xfId="0" applyFont="1" applyFill="1" applyBorder="1" applyAlignment="1">
      <alignment horizontal="left" vertical="center"/>
    </xf>
    <xf numFmtId="0" fontId="5" fillId="34" borderId="29" xfId="0" applyFont="1" applyFill="1" applyBorder="1" applyAlignment="1">
      <alignment horizontal="left" vertical="center"/>
    </xf>
    <xf numFmtId="0" fontId="5" fillId="37" borderId="30" xfId="0" applyFont="1" applyFill="1" applyBorder="1">
      <alignment vertical="center"/>
    </xf>
    <xf numFmtId="192" fontId="6" fillId="0" borderId="31" xfId="0" applyNumberFormat="1" applyFont="1" applyBorder="1" applyAlignment="1">
      <alignment horizontal="left" vertical="center"/>
    </xf>
    <xf numFmtId="0" fontId="5" fillId="0" borderId="28" xfId="0" applyFont="1" applyBorder="1" applyAlignment="1">
      <alignment horizontal="left" vertical="center" shrinkToFit="1"/>
    </xf>
    <xf numFmtId="183" fontId="6" fillId="0" borderId="32" xfId="0" applyNumberFormat="1" applyFont="1" applyBorder="1" applyAlignment="1">
      <alignment horizontal="center" vertical="center"/>
    </xf>
    <xf numFmtId="0" fontId="6" fillId="0" borderId="26" xfId="0" applyFont="1" applyBorder="1">
      <alignment vertical="center"/>
    </xf>
    <xf numFmtId="0" fontId="6" fillId="0" borderId="33" xfId="0" applyFont="1" applyBorder="1">
      <alignment vertical="center"/>
    </xf>
    <xf numFmtId="0" fontId="6" fillId="0" borderId="25" xfId="0" applyFont="1" applyBorder="1">
      <alignment vertical="center"/>
    </xf>
    <xf numFmtId="0" fontId="26" fillId="0" borderId="26" xfId="28" applyFont="1" applyFill="1" applyBorder="1" applyAlignment="1">
      <alignment vertical="center"/>
    </xf>
    <xf numFmtId="0" fontId="59" fillId="0" borderId="26" xfId="28" applyFill="1" applyBorder="1" applyAlignment="1">
      <alignment vertical="center"/>
    </xf>
    <xf numFmtId="0" fontId="59" fillId="0" borderId="33" xfId="28" applyFill="1" applyBorder="1" applyAlignment="1">
      <alignment vertical="center"/>
    </xf>
    <xf numFmtId="0" fontId="27" fillId="0" borderId="25" xfId="28" applyFont="1" applyFill="1" applyBorder="1" applyAlignment="1">
      <alignment vertical="center"/>
    </xf>
    <xf numFmtId="0" fontId="6" fillId="0" borderId="33" xfId="0" applyFont="1" applyBorder="1" applyAlignment="1">
      <alignment horizontal="center" vertical="center"/>
    </xf>
    <xf numFmtId="49" fontId="6" fillId="0" borderId="34" xfId="0" applyNumberFormat="1" applyFont="1" applyBorder="1" applyAlignment="1">
      <alignment horizontal="left" vertical="center"/>
    </xf>
    <xf numFmtId="0" fontId="6" fillId="0" borderId="6" xfId="0" applyFont="1" applyBorder="1" applyAlignment="1">
      <alignment horizontal="center" vertical="center"/>
    </xf>
    <xf numFmtId="0" fontId="5" fillId="36" borderId="34" xfId="0" applyFont="1" applyFill="1" applyBorder="1" applyAlignment="1">
      <alignment horizontal="center" vertical="center"/>
    </xf>
    <xf numFmtId="49" fontId="6" fillId="0" borderId="35" xfId="0" applyNumberFormat="1" applyFont="1" applyBorder="1" applyAlignment="1">
      <alignment horizontal="left" vertical="center"/>
    </xf>
    <xf numFmtId="192" fontId="6" fillId="34" borderId="5" xfId="0" applyNumberFormat="1" applyFont="1" applyFill="1" applyBorder="1" applyAlignment="1">
      <alignment horizontal="left" vertical="center"/>
    </xf>
    <xf numFmtId="192" fontId="6" fillId="34" borderId="25" xfId="0" applyNumberFormat="1" applyFont="1" applyFill="1" applyBorder="1" applyAlignment="1">
      <alignment horizontal="left" vertical="center"/>
    </xf>
    <xf numFmtId="0" fontId="5" fillId="34" borderId="36" xfId="0" applyFont="1" applyFill="1" applyBorder="1" applyAlignment="1">
      <alignment horizontal="left" vertical="center"/>
    </xf>
    <xf numFmtId="192" fontId="6" fillId="34" borderId="34" xfId="0" applyNumberFormat="1" applyFont="1" applyFill="1" applyBorder="1" applyAlignment="1">
      <alignment horizontal="left" vertical="center"/>
    </xf>
    <xf numFmtId="192" fontId="6" fillId="34" borderId="35" xfId="0" applyNumberFormat="1" applyFont="1" applyFill="1" applyBorder="1" applyAlignment="1">
      <alignment horizontal="left" vertical="center"/>
    </xf>
    <xf numFmtId="0" fontId="6" fillId="37" borderId="3" xfId="0" applyFont="1" applyFill="1" applyBorder="1" applyAlignment="1">
      <alignment horizontal="left" vertical="center" shrinkToFit="1"/>
    </xf>
    <xf numFmtId="0" fontId="9" fillId="36" borderId="37" xfId="0" applyFont="1" applyFill="1" applyBorder="1" applyAlignment="1">
      <alignment horizontal="left" vertical="center" shrinkToFit="1"/>
    </xf>
    <xf numFmtId="0" fontId="5" fillId="37" borderId="3" xfId="0" applyFont="1" applyFill="1" applyBorder="1" applyAlignment="1">
      <alignment horizontal="left" vertical="center" shrinkToFit="1"/>
    </xf>
    <xf numFmtId="0" fontId="5" fillId="36" borderId="37" xfId="0" applyFont="1" applyFill="1" applyBorder="1" applyAlignment="1">
      <alignment horizontal="left" vertical="center" shrinkToFit="1"/>
    </xf>
    <xf numFmtId="0" fontId="5" fillId="36" borderId="38" xfId="0" applyFont="1" applyFill="1" applyBorder="1" applyAlignment="1">
      <alignment horizontal="left" vertical="center" shrinkToFit="1"/>
    </xf>
    <xf numFmtId="0" fontId="5" fillId="0" borderId="38" xfId="0" applyFont="1" applyBorder="1" applyAlignment="1">
      <alignment horizontal="left" vertical="center" shrinkToFit="1"/>
    </xf>
    <xf numFmtId="0" fontId="5" fillId="0" borderId="29" xfId="0" applyFont="1" applyBorder="1" applyAlignment="1">
      <alignment horizontal="left" vertical="center" shrinkToFit="1"/>
    </xf>
    <xf numFmtId="0" fontId="9" fillId="37" borderId="0" xfId="0" applyFont="1" applyFill="1" applyAlignment="1">
      <alignment horizontal="left" vertical="center" shrinkToFit="1"/>
    </xf>
    <xf numFmtId="0" fontId="5" fillId="36" borderId="26" xfId="0" applyFont="1" applyFill="1" applyBorder="1" applyAlignment="1">
      <alignment horizontal="left" vertical="center" shrinkToFit="1"/>
    </xf>
    <xf numFmtId="0" fontId="5" fillId="0" borderId="39" xfId="0" applyFont="1" applyBorder="1" applyAlignment="1">
      <alignment horizontal="center" vertical="center" shrinkToFit="1"/>
    </xf>
    <xf numFmtId="0" fontId="5" fillId="36" borderId="39" xfId="0" applyFont="1" applyFill="1" applyBorder="1" applyAlignment="1">
      <alignment horizontal="left" vertical="center" shrinkToFit="1"/>
    </xf>
    <xf numFmtId="0" fontId="6" fillId="37" borderId="40" xfId="0" applyFont="1" applyFill="1" applyBorder="1" applyAlignment="1">
      <alignment horizontal="left" vertical="center" shrinkToFit="1"/>
    </xf>
    <xf numFmtId="0" fontId="5" fillId="0" borderId="41" xfId="0" applyFont="1" applyBorder="1" applyAlignment="1">
      <alignment horizontal="left" vertical="center" shrinkToFit="1"/>
    </xf>
    <xf numFmtId="0" fontId="5" fillId="0" borderId="42" xfId="0" applyFont="1" applyBorder="1" applyAlignment="1">
      <alignment horizontal="left" vertical="center" shrinkToFit="1"/>
    </xf>
    <xf numFmtId="0" fontId="6" fillId="37" borderId="1" xfId="0" applyFont="1" applyFill="1" applyBorder="1" applyAlignment="1">
      <alignment horizontal="left" vertical="center" shrinkToFit="1"/>
    </xf>
    <xf numFmtId="0" fontId="9" fillId="36" borderId="1" xfId="0" applyFont="1" applyFill="1" applyBorder="1" applyAlignment="1">
      <alignment horizontal="left" vertical="center" shrinkToFit="1"/>
    </xf>
    <xf numFmtId="0" fontId="5" fillId="37" borderId="1" xfId="0" applyFont="1" applyFill="1" applyBorder="1" applyAlignment="1">
      <alignment horizontal="left" vertical="center" shrinkToFit="1"/>
    </xf>
    <xf numFmtId="0" fontId="5" fillId="0" borderId="33" xfId="0" applyFont="1" applyBorder="1" applyAlignment="1">
      <alignment horizontal="left" vertical="center" shrinkToFit="1"/>
    </xf>
    <xf numFmtId="0" fontId="5" fillId="0" borderId="25" xfId="0" applyFont="1" applyBorder="1" applyAlignment="1">
      <alignment horizontal="left" vertical="center" shrinkToFit="1"/>
    </xf>
    <xf numFmtId="0" fontId="9" fillId="37" borderId="1" xfId="0" applyFont="1" applyFill="1" applyBorder="1" applyAlignment="1">
      <alignment horizontal="left" vertical="center" shrinkToFit="1"/>
    </xf>
    <xf numFmtId="0" fontId="9" fillId="0" borderId="25" xfId="0" applyFont="1" applyBorder="1" applyAlignment="1">
      <alignment horizontal="left" vertical="center" shrinkToFit="1"/>
    </xf>
    <xf numFmtId="0" fontId="6" fillId="0" borderId="41" xfId="0" applyFont="1" applyBorder="1" applyAlignment="1">
      <alignment horizontal="right" vertical="center" shrinkToFit="1"/>
    </xf>
    <xf numFmtId="0" fontId="5" fillId="0" borderId="33" xfId="0" applyFont="1" applyBorder="1" applyAlignment="1">
      <alignment vertical="center" shrinkToFit="1"/>
    </xf>
    <xf numFmtId="0" fontId="9" fillId="37" borderId="33" xfId="0" applyFont="1" applyFill="1" applyBorder="1" applyAlignment="1">
      <alignment vertical="center" shrinkToFit="1"/>
    </xf>
    <xf numFmtId="0" fontId="6" fillId="0" borderId="33" xfId="0" applyFont="1" applyBorder="1" applyAlignment="1">
      <alignment horizontal="right" vertical="center" shrinkToFit="1"/>
    </xf>
    <xf numFmtId="0" fontId="9" fillId="37" borderId="33" xfId="0" applyFont="1" applyFill="1" applyBorder="1" applyAlignment="1">
      <alignment horizontal="left" vertical="center" shrinkToFit="1"/>
    </xf>
    <xf numFmtId="0" fontId="9" fillId="0" borderId="33" xfId="0" applyFont="1" applyBorder="1" applyAlignment="1">
      <alignment horizontal="left" vertical="center" shrinkToFit="1"/>
    </xf>
    <xf numFmtId="176" fontId="5" fillId="0" borderId="25" xfId="0" applyNumberFormat="1" applyFont="1" applyBorder="1" applyAlignment="1">
      <alignment vertical="center" shrinkToFit="1"/>
    </xf>
    <xf numFmtId="0" fontId="6" fillId="37" borderId="5" xfId="0" applyFont="1" applyFill="1" applyBorder="1" applyAlignment="1">
      <alignment horizontal="left" vertical="center" shrinkToFit="1"/>
    </xf>
    <xf numFmtId="0" fontId="5" fillId="0" borderId="26" xfId="0" applyFont="1" applyBorder="1" applyAlignment="1">
      <alignment horizontal="right" vertical="center" shrinkToFit="1"/>
    </xf>
    <xf numFmtId="189" fontId="5" fillId="0" borderId="33" xfId="0" applyNumberFormat="1" applyFont="1" applyBorder="1" applyAlignment="1">
      <alignment horizontal="right" vertical="center" shrinkToFit="1"/>
    </xf>
    <xf numFmtId="190" fontId="5" fillId="0" borderId="25" xfId="0" applyNumberFormat="1" applyFont="1" applyBorder="1" applyAlignment="1">
      <alignment horizontal="left" vertical="center" shrinkToFit="1"/>
    </xf>
    <xf numFmtId="0" fontId="5" fillId="37" borderId="5" xfId="0" applyFont="1" applyFill="1" applyBorder="1" applyAlignment="1">
      <alignment horizontal="left" vertical="center" shrinkToFit="1"/>
    </xf>
    <xf numFmtId="0" fontId="5" fillId="37" borderId="43" xfId="0" applyFont="1" applyFill="1" applyBorder="1" applyAlignment="1">
      <alignment horizontal="center" vertical="center" shrinkToFit="1"/>
    </xf>
    <xf numFmtId="0" fontId="8" fillId="37" borderId="27" xfId="0" applyFont="1" applyFill="1" applyBorder="1" applyAlignment="1">
      <alignment vertical="center" wrapText="1" shrinkToFit="1"/>
    </xf>
    <xf numFmtId="0" fontId="6" fillId="0" borderId="1" xfId="0" applyFont="1" applyBorder="1" applyAlignment="1">
      <alignment horizontal="center" vertical="center"/>
    </xf>
    <xf numFmtId="0" fontId="5" fillId="0" borderId="27" xfId="0" applyFont="1" applyBorder="1">
      <alignment vertical="center"/>
    </xf>
    <xf numFmtId="195" fontId="6" fillId="0" borderId="1" xfId="0" applyNumberFormat="1" applyFont="1" applyBorder="1" applyAlignment="1">
      <alignment horizontal="center" vertical="center"/>
    </xf>
    <xf numFmtId="0" fontId="5" fillId="0" borderId="25" xfId="0" applyFont="1" applyBorder="1">
      <alignment vertical="center"/>
    </xf>
    <xf numFmtId="0" fontId="6" fillId="0" borderId="33" xfId="0" applyFont="1" applyBorder="1" applyAlignment="1">
      <alignment vertical="center" shrinkToFit="1"/>
    </xf>
    <xf numFmtId="0" fontId="5" fillId="37" borderId="1" xfId="0" applyFont="1" applyFill="1" applyBorder="1" applyAlignment="1">
      <alignment horizontal="left" vertical="center" wrapText="1"/>
    </xf>
    <xf numFmtId="0" fontId="5" fillId="36" borderId="26" xfId="0" applyFont="1" applyFill="1" applyBorder="1" applyAlignment="1">
      <alignment vertical="center" shrinkToFit="1"/>
    </xf>
    <xf numFmtId="0" fontId="5" fillId="0" borderId="5" xfId="0" applyFont="1" applyBorder="1" applyAlignment="1">
      <alignment vertical="center" shrinkToFit="1"/>
    </xf>
    <xf numFmtId="0" fontId="5" fillId="36" borderId="33" xfId="0" applyFont="1" applyFill="1" applyBorder="1" applyAlignment="1">
      <alignment vertical="center" shrinkToFit="1"/>
    </xf>
    <xf numFmtId="0" fontId="9" fillId="37" borderId="1" xfId="0" applyFont="1" applyFill="1" applyBorder="1" applyAlignment="1">
      <alignment horizontal="left" vertical="center" wrapText="1"/>
    </xf>
    <xf numFmtId="0" fontId="5" fillId="37" borderId="33" xfId="0" applyFont="1" applyFill="1" applyBorder="1" applyAlignment="1">
      <alignment horizontal="left" vertical="center" shrinkToFit="1"/>
    </xf>
    <xf numFmtId="0" fontId="5" fillId="0" borderId="25" xfId="0" applyFont="1" applyBorder="1" applyAlignment="1">
      <alignment vertical="center" wrapText="1"/>
    </xf>
    <xf numFmtId="0" fontId="5" fillId="37" borderId="43" xfId="0" applyFont="1" applyFill="1" applyBorder="1" applyAlignment="1">
      <alignment horizontal="left" vertical="center"/>
    </xf>
    <xf numFmtId="0" fontId="5" fillId="0" borderId="5" xfId="0" applyFont="1" applyBorder="1">
      <alignment vertical="center"/>
    </xf>
    <xf numFmtId="0" fontId="5" fillId="37" borderId="26" xfId="0" applyFont="1" applyFill="1" applyBorder="1">
      <alignment vertical="center"/>
    </xf>
    <xf numFmtId="195" fontId="5" fillId="0" borderId="39" xfId="0" applyNumberFormat="1" applyFont="1" applyBorder="1" applyAlignment="1">
      <alignment horizontal="right" vertical="center" shrinkToFit="1"/>
    </xf>
    <xf numFmtId="0" fontId="5" fillId="0" borderId="33" xfId="0" applyFont="1" applyBorder="1">
      <alignment vertical="center"/>
    </xf>
    <xf numFmtId="0" fontId="5" fillId="37" borderId="41" xfId="0" applyFont="1" applyFill="1" applyBorder="1" applyAlignment="1">
      <alignment horizontal="left" vertical="center" shrinkToFit="1"/>
    </xf>
    <xf numFmtId="0" fontId="6" fillId="38" borderId="0" xfId="0" applyFont="1" applyFill="1" applyAlignment="1">
      <alignment horizontal="right" vertical="center" shrinkToFit="1"/>
    </xf>
    <xf numFmtId="0" fontId="5" fillId="0" borderId="0" xfId="0" applyFont="1" applyAlignment="1">
      <alignment horizontal="left" vertical="center" shrinkToFit="1"/>
    </xf>
    <xf numFmtId="0" fontId="5" fillId="0" borderId="18" xfId="0" applyFont="1" applyBorder="1" applyAlignment="1">
      <alignment horizontal="left" vertical="center" shrinkToFit="1"/>
    </xf>
    <xf numFmtId="0" fontId="5" fillId="37" borderId="7" xfId="0" applyFont="1" applyFill="1" applyBorder="1" applyAlignment="1">
      <alignment horizontal="left" vertical="center"/>
    </xf>
    <xf numFmtId="0" fontId="9" fillId="0" borderId="33" xfId="0" applyFont="1" applyBorder="1" applyAlignment="1">
      <alignment vertical="center" shrinkToFit="1"/>
    </xf>
    <xf numFmtId="0" fontId="5" fillId="37" borderId="26" xfId="0" applyFont="1" applyFill="1" applyBorder="1" applyAlignment="1">
      <alignment horizontal="left" vertical="center" shrinkToFit="1"/>
    </xf>
    <xf numFmtId="0" fontId="5" fillId="36" borderId="5" xfId="0" applyFont="1" applyFill="1" applyBorder="1" applyAlignment="1">
      <alignment horizontal="left" vertical="center" shrinkToFit="1"/>
    </xf>
    <xf numFmtId="0" fontId="6" fillId="37" borderId="26" xfId="0" applyFont="1" applyFill="1" applyBorder="1" applyAlignment="1">
      <alignment horizontal="left" vertical="center" shrinkToFit="1"/>
    </xf>
    <xf numFmtId="0" fontId="5" fillId="36" borderId="25" xfId="0" applyFont="1" applyFill="1" applyBorder="1" applyAlignment="1">
      <alignment horizontal="left" vertical="center" shrinkToFit="1"/>
    </xf>
    <xf numFmtId="177" fontId="6" fillId="0" borderId="25" xfId="0" applyNumberFormat="1" applyFont="1" applyBorder="1" applyAlignment="1">
      <alignment horizontal="left" vertical="center"/>
    </xf>
    <xf numFmtId="0" fontId="5" fillId="37" borderId="40" xfId="0" applyFont="1" applyFill="1" applyBorder="1" applyAlignment="1">
      <alignment horizontal="left" vertical="center" shrinkToFit="1"/>
    </xf>
    <xf numFmtId="0" fontId="5" fillId="36" borderId="5" xfId="0" applyFont="1" applyFill="1" applyBorder="1" applyAlignment="1">
      <alignment vertical="center" shrinkToFit="1"/>
    </xf>
    <xf numFmtId="0" fontId="5" fillId="0" borderId="25" xfId="0" applyFont="1" applyBorder="1" applyAlignment="1">
      <alignment vertical="center" shrinkToFit="1"/>
    </xf>
    <xf numFmtId="0" fontId="5" fillId="37" borderId="2" xfId="0" applyFont="1" applyFill="1" applyBorder="1" applyAlignment="1">
      <alignment horizontal="left" vertical="center" shrinkToFit="1"/>
    </xf>
    <xf numFmtId="0" fontId="5" fillId="36" borderId="2" xfId="0" applyFont="1" applyFill="1" applyBorder="1" applyAlignment="1">
      <alignment vertical="center" shrinkToFit="1"/>
    </xf>
    <xf numFmtId="0" fontId="5" fillId="36" borderId="44" xfId="0" applyFont="1" applyFill="1" applyBorder="1" applyAlignment="1">
      <alignment vertical="center" shrinkToFit="1"/>
    </xf>
    <xf numFmtId="0" fontId="5" fillId="0" borderId="34" xfId="0" applyFont="1" applyBorder="1" applyAlignment="1">
      <alignment vertical="center" shrinkToFit="1"/>
    </xf>
    <xf numFmtId="0" fontId="5" fillId="0" borderId="35" xfId="0" applyFont="1" applyBorder="1" applyAlignment="1">
      <alignment vertical="center" shrinkToFit="1"/>
    </xf>
    <xf numFmtId="0" fontId="7" fillId="0" borderId="0" xfId="0" applyFont="1">
      <alignment vertical="center"/>
    </xf>
    <xf numFmtId="0" fontId="7" fillId="0" borderId="6" xfId="0" applyFont="1" applyBorder="1">
      <alignment vertical="center"/>
    </xf>
    <xf numFmtId="0" fontId="5" fillId="0" borderId="0" xfId="0" applyFont="1" applyAlignment="1">
      <alignment horizontal="left" vertical="center" wrapText="1"/>
    </xf>
    <xf numFmtId="0" fontId="7" fillId="0" borderId="0" xfId="0" applyFont="1" applyAlignment="1" applyProtection="1">
      <alignment horizontal="left" vertical="center"/>
      <protection locked="0"/>
    </xf>
    <xf numFmtId="0" fontId="7" fillId="0" borderId="0" xfId="0" applyFont="1" applyProtection="1">
      <alignment vertical="center"/>
      <protection locked="0"/>
    </xf>
    <xf numFmtId="0" fontId="73" fillId="0" borderId="0" xfId="0" applyFont="1" applyProtection="1">
      <alignment vertical="center"/>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vertical="center" wrapText="1"/>
      <protection locked="0"/>
    </xf>
    <xf numFmtId="0" fontId="5" fillId="37" borderId="45" xfId="0" applyFont="1" applyFill="1" applyBorder="1" applyProtection="1">
      <alignment vertical="center"/>
      <protection locked="0"/>
    </xf>
    <xf numFmtId="0" fontId="5" fillId="37" borderId="26" xfId="0" applyFont="1" applyFill="1" applyBorder="1" applyProtection="1">
      <alignment vertical="center"/>
      <protection locked="0"/>
    </xf>
    <xf numFmtId="0" fontId="6" fillId="0" borderId="26" xfId="0" applyFont="1" applyBorder="1" applyAlignment="1" applyProtection="1">
      <alignment horizontal="center" vertical="center"/>
      <protection locked="0"/>
    </xf>
    <xf numFmtId="0" fontId="6" fillId="0" borderId="26" xfId="0" applyFont="1" applyBorder="1" applyAlignment="1">
      <alignment horizontal="center" vertical="center"/>
    </xf>
    <xf numFmtId="0" fontId="5" fillId="37" borderId="30" xfId="0" applyFont="1" applyFill="1" applyBorder="1" applyAlignment="1" applyProtection="1">
      <alignment horizontal="left" vertical="center"/>
      <protection locked="0"/>
    </xf>
    <xf numFmtId="0" fontId="5" fillId="37" borderId="5" xfId="0" applyFont="1" applyFill="1" applyBorder="1" applyAlignment="1" applyProtection="1">
      <alignment horizontal="left" vertical="center"/>
      <protection locked="0"/>
    </xf>
    <xf numFmtId="0" fontId="5" fillId="37" borderId="46" xfId="0" applyFont="1" applyFill="1" applyBorder="1" applyAlignment="1" applyProtection="1">
      <alignment horizontal="left" vertical="center"/>
      <protection locked="0"/>
    </xf>
    <xf numFmtId="0" fontId="6" fillId="0" borderId="47" xfId="0" applyFont="1" applyBorder="1" applyProtection="1">
      <alignment vertical="center"/>
      <protection locked="0"/>
    </xf>
    <xf numFmtId="0" fontId="6" fillId="0" borderId="34" xfId="0" applyFont="1" applyBorder="1" applyProtection="1">
      <alignment vertical="center"/>
      <protection locked="0"/>
    </xf>
    <xf numFmtId="0" fontId="6" fillId="0" borderId="35" xfId="0" applyFont="1" applyBorder="1" applyProtection="1">
      <alignment vertical="center"/>
      <protection locked="0"/>
    </xf>
    <xf numFmtId="0" fontId="0" fillId="0" borderId="6" xfId="0" applyBorder="1" applyProtection="1">
      <alignment vertical="center"/>
      <protection locked="0"/>
    </xf>
    <xf numFmtId="0" fontId="6" fillId="0" borderId="1" xfId="0" applyFont="1" applyBorder="1" applyAlignment="1" applyProtection="1">
      <alignment horizontal="center" vertical="center"/>
      <protection locked="0"/>
    </xf>
    <xf numFmtId="0" fontId="11"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27" xfId="0" applyFont="1" applyBorder="1" applyAlignment="1" applyProtection="1">
      <alignment horizontal="center" vertical="center"/>
      <protection locked="0"/>
    </xf>
    <xf numFmtId="0" fontId="5" fillId="0" borderId="5" xfId="0" applyFont="1" applyBorder="1" applyProtection="1">
      <alignment vertical="center"/>
      <protection locked="0"/>
    </xf>
    <xf numFmtId="0" fontId="5" fillId="0" borderId="25"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40" xfId="0" applyFont="1" applyBorder="1" applyAlignment="1" applyProtection="1">
      <alignment horizontal="left" vertical="center"/>
      <protection locked="0"/>
    </xf>
    <xf numFmtId="0" fontId="5" fillId="0" borderId="42" xfId="0" applyFont="1" applyBorder="1" applyProtection="1">
      <alignment vertical="center"/>
      <protection locked="0"/>
    </xf>
    <xf numFmtId="0" fontId="5" fillId="0" borderId="44" xfId="0" applyFont="1" applyBorder="1" applyAlignment="1" applyProtection="1">
      <alignment horizontal="left" vertical="center"/>
      <protection locked="0"/>
    </xf>
    <xf numFmtId="0" fontId="5" fillId="0" borderId="35" xfId="0" applyFont="1" applyBorder="1" applyProtection="1">
      <alignment vertical="center"/>
      <protection locked="0"/>
    </xf>
    <xf numFmtId="0" fontId="5" fillId="34" borderId="25" xfId="0" applyFont="1" applyFill="1" applyBorder="1" applyProtection="1">
      <alignment vertical="center"/>
      <protection locked="0"/>
    </xf>
    <xf numFmtId="0" fontId="0" fillId="0" borderId="0" xfId="0" applyAlignment="1" applyProtection="1">
      <alignment vertical="top" wrapText="1"/>
      <protection locked="0"/>
    </xf>
    <xf numFmtId="0" fontId="7" fillId="0" borderId="6" xfId="0" applyFont="1" applyBorder="1" applyProtection="1">
      <alignment vertical="center"/>
      <protection locked="0"/>
    </xf>
    <xf numFmtId="0" fontId="5" fillId="36" borderId="37" xfId="0" applyFont="1" applyFill="1" applyBorder="1" applyProtection="1">
      <alignment vertical="center"/>
      <protection locked="0"/>
    </xf>
    <xf numFmtId="0" fontId="0" fillId="0" borderId="15" xfId="0" applyBorder="1" applyProtection="1">
      <alignment vertical="center"/>
      <protection locked="0"/>
    </xf>
    <xf numFmtId="0" fontId="0" fillId="0" borderId="16" xfId="0" applyBorder="1" applyProtection="1">
      <alignment vertical="center"/>
      <protection locked="0"/>
    </xf>
    <xf numFmtId="0" fontId="5" fillId="36" borderId="32" xfId="0" applyFont="1" applyFill="1" applyBorder="1" applyAlignment="1" applyProtection="1">
      <alignment horizontal="left" vertical="center"/>
      <protection locked="0"/>
    </xf>
    <xf numFmtId="0" fontId="5" fillId="37" borderId="43" xfId="0" applyFont="1" applyFill="1" applyBorder="1" applyAlignment="1" applyProtection="1">
      <alignment horizontal="center" vertical="center"/>
      <protection locked="0"/>
    </xf>
    <xf numFmtId="0" fontId="5" fillId="37" borderId="48" xfId="0" applyFont="1" applyFill="1" applyBorder="1" applyAlignment="1" applyProtection="1">
      <alignment horizontal="center" vertical="center"/>
      <protection locked="0"/>
    </xf>
    <xf numFmtId="0" fontId="5" fillId="37" borderId="1" xfId="0" applyFont="1" applyFill="1" applyBorder="1" applyAlignment="1" applyProtection="1">
      <alignment horizontal="left" vertical="center"/>
      <protection locked="0"/>
    </xf>
    <xf numFmtId="0" fontId="5" fillId="37" borderId="1" xfId="0" applyFont="1" applyFill="1" applyBorder="1" applyAlignment="1" applyProtection="1">
      <alignment horizontal="left" vertical="center" wrapText="1"/>
      <protection locked="0"/>
    </xf>
    <xf numFmtId="0" fontId="5" fillId="36" borderId="47" xfId="0" applyFont="1" applyFill="1" applyBorder="1" applyProtection="1">
      <alignment vertical="center"/>
      <protection locked="0"/>
    </xf>
    <xf numFmtId="0" fontId="11" fillId="0" borderId="0" xfId="0" applyFont="1" applyProtection="1">
      <alignment vertical="center"/>
      <protection locked="0"/>
    </xf>
    <xf numFmtId="0" fontId="9" fillId="37" borderId="49" xfId="0" applyFont="1" applyFill="1" applyBorder="1" applyAlignment="1" applyProtection="1">
      <alignment horizontal="center" vertical="center"/>
      <protection locked="0"/>
    </xf>
    <xf numFmtId="0" fontId="9" fillId="37" borderId="50" xfId="0" applyFont="1" applyFill="1" applyBorder="1" applyAlignment="1" applyProtection="1">
      <alignment horizontal="center" vertical="center"/>
      <protection locked="0"/>
    </xf>
    <xf numFmtId="0" fontId="9" fillId="37" borderId="51" xfId="0" applyFont="1" applyFill="1" applyBorder="1" applyAlignment="1" applyProtection="1">
      <alignment horizontal="center" vertical="center"/>
      <protection locked="0"/>
    </xf>
    <xf numFmtId="0" fontId="11" fillId="0" borderId="0" xfId="0" applyFont="1" applyAlignment="1" applyProtection="1">
      <alignment horizontal="right" vertical="center"/>
      <protection locked="0"/>
    </xf>
    <xf numFmtId="0" fontId="11" fillId="0" borderId="49" xfId="0" applyFont="1" applyBorder="1" applyAlignment="1" applyProtection="1">
      <alignment horizontal="right" vertical="center"/>
      <protection locked="0"/>
    </xf>
    <xf numFmtId="0" fontId="11" fillId="0" borderId="50" xfId="0" applyFont="1" applyBorder="1" applyAlignment="1" applyProtection="1">
      <alignment horizontal="right" vertical="center"/>
      <protection locked="0"/>
    </xf>
    <xf numFmtId="0" fontId="11" fillId="0" borderId="51" xfId="0" applyFont="1" applyBorder="1" applyAlignment="1" applyProtection="1">
      <alignment horizontal="right" vertical="center"/>
      <protection locked="0"/>
    </xf>
    <xf numFmtId="0" fontId="11" fillId="0" borderId="52" xfId="0" applyFont="1" applyBorder="1" applyAlignment="1" applyProtection="1">
      <alignment horizontal="right" vertical="center"/>
      <protection locked="0"/>
    </xf>
    <xf numFmtId="0" fontId="11" fillId="0" borderId="53" xfId="0" applyFont="1" applyBorder="1" applyAlignment="1" applyProtection="1">
      <alignment horizontal="right" vertical="center"/>
      <protection locked="0"/>
    </xf>
    <xf numFmtId="0" fontId="11" fillId="0" borderId="54" xfId="0" applyFont="1" applyBorder="1" applyAlignment="1" applyProtection="1">
      <alignment horizontal="right" vertical="center"/>
      <protection locked="0"/>
    </xf>
    <xf numFmtId="49" fontId="0" fillId="0" borderId="38" xfId="0" applyNumberFormat="1" applyBorder="1">
      <alignment vertical="center"/>
    </xf>
    <xf numFmtId="49" fontId="0" fillId="0" borderId="29" xfId="0" applyNumberFormat="1" applyBorder="1">
      <alignment vertical="center"/>
    </xf>
    <xf numFmtId="49" fontId="0" fillId="0" borderId="39" xfId="0" applyNumberFormat="1" applyBorder="1">
      <alignment vertical="center"/>
    </xf>
    <xf numFmtId="49" fontId="0" fillId="0" borderId="36" xfId="0" applyNumberFormat="1" applyBorder="1">
      <alignment vertical="center"/>
    </xf>
    <xf numFmtId="49" fontId="5" fillId="36" borderId="26" xfId="0" applyNumberFormat="1" applyFont="1" applyFill="1" applyBorder="1">
      <alignment vertical="center"/>
    </xf>
    <xf numFmtId="49" fontId="5" fillId="37" borderId="32" xfId="0" applyNumberFormat="1" applyFont="1" applyFill="1" applyBorder="1" applyAlignment="1">
      <alignment horizontal="left" vertical="center"/>
    </xf>
    <xf numFmtId="49" fontId="5" fillId="37" borderId="1" xfId="0" applyNumberFormat="1" applyFont="1" applyFill="1" applyBorder="1" applyAlignment="1">
      <alignment horizontal="left" vertical="center"/>
    </xf>
    <xf numFmtId="49" fontId="5" fillId="37" borderId="55" xfId="0" applyNumberFormat="1" applyFont="1" applyFill="1" applyBorder="1" applyAlignment="1">
      <alignment horizontal="left" vertical="center"/>
    </xf>
    <xf numFmtId="6" fontId="0" fillId="0" borderId="0" xfId="41" applyFont="1">
      <alignment vertical="center"/>
    </xf>
    <xf numFmtId="49" fontId="5" fillId="37" borderId="30" xfId="0" applyNumberFormat="1" applyFont="1" applyFill="1" applyBorder="1" applyAlignment="1">
      <alignment horizontal="left" vertical="center"/>
    </xf>
    <xf numFmtId="49" fontId="0" fillId="0" borderId="0" xfId="0" applyNumberFormat="1" applyAlignment="1">
      <alignment horizontal="left" vertical="top" wrapText="1"/>
    </xf>
    <xf numFmtId="49" fontId="5" fillId="37" borderId="26" xfId="0" applyNumberFormat="1" applyFont="1" applyFill="1" applyBorder="1">
      <alignment vertical="center"/>
    </xf>
    <xf numFmtId="49" fontId="6" fillId="0" borderId="33" xfId="0" applyNumberFormat="1" applyFont="1" applyBorder="1" applyAlignment="1">
      <alignment horizontal="center" vertical="center"/>
    </xf>
    <xf numFmtId="49" fontId="5" fillId="0" borderId="33" xfId="0" applyNumberFormat="1" applyFont="1" applyBorder="1">
      <alignment vertical="center"/>
    </xf>
    <xf numFmtId="49" fontId="5" fillId="0" borderId="25" xfId="0" applyNumberFormat="1" applyFont="1" applyBorder="1">
      <alignment vertical="center"/>
    </xf>
    <xf numFmtId="49" fontId="7" fillId="0" borderId="0" xfId="0" applyNumberFormat="1" applyFont="1" applyAlignment="1" applyProtection="1">
      <alignment horizontal="left" vertical="center"/>
      <protection locked="0"/>
    </xf>
    <xf numFmtId="181" fontId="5" fillId="0" borderId="29" xfId="0" applyNumberFormat="1" applyFont="1" applyBorder="1" applyProtection="1">
      <alignment vertical="center"/>
      <protection locked="0"/>
    </xf>
    <xf numFmtId="0" fontId="74" fillId="0" borderId="0" xfId="0" applyFont="1" applyProtection="1">
      <alignment vertical="center"/>
      <protection locked="0"/>
    </xf>
    <xf numFmtId="181" fontId="5" fillId="0" borderId="25" xfId="0" applyNumberFormat="1" applyFont="1" applyBorder="1" applyProtection="1">
      <alignment vertical="center"/>
      <protection locked="0"/>
    </xf>
    <xf numFmtId="182" fontId="0" fillId="0" borderId="0" xfId="0" applyNumberFormat="1" applyProtection="1">
      <alignment vertical="center"/>
      <protection locked="0"/>
    </xf>
    <xf numFmtId="182" fontId="11" fillId="0" borderId="0" xfId="0" applyNumberFormat="1" applyFont="1" applyProtection="1">
      <alignment vertical="center"/>
      <protection locked="0"/>
    </xf>
    <xf numFmtId="0" fontId="75" fillId="0" borderId="0" xfId="0" applyFont="1" applyAlignment="1" applyProtection="1">
      <alignment horizontal="center" vertical="center"/>
      <protection locked="0"/>
    </xf>
    <xf numFmtId="0" fontId="74" fillId="0" borderId="0" xfId="0" applyFont="1" applyAlignment="1" applyProtection="1">
      <alignment horizontal="center" vertical="center"/>
      <protection locked="0"/>
    </xf>
    <xf numFmtId="0" fontId="76" fillId="0" borderId="0" xfId="0" applyFont="1" applyAlignment="1" applyProtection="1">
      <alignment vertical="center" wrapText="1"/>
      <protection locked="0"/>
    </xf>
    <xf numFmtId="0" fontId="75" fillId="0" borderId="0" xfId="0" applyFont="1" applyProtection="1">
      <alignment vertical="center"/>
      <protection locked="0"/>
    </xf>
    <xf numFmtId="0" fontId="77" fillId="0" borderId="0" xfId="0" applyFont="1" applyAlignment="1" applyProtection="1">
      <alignment horizontal="right" vertical="center" wrapText="1"/>
      <protection locked="0"/>
    </xf>
    <xf numFmtId="0" fontId="78" fillId="0" borderId="0" xfId="0" applyFont="1" applyProtection="1">
      <alignment vertical="center"/>
      <protection locked="0"/>
    </xf>
    <xf numFmtId="181" fontId="5" fillId="0" borderId="25" xfId="0" applyNumberFormat="1" applyFont="1" applyBorder="1">
      <alignment vertical="center"/>
    </xf>
    <xf numFmtId="182" fontId="6" fillId="0" borderId="56" xfId="0" applyNumberFormat="1" applyFont="1" applyBorder="1" applyProtection="1">
      <alignment vertical="center"/>
      <protection locked="0"/>
    </xf>
    <xf numFmtId="182" fontId="6" fillId="0" borderId="57" xfId="0" applyNumberFormat="1" applyFont="1" applyBorder="1" applyProtection="1">
      <alignment vertical="center"/>
      <protection locked="0"/>
    </xf>
    <xf numFmtId="181" fontId="5" fillId="0" borderId="58" xfId="0" applyNumberFormat="1" applyFont="1" applyBorder="1" applyProtection="1">
      <alignment vertical="center"/>
      <protection locked="0"/>
    </xf>
    <xf numFmtId="0" fontId="5" fillId="0" borderId="0" xfId="0" applyFont="1" applyAlignment="1" applyProtection="1">
      <alignment horizontal="left" vertical="center"/>
      <protection locked="0"/>
    </xf>
    <xf numFmtId="182" fontId="5" fillId="0" borderId="0" xfId="0" applyNumberFormat="1" applyFont="1" applyAlignment="1" applyProtection="1">
      <alignment horizontal="right" vertical="center"/>
      <protection locked="0"/>
    </xf>
    <xf numFmtId="181" fontId="5" fillId="0" borderId="0" xfId="0" applyNumberFormat="1" applyFont="1" applyProtection="1">
      <alignment vertical="center"/>
      <protection locked="0"/>
    </xf>
    <xf numFmtId="0" fontId="5" fillId="37" borderId="3" xfId="0" applyFont="1" applyFill="1" applyBorder="1" applyProtection="1">
      <alignment vertical="center"/>
      <protection locked="0"/>
    </xf>
    <xf numFmtId="0" fontId="5" fillId="0" borderId="59" xfId="0" applyFont="1" applyBorder="1" applyProtection="1">
      <alignment vertical="center"/>
      <protection locked="0"/>
    </xf>
    <xf numFmtId="182" fontId="5" fillId="37" borderId="3" xfId="0" applyNumberFormat="1" applyFont="1" applyFill="1" applyBorder="1" applyProtection="1">
      <alignment vertical="center"/>
      <protection locked="0"/>
    </xf>
    <xf numFmtId="0" fontId="5" fillId="37" borderId="60" xfId="0" applyFont="1" applyFill="1" applyBorder="1" applyProtection="1">
      <alignment vertical="center"/>
      <protection locked="0"/>
    </xf>
    <xf numFmtId="0" fontId="5" fillId="0" borderId="39" xfId="0" applyFont="1" applyBorder="1" applyProtection="1">
      <alignment vertical="center"/>
      <protection locked="0"/>
    </xf>
    <xf numFmtId="0" fontId="5" fillId="0" borderId="25" xfId="0" applyFont="1" applyBorder="1" applyProtection="1">
      <alignment vertical="center"/>
      <protection locked="0"/>
    </xf>
    <xf numFmtId="0" fontId="6" fillId="0" borderId="47" xfId="0" applyFont="1" applyBorder="1" applyAlignment="1" applyProtection="1">
      <alignment horizontal="right" vertical="center"/>
      <protection locked="0"/>
    </xf>
    <xf numFmtId="0" fontId="5" fillId="0" borderId="34" xfId="0" applyFont="1" applyBorder="1" applyProtection="1">
      <alignment vertical="center"/>
      <protection locked="0"/>
    </xf>
    <xf numFmtId="0" fontId="5" fillId="37" borderId="2" xfId="0" applyFont="1" applyFill="1" applyBorder="1" applyAlignment="1" applyProtection="1">
      <alignment vertical="center" shrinkToFit="1"/>
      <protection locked="0"/>
    </xf>
    <xf numFmtId="0" fontId="8" fillId="37" borderId="2" xfId="0" applyFont="1" applyFill="1" applyBorder="1" applyProtection="1">
      <alignment vertical="center"/>
      <protection locked="0"/>
    </xf>
    <xf numFmtId="0" fontId="5" fillId="0" borderId="29" xfId="0" applyFont="1" applyBorder="1" applyProtection="1">
      <alignment vertical="center"/>
      <protection locked="0"/>
    </xf>
    <xf numFmtId="0" fontId="0" fillId="38" borderId="0" xfId="0" applyFill="1">
      <alignment vertical="center"/>
    </xf>
    <xf numFmtId="0" fontId="79" fillId="0" borderId="33" xfId="0" applyFont="1" applyBorder="1">
      <alignment vertical="center"/>
    </xf>
    <xf numFmtId="0" fontId="6" fillId="34" borderId="33" xfId="0" applyFont="1" applyFill="1" applyBorder="1">
      <alignment vertical="center"/>
    </xf>
    <xf numFmtId="0" fontId="0" fillId="0" borderId="0" xfId="0" applyAlignment="1">
      <alignment horizontal="left" vertical="center"/>
    </xf>
    <xf numFmtId="0" fontId="14" fillId="0" borderId="6" xfId="0" applyFont="1" applyBorder="1">
      <alignment vertical="center"/>
    </xf>
    <xf numFmtId="0" fontId="5" fillId="38" borderId="26" xfId="0" applyFont="1" applyFill="1" applyBorder="1" applyAlignment="1">
      <alignment horizontal="center" vertical="center"/>
    </xf>
    <xf numFmtId="0" fontId="5" fillId="38" borderId="26" xfId="0" applyFont="1" applyFill="1" applyBorder="1">
      <alignment vertical="center"/>
    </xf>
    <xf numFmtId="49" fontId="6" fillId="38" borderId="33" xfId="0" applyNumberFormat="1" applyFont="1" applyFill="1" applyBorder="1">
      <alignment vertical="center"/>
    </xf>
    <xf numFmtId="49" fontId="6" fillId="38" borderId="25" xfId="0" applyNumberFormat="1" applyFont="1" applyFill="1" applyBorder="1">
      <alignment vertical="center"/>
    </xf>
    <xf numFmtId="49" fontId="5" fillId="37" borderId="1" xfId="0" applyNumberFormat="1" applyFont="1" applyFill="1" applyBorder="1" applyAlignment="1">
      <alignment horizontal="left" vertical="center" shrinkToFit="1"/>
    </xf>
    <xf numFmtId="49" fontId="0" fillId="38" borderId="0" xfId="0" applyNumberFormat="1" applyFill="1">
      <alignment vertical="center"/>
    </xf>
    <xf numFmtId="49" fontId="5" fillId="37" borderId="1" xfId="0" applyNumberFormat="1" applyFont="1" applyFill="1" applyBorder="1">
      <alignment vertical="center"/>
    </xf>
    <xf numFmtId="0" fontId="5" fillId="0" borderId="26" xfId="0" applyFont="1" applyBorder="1">
      <alignment vertical="center"/>
    </xf>
    <xf numFmtId="0" fontId="6" fillId="0" borderId="33" xfId="0" applyFont="1" applyBorder="1" applyAlignment="1">
      <alignment horizontal="right" vertical="center"/>
    </xf>
    <xf numFmtId="49" fontId="5" fillId="37" borderId="5" xfId="0" applyNumberFormat="1" applyFont="1" applyFill="1" applyBorder="1">
      <alignment vertical="center"/>
    </xf>
    <xf numFmtId="0" fontId="5" fillId="37" borderId="30" xfId="0" applyFont="1" applyFill="1" applyBorder="1" applyAlignment="1">
      <alignment vertical="top" wrapText="1"/>
    </xf>
    <xf numFmtId="0" fontId="5" fillId="37" borderId="17" xfId="0" applyFont="1" applyFill="1" applyBorder="1">
      <alignment vertical="center"/>
    </xf>
    <xf numFmtId="0" fontId="5" fillId="36" borderId="26" xfId="0" applyFont="1" applyFill="1" applyBorder="1">
      <alignment vertical="center"/>
    </xf>
    <xf numFmtId="0" fontId="5" fillId="37" borderId="19" xfId="0" applyFont="1" applyFill="1" applyBorder="1">
      <alignment vertical="center"/>
    </xf>
    <xf numFmtId="0" fontId="5" fillId="39" borderId="0" xfId="0" applyFont="1" applyFill="1">
      <alignment vertical="center"/>
    </xf>
    <xf numFmtId="0" fontId="5" fillId="40" borderId="0" xfId="0" applyFont="1" applyFill="1" applyAlignment="1">
      <alignment horizontal="left" vertical="center" wrapText="1"/>
    </xf>
    <xf numFmtId="0" fontId="5" fillId="0" borderId="0" xfId="0" applyFont="1" applyAlignment="1"/>
    <xf numFmtId="0" fontId="27" fillId="0" borderId="0" xfId="0" applyFont="1" applyAlignment="1">
      <alignment horizontal="left" vertical="center"/>
    </xf>
    <xf numFmtId="0" fontId="27" fillId="0" borderId="0" xfId="0" applyFont="1">
      <alignment vertical="center"/>
    </xf>
    <xf numFmtId="0" fontId="5" fillId="0" borderId="0" xfId="0" applyFont="1" applyAlignment="1">
      <alignment horizontal="right" vertical="center" wrapText="1"/>
    </xf>
    <xf numFmtId="58" fontId="6" fillId="0" borderId="39" xfId="0" applyNumberFormat="1" applyFont="1" applyBorder="1">
      <alignment vertical="center"/>
    </xf>
    <xf numFmtId="0" fontId="6" fillId="0" borderId="39" xfId="0" applyFont="1" applyBorder="1" applyAlignment="1">
      <alignment horizontal="right" vertical="center"/>
    </xf>
    <xf numFmtId="49" fontId="6" fillId="0" borderId="0" xfId="0" applyNumberFormat="1" applyFont="1">
      <alignment vertical="center"/>
    </xf>
    <xf numFmtId="0" fontId="5" fillId="37" borderId="8" xfId="0" applyFont="1" applyFill="1" applyBorder="1" applyAlignment="1">
      <alignment horizontal="center" vertical="center"/>
    </xf>
    <xf numFmtId="0" fontId="5" fillId="37" borderId="61" xfId="0" applyFont="1" applyFill="1" applyBorder="1" applyAlignment="1">
      <alignment horizontal="center" vertical="center"/>
    </xf>
    <xf numFmtId="0" fontId="5" fillId="37" borderId="7" xfId="0" applyFont="1" applyFill="1" applyBorder="1" applyAlignment="1">
      <alignment horizontal="left" vertical="center" wrapText="1"/>
    </xf>
    <xf numFmtId="0" fontId="5" fillId="37" borderId="2" xfId="0" applyFont="1" applyFill="1" applyBorder="1" applyAlignment="1">
      <alignment horizontal="left" vertical="center" wrapText="1"/>
    </xf>
    <xf numFmtId="0" fontId="5" fillId="0" borderId="8" xfId="0" applyFont="1" applyBorder="1" applyAlignment="1">
      <alignment horizontal="left" vertical="center"/>
    </xf>
    <xf numFmtId="0" fontId="5" fillId="0" borderId="61" xfId="0" applyFont="1" applyBorder="1" applyAlignment="1">
      <alignment horizontal="left" vertical="center"/>
    </xf>
    <xf numFmtId="0" fontId="5" fillId="0" borderId="62" xfId="0" applyFont="1" applyBorder="1" applyAlignment="1">
      <alignment horizontal="left" vertical="center"/>
    </xf>
    <xf numFmtId="0" fontId="5" fillId="0" borderId="63" xfId="0" applyFont="1" applyBorder="1" applyAlignment="1">
      <alignment horizontal="left" vertical="center"/>
    </xf>
    <xf numFmtId="0" fontId="5" fillId="0" borderId="64" xfId="0" applyFont="1" applyBorder="1" applyAlignment="1">
      <alignment horizontal="left" vertical="center"/>
    </xf>
    <xf numFmtId="0" fontId="6" fillId="0" borderId="64" xfId="0" applyFont="1" applyBorder="1" applyAlignment="1">
      <alignment horizontal="left" vertical="center"/>
    </xf>
    <xf numFmtId="0" fontId="10" fillId="0" borderId="50" xfId="0" applyFont="1" applyBorder="1" applyAlignment="1">
      <alignment horizontal="right" vertical="center"/>
    </xf>
    <xf numFmtId="0" fontId="0" fillId="0" borderId="50" xfId="0" applyBorder="1">
      <alignment vertical="center"/>
    </xf>
    <xf numFmtId="191" fontId="0" fillId="0" borderId="50" xfId="0" applyNumberFormat="1" applyBorder="1">
      <alignment vertical="center"/>
    </xf>
    <xf numFmtId="0" fontId="11" fillId="0" borderId="0" xfId="0" applyFont="1" applyAlignment="1">
      <alignment horizontal="left" vertical="center" wrapText="1"/>
    </xf>
    <xf numFmtId="0" fontId="9" fillId="37" borderId="3" xfId="0" applyFont="1" applyFill="1" applyBorder="1" applyAlignment="1">
      <alignment horizontal="center" vertical="center"/>
    </xf>
    <xf numFmtId="0" fontId="9" fillId="37" borderId="3" xfId="0" applyFont="1" applyFill="1" applyBorder="1">
      <alignment vertical="center"/>
    </xf>
    <xf numFmtId="0" fontId="9" fillId="37" borderId="31" xfId="0" applyFont="1" applyFill="1" applyBorder="1" applyAlignment="1">
      <alignment horizontal="center" vertical="center"/>
    </xf>
    <xf numFmtId="179" fontId="9" fillId="0" borderId="1" xfId="0" applyNumberFormat="1" applyFont="1" applyBorder="1" applyAlignment="1">
      <alignment horizontal="right" vertical="center"/>
    </xf>
    <xf numFmtId="179" fontId="9" fillId="0" borderId="27" xfId="0" applyNumberFormat="1" applyFont="1" applyBorder="1" applyAlignment="1">
      <alignment horizontal="right" vertical="center"/>
    </xf>
    <xf numFmtId="0" fontId="8" fillId="37" borderId="1" xfId="0" applyFont="1" applyFill="1" applyBorder="1" applyAlignment="1">
      <alignment horizontal="center" vertical="center"/>
    </xf>
    <xf numFmtId="179" fontId="9" fillId="0" borderId="1" xfId="0" applyNumberFormat="1" applyFont="1" applyBorder="1">
      <alignment vertical="center"/>
    </xf>
    <xf numFmtId="0" fontId="8" fillId="37" borderId="7" xfId="0" applyFont="1" applyFill="1" applyBorder="1" applyAlignment="1">
      <alignment horizontal="center" vertical="center"/>
    </xf>
    <xf numFmtId="179" fontId="9" fillId="0" borderId="7" xfId="0" applyNumberFormat="1" applyFont="1" applyBorder="1" applyAlignment="1">
      <alignment horizontal="right" vertical="center"/>
    </xf>
    <xf numFmtId="179" fontId="9" fillId="0" borderId="7" xfId="0" applyNumberFormat="1" applyFont="1" applyBorder="1">
      <alignment vertical="center"/>
    </xf>
    <xf numFmtId="179" fontId="9" fillId="0" borderId="65" xfId="0" applyNumberFormat="1" applyFont="1" applyBorder="1" applyAlignment="1">
      <alignment horizontal="right" vertical="center"/>
    </xf>
    <xf numFmtId="3" fontId="9" fillId="0" borderId="0" xfId="0" applyNumberFormat="1" applyFont="1" applyAlignment="1">
      <alignment horizontal="left" vertical="center"/>
    </xf>
    <xf numFmtId="0" fontId="8" fillId="37" borderId="2" xfId="0" applyFont="1" applyFill="1" applyBorder="1" applyAlignment="1">
      <alignment horizontal="center" vertical="center"/>
    </xf>
    <xf numFmtId="179" fontId="9" fillId="0" borderId="2" xfId="0" applyNumberFormat="1" applyFont="1" applyBorder="1" applyAlignment="1">
      <alignment horizontal="right" vertical="center"/>
    </xf>
    <xf numFmtId="179" fontId="9" fillId="0" borderId="2" xfId="0" applyNumberFormat="1" applyFont="1" applyBorder="1">
      <alignment vertical="center"/>
    </xf>
    <xf numFmtId="179" fontId="9" fillId="0" borderId="28" xfId="0" applyNumberFormat="1" applyFont="1" applyBorder="1" applyAlignment="1">
      <alignment horizontal="right" vertical="center"/>
    </xf>
    <xf numFmtId="0" fontId="74" fillId="0" borderId="0" xfId="0" applyFont="1" applyAlignment="1">
      <alignment horizontal="center" vertical="center"/>
    </xf>
    <xf numFmtId="0" fontId="32" fillId="38" borderId="0" xfId="45" applyFont="1" applyFill="1" applyAlignment="1">
      <alignment vertical="center" shrinkToFit="1"/>
    </xf>
    <xf numFmtId="0" fontId="32" fillId="38" borderId="0" xfId="45" applyFont="1" applyFill="1" applyAlignment="1">
      <alignment horizontal="center" vertical="center" shrinkToFit="1"/>
    </xf>
    <xf numFmtId="0" fontId="32" fillId="38" borderId="26" xfId="45" applyFont="1" applyFill="1" applyBorder="1" applyAlignment="1">
      <alignment horizontal="center" vertical="center" shrinkToFit="1"/>
    </xf>
    <xf numFmtId="0" fontId="32" fillId="38" borderId="66" xfId="45" applyFont="1" applyFill="1" applyBorder="1" applyAlignment="1">
      <alignment horizontal="center" vertical="center" shrinkToFit="1"/>
    </xf>
    <xf numFmtId="0" fontId="32" fillId="38" borderId="33" xfId="45" applyFont="1" applyFill="1" applyBorder="1" applyAlignment="1">
      <alignment horizontal="center" vertical="center" shrinkToFit="1"/>
    </xf>
    <xf numFmtId="0" fontId="32" fillId="38" borderId="67" xfId="45" applyFont="1" applyFill="1" applyBorder="1" applyAlignment="1">
      <alignment horizontal="center" vertical="center" shrinkToFit="1"/>
    </xf>
    <xf numFmtId="0" fontId="8" fillId="38" borderId="7" xfId="0" applyFont="1" applyFill="1" applyBorder="1" applyAlignment="1">
      <alignment horizontal="justify" vertical="center" wrapText="1"/>
    </xf>
    <xf numFmtId="0" fontId="35" fillId="38" borderId="0" xfId="0" applyFont="1" applyFill="1" applyAlignment="1">
      <alignment vertical="center" wrapText="1"/>
    </xf>
    <xf numFmtId="0" fontId="8" fillId="0" borderId="43" xfId="0" applyFont="1" applyBorder="1" applyAlignment="1">
      <alignment horizontal="justify" vertical="center" wrapText="1"/>
    </xf>
    <xf numFmtId="0" fontId="35" fillId="0" borderId="0" xfId="0" applyFont="1" applyAlignment="1">
      <alignment vertical="center" wrapText="1"/>
    </xf>
    <xf numFmtId="0" fontId="8" fillId="0" borderId="7" xfId="0" applyFont="1" applyBorder="1" applyAlignment="1">
      <alignment horizontal="justify" vertical="center" wrapText="1"/>
    </xf>
    <xf numFmtId="0" fontId="8" fillId="0" borderId="60" xfId="0" applyFont="1" applyBorder="1" applyAlignment="1">
      <alignment horizontal="justify" vertical="center" wrapText="1"/>
    </xf>
    <xf numFmtId="0" fontId="32" fillId="38" borderId="68" xfId="45" applyFont="1" applyFill="1" applyBorder="1" applyAlignment="1">
      <alignment horizontal="center" vertical="center" shrinkToFit="1"/>
    </xf>
    <xf numFmtId="14" fontId="35" fillId="0" borderId="0" xfId="0" applyNumberFormat="1" applyFont="1" applyAlignment="1">
      <alignment vertical="center" wrapText="1"/>
    </xf>
    <xf numFmtId="0" fontId="34" fillId="0" borderId="7" xfId="0" applyFont="1" applyBorder="1" applyAlignment="1">
      <alignment horizontal="justify" vertical="center" wrapText="1"/>
    </xf>
    <xf numFmtId="0" fontId="34" fillId="0" borderId="43" xfId="0" applyFont="1" applyBorder="1" applyAlignment="1">
      <alignment horizontal="justify" vertical="center" wrapText="1"/>
    </xf>
    <xf numFmtId="14" fontId="35" fillId="0" borderId="0" xfId="0" applyNumberFormat="1" applyFont="1">
      <alignment vertical="center"/>
    </xf>
    <xf numFmtId="0" fontId="36" fillId="0" borderId="7" xfId="0" applyFont="1" applyBorder="1" applyAlignment="1">
      <alignment horizontal="justify" vertical="center" wrapText="1"/>
    </xf>
    <xf numFmtId="0" fontId="32" fillId="38" borderId="45" xfId="45" applyFont="1" applyFill="1" applyBorder="1" applyAlignment="1">
      <alignment horizontal="center" vertical="center" shrinkToFit="1"/>
    </xf>
    <xf numFmtId="0" fontId="32" fillId="38" borderId="69" xfId="45" applyFont="1" applyFill="1" applyBorder="1" applyAlignment="1">
      <alignment horizontal="center" vertical="center" shrinkToFit="1"/>
    </xf>
    <xf numFmtId="0" fontId="32" fillId="38" borderId="39" xfId="45" applyFont="1" applyFill="1" applyBorder="1" applyAlignment="1">
      <alignment horizontal="center" vertical="center" shrinkToFit="1"/>
    </xf>
    <xf numFmtId="0" fontId="32" fillId="38" borderId="70" xfId="45" applyFont="1" applyFill="1" applyBorder="1" applyAlignment="1">
      <alignment horizontal="center" vertical="center" shrinkToFit="1"/>
    </xf>
    <xf numFmtId="0" fontId="32" fillId="0" borderId="68" xfId="45" applyFont="1" applyBorder="1" applyAlignment="1">
      <alignment horizontal="center" vertical="center" shrinkToFit="1"/>
    </xf>
    <xf numFmtId="0" fontId="32" fillId="0" borderId="33" xfId="45" applyFont="1" applyBorder="1" applyAlignment="1">
      <alignment horizontal="center" vertical="center" shrinkToFit="1"/>
    </xf>
    <xf numFmtId="0" fontId="32" fillId="0" borderId="66" xfId="45" applyFont="1" applyBorder="1" applyAlignment="1">
      <alignment horizontal="center" vertical="center" shrinkToFit="1"/>
    </xf>
    <xf numFmtId="0" fontId="32" fillId="0" borderId="67" xfId="45" applyFont="1" applyBorder="1" applyAlignment="1">
      <alignment horizontal="center" vertical="center" shrinkToFit="1"/>
    </xf>
    <xf numFmtId="0" fontId="34" fillId="0" borderId="60" xfId="0" applyFont="1" applyBorder="1" applyAlignment="1">
      <alignment horizontal="justify" vertical="center" wrapText="1"/>
    </xf>
    <xf numFmtId="0" fontId="34" fillId="41" borderId="7" xfId="0" applyFont="1" applyFill="1" applyBorder="1" applyAlignment="1">
      <alignment horizontal="justify" vertical="center" wrapText="1"/>
    </xf>
    <xf numFmtId="0" fontId="34" fillId="41" borderId="60" xfId="0" applyFont="1" applyFill="1" applyBorder="1" applyAlignment="1">
      <alignment horizontal="justify" vertical="center" wrapText="1"/>
    </xf>
    <xf numFmtId="0" fontId="32" fillId="38" borderId="71" xfId="45" applyFont="1" applyFill="1" applyBorder="1" applyAlignment="1">
      <alignment horizontal="center" vertical="center" shrinkToFit="1"/>
    </xf>
    <xf numFmtId="0" fontId="0" fillId="0" borderId="0" xfId="0" applyAlignment="1">
      <alignment vertical="center" shrinkToFit="1"/>
    </xf>
    <xf numFmtId="0" fontId="0" fillId="0" borderId="41" xfId="0" applyBorder="1">
      <alignment vertical="center"/>
    </xf>
    <xf numFmtId="49" fontId="5" fillId="34" borderId="43" xfId="0" applyNumberFormat="1" applyFont="1" applyFill="1" applyBorder="1" applyAlignment="1">
      <alignment horizontal="center" vertical="center"/>
    </xf>
    <xf numFmtId="49" fontId="38" fillId="0" borderId="0" xfId="0" applyNumberFormat="1" applyFont="1" applyAlignment="1">
      <alignment horizontal="right" vertical="center"/>
    </xf>
    <xf numFmtId="0" fontId="38" fillId="0" borderId="0" xfId="0" applyFont="1" applyAlignment="1">
      <alignment horizontal="left" vertical="center"/>
    </xf>
    <xf numFmtId="0" fontId="39" fillId="0" borderId="0" xfId="0" applyFont="1">
      <alignment vertical="center"/>
    </xf>
    <xf numFmtId="0" fontId="38" fillId="0" borderId="0" xfId="0" applyFont="1">
      <alignment vertical="center"/>
    </xf>
    <xf numFmtId="0" fontId="40" fillId="0" borderId="0" xfId="0" applyFont="1">
      <alignment vertical="center"/>
    </xf>
    <xf numFmtId="49" fontId="39" fillId="0" borderId="0" xfId="0" applyNumberFormat="1" applyFont="1" applyAlignment="1">
      <alignment horizontal="right" vertical="center"/>
    </xf>
    <xf numFmtId="0" fontId="39" fillId="0" borderId="32" xfId="0" applyFont="1" applyBorder="1" applyAlignment="1">
      <alignment horizontal="left" vertical="center" wrapText="1"/>
    </xf>
    <xf numFmtId="0" fontId="39" fillId="37" borderId="1" xfId="0" applyFont="1" applyFill="1" applyBorder="1">
      <alignment vertical="center"/>
    </xf>
    <xf numFmtId="0" fontId="39" fillId="36" borderId="1" xfId="0" applyFont="1" applyFill="1" applyBorder="1">
      <alignment vertical="center"/>
    </xf>
    <xf numFmtId="0" fontId="39" fillId="0" borderId="0" xfId="0" applyFont="1" applyAlignment="1">
      <alignment horizontal="left" vertical="center"/>
    </xf>
    <xf numFmtId="49" fontId="39" fillId="37" borderId="30" xfId="0" applyNumberFormat="1" applyFont="1" applyFill="1" applyBorder="1">
      <alignment vertical="center"/>
    </xf>
    <xf numFmtId="0" fontId="39" fillId="37" borderId="72" xfId="0" applyFont="1" applyFill="1" applyBorder="1">
      <alignment vertical="center"/>
    </xf>
    <xf numFmtId="0" fontId="39" fillId="0" borderId="0" xfId="0" applyFont="1" applyAlignment="1">
      <alignment vertical="center" wrapText="1"/>
    </xf>
    <xf numFmtId="49" fontId="39" fillId="0" borderId="0" xfId="0" applyNumberFormat="1" applyFont="1">
      <alignment vertical="center"/>
    </xf>
    <xf numFmtId="49" fontId="80" fillId="0" borderId="0" xfId="0" applyNumberFormat="1" applyFont="1" applyAlignment="1">
      <alignment horizontal="right" vertical="center"/>
    </xf>
    <xf numFmtId="0" fontId="80" fillId="34" borderId="1" xfId="0" applyFont="1" applyFill="1" applyBorder="1" applyAlignment="1">
      <alignment horizontal="left" vertical="center" wrapText="1"/>
    </xf>
    <xf numFmtId="0" fontId="80" fillId="0" borderId="0" xfId="0" applyFont="1">
      <alignment vertical="center"/>
    </xf>
    <xf numFmtId="0" fontId="39" fillId="34" borderId="26" xfId="0" applyFont="1" applyFill="1" applyBorder="1" applyAlignment="1">
      <alignment horizontal="left" vertical="center"/>
    </xf>
    <xf numFmtId="0" fontId="39" fillId="34" borderId="18" xfId="0" applyFont="1" applyFill="1" applyBorder="1">
      <alignment vertical="center"/>
    </xf>
    <xf numFmtId="0" fontId="39" fillId="34" borderId="6" xfId="0" applyFont="1" applyFill="1" applyBorder="1">
      <alignment vertical="center"/>
    </xf>
    <xf numFmtId="0" fontId="39" fillId="34" borderId="20" xfId="0" applyFont="1" applyFill="1" applyBorder="1">
      <alignment vertical="center"/>
    </xf>
    <xf numFmtId="0" fontId="38" fillId="0" borderId="6" xfId="0" applyFont="1" applyBorder="1">
      <alignment vertical="center"/>
    </xf>
    <xf numFmtId="0" fontId="39" fillId="0" borderId="73" xfId="0" applyFont="1" applyBorder="1">
      <alignment vertical="center"/>
    </xf>
    <xf numFmtId="0" fontId="39" fillId="0" borderId="15" xfId="0" applyFont="1" applyBorder="1" applyAlignment="1">
      <alignment horizontal="left" vertical="center"/>
    </xf>
    <xf numFmtId="0" fontId="39" fillId="0" borderId="41" xfId="0" applyFont="1" applyBorder="1" applyAlignment="1">
      <alignment horizontal="left" vertical="center"/>
    </xf>
    <xf numFmtId="0" fontId="39" fillId="0" borderId="41" xfId="0" applyFont="1" applyBorder="1">
      <alignment vertical="center"/>
    </xf>
    <xf numFmtId="0" fontId="39" fillId="0" borderId="42" xfId="0" applyFont="1" applyBorder="1">
      <alignment vertical="center"/>
    </xf>
    <xf numFmtId="0" fontId="39" fillId="0" borderId="74" xfId="0" applyFont="1" applyBorder="1">
      <alignment vertical="center"/>
    </xf>
    <xf numFmtId="0" fontId="39" fillId="0" borderId="0" xfId="0" applyFont="1" applyAlignment="1">
      <alignment horizontal="left" vertical="center" wrapText="1"/>
    </xf>
    <xf numFmtId="0" fontId="39" fillId="0" borderId="15" xfId="0" applyFont="1" applyBorder="1">
      <alignment vertical="center"/>
    </xf>
    <xf numFmtId="0" fontId="39" fillId="0" borderId="16" xfId="0" applyFont="1" applyBorder="1">
      <alignment vertical="center"/>
    </xf>
    <xf numFmtId="0" fontId="39" fillId="37" borderId="26" xfId="0" applyFont="1" applyFill="1" applyBorder="1" applyAlignment="1">
      <alignment vertical="center" shrinkToFit="1"/>
    </xf>
    <xf numFmtId="0" fontId="39" fillId="37" borderId="1" xfId="0" applyFont="1" applyFill="1" applyBorder="1" applyAlignment="1">
      <alignment horizontal="left" vertical="center"/>
    </xf>
    <xf numFmtId="0" fontId="39" fillId="0" borderId="18" xfId="0" applyFont="1" applyBorder="1">
      <alignment vertical="center"/>
    </xf>
    <xf numFmtId="0" fontId="39" fillId="37" borderId="47" xfId="0" applyFont="1" applyFill="1" applyBorder="1" applyAlignment="1">
      <alignment vertical="center" shrinkToFit="1"/>
    </xf>
    <xf numFmtId="0" fontId="39" fillId="37" borderId="26" xfId="0" applyFont="1" applyFill="1" applyBorder="1" applyAlignment="1">
      <alignment horizontal="left" vertical="center" shrinkToFit="1"/>
    </xf>
    <xf numFmtId="0" fontId="39" fillId="36" borderId="1" xfId="0" applyFont="1" applyFill="1" applyBorder="1" applyAlignment="1">
      <alignment horizontal="left" vertical="center"/>
    </xf>
    <xf numFmtId="0" fontId="39" fillId="37" borderId="1" xfId="0" applyFont="1" applyFill="1" applyBorder="1" applyAlignment="1">
      <alignment horizontal="left" vertical="center" shrinkToFit="1"/>
    </xf>
    <xf numFmtId="0" fontId="39" fillId="37" borderId="55" xfId="0" applyFont="1" applyFill="1" applyBorder="1" applyAlignment="1">
      <alignment horizontal="left" vertical="center" shrinkToFit="1"/>
    </xf>
    <xf numFmtId="0" fontId="39" fillId="36" borderId="55" xfId="0" applyFont="1" applyFill="1" applyBorder="1" applyAlignment="1">
      <alignment horizontal="left" vertical="center"/>
    </xf>
    <xf numFmtId="0" fontId="39" fillId="0" borderId="26" xfId="0" applyFont="1" applyBorder="1" applyAlignment="1">
      <alignment horizontal="right" vertical="center"/>
    </xf>
    <xf numFmtId="0" fontId="39" fillId="0" borderId="33" xfId="0" applyFont="1" applyBorder="1">
      <alignment vertical="center"/>
    </xf>
    <xf numFmtId="0" fontId="39" fillId="0" borderId="25" xfId="0" applyFont="1" applyBorder="1">
      <alignment vertical="center"/>
    </xf>
    <xf numFmtId="0" fontId="39" fillId="0" borderId="26" xfId="0" applyFont="1" applyBorder="1">
      <alignment vertical="center"/>
    </xf>
    <xf numFmtId="0" fontId="39" fillId="0" borderId="15" xfId="0" applyFont="1" applyBorder="1" applyAlignment="1">
      <alignment horizontal="left" vertical="center" wrapText="1"/>
    </xf>
    <xf numFmtId="0" fontId="40" fillId="0" borderId="15" xfId="0" applyFont="1" applyBorder="1" applyAlignment="1">
      <alignment horizontal="left" vertical="center" wrapText="1"/>
    </xf>
    <xf numFmtId="0" fontId="39" fillId="0" borderId="6" xfId="0" applyFont="1" applyBorder="1" applyAlignment="1">
      <alignment horizontal="left" vertical="center" wrapText="1"/>
    </xf>
    <xf numFmtId="0" fontId="40" fillId="0" borderId="6" xfId="0" applyFont="1" applyBorder="1" applyAlignment="1">
      <alignment horizontal="left" vertical="center" wrapText="1"/>
    </xf>
    <xf numFmtId="0" fontId="39" fillId="34" borderId="26" xfId="0" applyFont="1" applyFill="1" applyBorder="1">
      <alignment vertical="center"/>
    </xf>
    <xf numFmtId="0" fontId="39" fillId="34" borderId="1" xfId="0" applyFont="1" applyFill="1" applyBorder="1">
      <alignment vertical="center"/>
    </xf>
    <xf numFmtId="0" fontId="39" fillId="34" borderId="1" xfId="0" applyFont="1" applyFill="1" applyBorder="1" applyAlignment="1">
      <alignment vertical="center" wrapText="1"/>
    </xf>
    <xf numFmtId="0" fontId="39" fillId="34" borderId="27" xfId="0" applyFont="1" applyFill="1" applyBorder="1">
      <alignment vertical="center"/>
    </xf>
    <xf numFmtId="0" fontId="39" fillId="34" borderId="75" xfId="0" applyFont="1" applyFill="1" applyBorder="1">
      <alignment vertical="center"/>
    </xf>
    <xf numFmtId="0" fontId="39" fillId="34" borderId="25" xfId="0" applyFont="1" applyFill="1" applyBorder="1">
      <alignment vertical="center"/>
    </xf>
    <xf numFmtId="0" fontId="39" fillId="34" borderId="42" xfId="0" applyFont="1" applyFill="1" applyBorder="1">
      <alignment vertical="center"/>
    </xf>
    <xf numFmtId="0" fontId="39" fillId="34" borderId="65" xfId="0" applyFont="1" applyFill="1" applyBorder="1">
      <alignment vertical="center"/>
    </xf>
    <xf numFmtId="0" fontId="39" fillId="34" borderId="37" xfId="0" applyFont="1" applyFill="1" applyBorder="1" applyAlignment="1">
      <alignment horizontal="left" vertical="center"/>
    </xf>
    <xf numFmtId="0" fontId="39" fillId="38" borderId="0" xfId="0" applyFont="1" applyFill="1" applyAlignment="1">
      <alignment horizontal="left" vertical="center" wrapText="1"/>
    </xf>
    <xf numFmtId="0" fontId="39" fillId="38" borderId="15" xfId="0" applyFont="1" applyFill="1" applyBorder="1" applyAlignment="1">
      <alignment horizontal="left" vertical="center"/>
    </xf>
    <xf numFmtId="0" fontId="39" fillId="38" borderId="15" xfId="0" applyFont="1" applyFill="1" applyBorder="1" applyAlignment="1">
      <alignment horizontal="left" vertical="center" wrapText="1"/>
    </xf>
    <xf numFmtId="0" fontId="39" fillId="38" borderId="6" xfId="0" applyFont="1" applyFill="1" applyBorder="1" applyAlignment="1">
      <alignment horizontal="left" vertical="center"/>
    </xf>
    <xf numFmtId="0" fontId="39" fillId="38" borderId="6" xfId="0" applyFont="1" applyFill="1" applyBorder="1" applyAlignment="1">
      <alignment horizontal="left" vertical="center" wrapText="1"/>
    </xf>
    <xf numFmtId="0" fontId="41" fillId="0" borderId="0" xfId="44" applyFont="1" applyAlignment="1">
      <alignment vertical="center"/>
    </xf>
    <xf numFmtId="0" fontId="42" fillId="0" borderId="0" xfId="44" applyFont="1" applyAlignment="1">
      <alignment horizontal="center" vertical="center"/>
    </xf>
    <xf numFmtId="0" fontId="47" fillId="0" borderId="0" xfId="44" applyFont="1" applyAlignment="1">
      <alignment vertical="center"/>
    </xf>
    <xf numFmtId="0" fontId="46" fillId="0" borderId="0" xfId="44" applyFont="1" applyAlignment="1">
      <alignment vertical="center"/>
    </xf>
    <xf numFmtId="0" fontId="46" fillId="0" borderId="0" xfId="44" applyFont="1"/>
    <xf numFmtId="0" fontId="47" fillId="0" borderId="0" xfId="44" applyFont="1" applyAlignment="1">
      <alignment vertical="center" wrapText="1"/>
    </xf>
    <xf numFmtId="0" fontId="49" fillId="42" borderId="76" xfId="44" applyFont="1" applyFill="1" applyBorder="1" applyAlignment="1">
      <alignment horizontal="center" vertical="center" wrapText="1"/>
    </xf>
    <xf numFmtId="0" fontId="51" fillId="42" borderId="77" xfId="44" applyFont="1" applyFill="1" applyBorder="1" applyAlignment="1">
      <alignment horizontal="center" vertical="center" wrapText="1"/>
    </xf>
    <xf numFmtId="0" fontId="49" fillId="42" borderId="78" xfId="44" applyFont="1" applyFill="1" applyBorder="1" applyAlignment="1">
      <alignment horizontal="center" vertical="center" wrapText="1"/>
    </xf>
    <xf numFmtId="0" fontId="49" fillId="42" borderId="79" xfId="44" applyFont="1" applyFill="1" applyBorder="1" applyAlignment="1">
      <alignment horizontal="center" vertical="center" wrapText="1"/>
    </xf>
    <xf numFmtId="0" fontId="47" fillId="0" borderId="76" xfId="44" applyFont="1" applyBorder="1" applyAlignment="1">
      <alignment horizontal="center" vertical="center" shrinkToFit="1"/>
    </xf>
    <xf numFmtId="0" fontId="47" fillId="0" borderId="77" xfId="44" applyFont="1" applyBorder="1" applyAlignment="1">
      <alignment horizontal="center" vertical="center" shrinkToFit="1"/>
    </xf>
    <xf numFmtId="0" fontId="47" fillId="0" borderId="78" xfId="44" applyFont="1" applyBorder="1" applyAlignment="1">
      <alignment horizontal="center" vertical="center" shrinkToFit="1"/>
    </xf>
    <xf numFmtId="0" fontId="47" fillId="0" borderId="79" xfId="44" applyFont="1" applyBorder="1" applyAlignment="1">
      <alignment horizontal="center" vertical="center" shrinkToFit="1"/>
    </xf>
    <xf numFmtId="0" fontId="47" fillId="0" borderId="80" xfId="44" applyFont="1" applyBorder="1" applyAlignment="1">
      <alignment horizontal="center" vertical="center" shrinkToFit="1"/>
    </xf>
    <xf numFmtId="0" fontId="47" fillId="0" borderId="81" xfId="44" applyFont="1" applyBorder="1" applyAlignment="1">
      <alignment horizontal="center" vertical="center" shrinkToFit="1"/>
    </xf>
    <xf numFmtId="0" fontId="47" fillId="0" borderId="82" xfId="44" applyFont="1" applyBorder="1" applyAlignment="1">
      <alignment horizontal="center" vertical="center" shrinkToFit="1"/>
    </xf>
    <xf numFmtId="0" fontId="47" fillId="0" borderId="83" xfId="44" applyFont="1" applyBorder="1" applyAlignment="1">
      <alignment horizontal="center" vertical="center" shrinkToFit="1"/>
    </xf>
    <xf numFmtId="0" fontId="47" fillId="0" borderId="84" xfId="44" applyFont="1" applyBorder="1" applyAlignment="1">
      <alignment vertical="center" shrinkToFit="1"/>
    </xf>
    <xf numFmtId="0" fontId="47" fillId="0" borderId="85" xfId="44" applyFont="1" applyBorder="1" applyAlignment="1">
      <alignment horizontal="center" vertical="center" shrinkToFit="1"/>
    </xf>
    <xf numFmtId="0" fontId="47" fillId="0" borderId="86" xfId="44" applyFont="1" applyBorder="1" applyAlignment="1">
      <alignment horizontal="center" vertical="center" shrinkToFit="1"/>
    </xf>
    <xf numFmtId="0" fontId="47" fillId="0" borderId="87" xfId="44" applyFont="1" applyBorder="1" applyAlignment="1">
      <alignment horizontal="center" vertical="center" shrinkToFit="1"/>
    </xf>
    <xf numFmtId="0" fontId="47" fillId="0" borderId="88" xfId="44" applyFont="1" applyBorder="1" applyAlignment="1">
      <alignment horizontal="center" vertical="center" shrinkToFit="1"/>
    </xf>
    <xf numFmtId="0" fontId="47" fillId="0" borderId="89" xfId="44" applyFont="1" applyBorder="1" applyAlignment="1">
      <alignment vertical="center" shrinkToFit="1"/>
    </xf>
    <xf numFmtId="0" fontId="47" fillId="0" borderId="52" xfId="44" applyFont="1" applyBorder="1" applyAlignment="1">
      <alignment horizontal="center" vertical="center" shrinkToFit="1"/>
    </xf>
    <xf numFmtId="0" fontId="47" fillId="0" borderId="90" xfId="44" applyFont="1" applyBorder="1" applyAlignment="1">
      <alignment horizontal="center" vertical="center" shrinkToFit="1"/>
    </xf>
    <xf numFmtId="0" fontId="47" fillId="0" borderId="54" xfId="44" applyFont="1" applyBorder="1" applyAlignment="1">
      <alignment horizontal="center" vertical="center" shrinkToFit="1"/>
    </xf>
    <xf numFmtId="0" fontId="47" fillId="0" borderId="91" xfId="44" applyFont="1" applyBorder="1" applyAlignment="1">
      <alignment horizontal="center" vertical="center" shrinkToFit="1"/>
    </xf>
    <xf numFmtId="0" fontId="47" fillId="0" borderId="49" xfId="44" applyFont="1" applyBorder="1" applyAlignment="1">
      <alignment horizontal="center" vertical="center" shrinkToFit="1"/>
    </xf>
    <xf numFmtId="0" fontId="47" fillId="0" borderId="51" xfId="44" applyFont="1" applyBorder="1" applyAlignment="1">
      <alignment horizontal="center" vertical="center" shrinkToFit="1"/>
    </xf>
    <xf numFmtId="0" fontId="47" fillId="0" borderId="92" xfId="44" applyFont="1" applyBorder="1" applyAlignment="1">
      <alignment horizontal="center" vertical="center" shrinkToFit="1"/>
    </xf>
    <xf numFmtId="0" fontId="81" fillId="0" borderId="0" xfId="44" applyFont="1" applyAlignment="1">
      <alignment vertical="center"/>
    </xf>
    <xf numFmtId="0" fontId="47" fillId="0" borderId="0" xfId="44" applyFont="1" applyAlignment="1">
      <alignment horizontal="left" vertical="center"/>
    </xf>
    <xf numFmtId="0" fontId="47" fillId="0" borderId="93" xfId="44" applyFont="1" applyBorder="1" applyAlignment="1">
      <alignment horizontal="center" vertical="center" shrinkToFit="1"/>
    </xf>
    <xf numFmtId="0" fontId="47" fillId="0" borderId="49" xfId="44" applyFont="1" applyBorder="1" applyAlignment="1">
      <alignment horizontal="center" vertical="center" wrapText="1" shrinkToFit="1"/>
    </xf>
    <xf numFmtId="0" fontId="47" fillId="0" borderId="45" xfId="44" applyFont="1" applyBorder="1" applyAlignment="1">
      <alignment horizontal="center" vertical="center" shrinkToFit="1"/>
    </xf>
    <xf numFmtId="0" fontId="47" fillId="0" borderId="94" xfId="44" applyFont="1" applyBorder="1" applyAlignment="1">
      <alignment horizontal="center" vertical="center" shrinkToFit="1"/>
    </xf>
    <xf numFmtId="0" fontId="47" fillId="0" borderId="95" xfId="44" applyFont="1" applyBorder="1" applyAlignment="1">
      <alignment horizontal="center" vertical="center" shrinkToFit="1"/>
    </xf>
    <xf numFmtId="0" fontId="47" fillId="0" borderId="96" xfId="44" applyFont="1" applyBorder="1" applyAlignment="1">
      <alignment horizontal="center" vertical="center" shrinkToFit="1"/>
    </xf>
    <xf numFmtId="0" fontId="47" fillId="0" borderId="26" xfId="44" applyFont="1" applyBorder="1" applyAlignment="1">
      <alignment horizontal="center" vertical="center" shrinkToFit="1"/>
    </xf>
    <xf numFmtId="0" fontId="47" fillId="0" borderId="97" xfId="44" applyFont="1" applyBorder="1" applyAlignment="1">
      <alignment horizontal="center" vertical="center" shrinkToFit="1"/>
    </xf>
    <xf numFmtId="0" fontId="81" fillId="0" borderId="89" xfId="44" applyFont="1" applyBorder="1" applyAlignment="1">
      <alignment vertical="center" shrinkToFit="1"/>
    </xf>
    <xf numFmtId="0" fontId="47" fillId="0" borderId="26" xfId="44" applyFont="1" applyBorder="1" applyAlignment="1">
      <alignment horizontal="center" vertical="center" wrapText="1" shrinkToFit="1"/>
    </xf>
    <xf numFmtId="0" fontId="47" fillId="0" borderId="76" xfId="44" applyFont="1" applyBorder="1" applyAlignment="1">
      <alignment horizontal="center" vertical="center" wrapText="1" shrinkToFit="1"/>
    </xf>
    <xf numFmtId="0" fontId="47" fillId="0" borderId="78" xfId="44" applyFont="1" applyBorder="1" applyAlignment="1">
      <alignment horizontal="center" vertical="center" wrapText="1" shrinkToFit="1"/>
    </xf>
    <xf numFmtId="0" fontId="47" fillId="0" borderId="79" xfId="44" applyFont="1" applyBorder="1" applyAlignment="1">
      <alignment horizontal="center" vertical="center" wrapText="1" shrinkToFit="1"/>
    </xf>
    <xf numFmtId="0" fontId="47" fillId="0" borderId="98" xfId="44" applyFont="1" applyBorder="1" applyAlignment="1">
      <alignment horizontal="center" vertical="center" shrinkToFit="1"/>
    </xf>
    <xf numFmtId="0" fontId="47" fillId="0" borderId="99" xfId="44" applyFont="1" applyBorder="1" applyAlignment="1">
      <alignment horizontal="center" vertical="center" wrapText="1" shrinkToFit="1"/>
    </xf>
    <xf numFmtId="0" fontId="47" fillId="0" borderId="100" xfId="44" applyFont="1" applyBorder="1" applyAlignment="1">
      <alignment horizontal="center" vertical="center" wrapText="1" shrinkToFit="1"/>
    </xf>
    <xf numFmtId="0" fontId="41" fillId="0" borderId="0" xfId="44" applyFont="1" applyAlignment="1">
      <alignment horizontal="center" vertical="center"/>
    </xf>
    <xf numFmtId="0" fontId="47" fillId="38" borderId="0" xfId="44" applyFont="1" applyFill="1" applyAlignment="1">
      <alignment vertical="top"/>
    </xf>
    <xf numFmtId="0" fontId="47" fillId="0" borderId="0" xfId="44" applyFont="1" applyAlignment="1">
      <alignment vertical="top"/>
    </xf>
    <xf numFmtId="0" fontId="53" fillId="0" borderId="0" xfId="44" applyFont="1"/>
    <xf numFmtId="0" fontId="42" fillId="0" borderId="0" xfId="44" applyFont="1"/>
    <xf numFmtId="49" fontId="9" fillId="0" borderId="0" xfId="0" applyNumberFormat="1" applyFont="1" applyAlignment="1">
      <alignment horizontal="left" vertical="top" wrapText="1"/>
    </xf>
    <xf numFmtId="49" fontId="9" fillId="0" borderId="0" xfId="0" applyNumberFormat="1" applyFont="1" applyAlignment="1">
      <alignment horizontal="left" vertical="top"/>
    </xf>
    <xf numFmtId="0" fontId="85" fillId="43" borderId="0" xfId="52" applyFont="1" applyFill="1" applyAlignment="1">
      <alignment horizontal="left" vertical="center"/>
    </xf>
    <xf numFmtId="0" fontId="85" fillId="43" borderId="0" xfId="52" applyFont="1" applyFill="1" applyAlignment="1">
      <alignment horizontal="center" vertical="center"/>
    </xf>
    <xf numFmtId="204" fontId="86" fillId="0" borderId="0" xfId="52" applyNumberFormat="1" applyFont="1" applyAlignment="1">
      <alignment horizontal="center" vertical="center" shrinkToFit="1"/>
    </xf>
    <xf numFmtId="0" fontId="87" fillId="43" borderId="0" xfId="52" applyFont="1" applyFill="1" applyAlignment="1">
      <alignment horizontal="left" vertical="center"/>
    </xf>
    <xf numFmtId="0" fontId="87" fillId="43" borderId="0" xfId="52" applyFont="1" applyFill="1" applyAlignment="1">
      <alignment horizontal="center" vertical="center"/>
    </xf>
    <xf numFmtId="0" fontId="88" fillId="0" borderId="0" xfId="52" applyFont="1" applyAlignment="1">
      <alignment horizontal="left" vertical="center"/>
    </xf>
    <xf numFmtId="0" fontId="88" fillId="0" borderId="0" xfId="52" applyFont="1" applyAlignment="1">
      <alignment horizontal="center" vertical="center"/>
    </xf>
    <xf numFmtId="0" fontId="87" fillId="0" borderId="0" xfId="52" applyFont="1" applyAlignment="1">
      <alignment horizontal="center" vertical="center"/>
    </xf>
    <xf numFmtId="205" fontId="86" fillId="0" borderId="0" xfId="52" applyNumberFormat="1" applyFont="1" applyAlignment="1">
      <alignment horizontal="center" vertical="center" shrinkToFit="1"/>
    </xf>
    <xf numFmtId="0" fontId="87" fillId="0" borderId="0" xfId="52" applyFont="1" applyAlignment="1">
      <alignment horizontal="left" vertical="center"/>
    </xf>
    <xf numFmtId="0" fontId="89" fillId="0" borderId="0" xfId="52" applyFont="1" applyAlignment="1">
      <alignment horizontal="right" vertical="center" indent="1"/>
    </xf>
    <xf numFmtId="0" fontId="90" fillId="0" borderId="0" xfId="52" applyFont="1" applyAlignment="1">
      <alignment horizontal="right" vertical="center" indent="1"/>
    </xf>
    <xf numFmtId="206" fontId="86" fillId="0" borderId="0" xfId="52" applyNumberFormat="1" applyFont="1" applyAlignment="1">
      <alignment horizontal="center" vertical="center" shrinkToFit="1"/>
    </xf>
    <xf numFmtId="0" fontId="91" fillId="0" borderId="0" xfId="52" applyFont="1" applyAlignment="1">
      <alignment horizontal="left" vertical="center"/>
    </xf>
    <xf numFmtId="0" fontId="90" fillId="44" borderId="0" xfId="52" applyFont="1" applyFill="1" applyAlignment="1">
      <alignment horizontal="center" vertical="center"/>
    </xf>
    <xf numFmtId="0" fontId="91" fillId="0" borderId="0" xfId="52" applyFont="1" applyAlignment="1">
      <alignment horizontal="center" vertical="center"/>
    </xf>
    <xf numFmtId="0" fontId="92" fillId="0" borderId="0" xfId="52" applyFont="1" applyAlignment="1">
      <alignment horizontal="left" vertical="center"/>
    </xf>
    <xf numFmtId="0" fontId="93" fillId="0" borderId="0" xfId="52" applyFont="1" applyAlignment="1">
      <alignment horizontal="left" vertical="center"/>
    </xf>
    <xf numFmtId="0" fontId="93" fillId="0" borderId="0" xfId="52" applyFont="1" applyAlignment="1">
      <alignment horizontal="center" vertical="center"/>
    </xf>
    <xf numFmtId="0" fontId="94" fillId="41" borderId="0" xfId="52" applyFont="1" applyFill="1" applyAlignment="1">
      <alignment horizontal="left" vertical="center" wrapText="1"/>
    </xf>
    <xf numFmtId="0" fontId="94" fillId="44" borderId="157" xfId="52" applyFont="1" applyFill="1" applyBorder="1" applyAlignment="1">
      <alignment horizontal="left" vertical="center"/>
    </xf>
    <xf numFmtId="0" fontId="94" fillId="44" borderId="157" xfId="52" applyFont="1" applyFill="1" applyBorder="1" applyAlignment="1">
      <alignment vertical="center" wrapText="1"/>
    </xf>
    <xf numFmtId="0" fontId="94" fillId="44" borderId="0" xfId="52" applyFont="1" applyFill="1" applyAlignment="1">
      <alignment horizontal="center" vertical="center" wrapText="1"/>
    </xf>
    <xf numFmtId="0" fontId="94" fillId="45" borderId="0" xfId="52" applyFont="1" applyFill="1" applyAlignment="1">
      <alignment vertical="center" wrapText="1"/>
    </xf>
    <xf numFmtId="0" fontId="94" fillId="41" borderId="158" xfId="52" applyFont="1" applyFill="1" applyBorder="1" applyAlignment="1">
      <alignment horizontal="left" vertical="center" wrapText="1"/>
    </xf>
    <xf numFmtId="0" fontId="94" fillId="44" borderId="158" xfId="52" applyFont="1" applyFill="1" applyBorder="1" applyAlignment="1">
      <alignment horizontal="left" vertical="top" wrapText="1"/>
    </xf>
    <xf numFmtId="0" fontId="94" fillId="46" borderId="158" xfId="52" applyFont="1" applyFill="1" applyBorder="1" applyAlignment="1">
      <alignment horizontal="left" vertical="top" wrapText="1"/>
    </xf>
    <xf numFmtId="0" fontId="94" fillId="45" borderId="159" xfId="52" applyFont="1" applyFill="1" applyBorder="1" applyAlignment="1">
      <alignment horizontal="left" vertical="top" wrapText="1"/>
    </xf>
    <xf numFmtId="0" fontId="92" fillId="0" borderId="1" xfId="52" applyFont="1" applyBorder="1" applyAlignment="1">
      <alignment horizontal="left" vertical="center"/>
    </xf>
    <xf numFmtId="0" fontId="91" fillId="0" borderId="1" xfId="52" applyFont="1" applyBorder="1" applyAlignment="1">
      <alignment horizontal="center" vertical="center"/>
    </xf>
    <xf numFmtId="0" fontId="42" fillId="39" borderId="50" xfId="52" applyFont="1" applyFill="1" applyBorder="1" applyAlignment="1">
      <alignment horizontal="center" vertical="center"/>
    </xf>
    <xf numFmtId="207" fontId="42" fillId="39" borderId="50" xfId="52" applyNumberFormat="1" applyFont="1" applyFill="1" applyBorder="1" applyAlignment="1">
      <alignment horizontal="center" vertical="center"/>
    </xf>
    <xf numFmtId="0" fontId="42" fillId="0" borderId="1" xfId="49" applyFont="1" applyBorder="1" applyAlignment="1" applyProtection="1">
      <alignment vertical="center" shrinkToFit="1"/>
      <protection locked="0"/>
    </xf>
    <xf numFmtId="0" fontId="42" fillId="48" borderId="1" xfId="49" applyFont="1" applyFill="1" applyBorder="1" applyAlignment="1" applyProtection="1">
      <alignment horizontal="center" vertical="center" shrinkToFit="1"/>
      <protection locked="0"/>
    </xf>
    <xf numFmtId="0" fontId="53" fillId="0" borderId="0" xfId="49" applyFont="1" applyProtection="1">
      <alignment vertical="center"/>
      <protection locked="0"/>
    </xf>
    <xf numFmtId="3" fontId="110" fillId="38" borderId="1" xfId="50" applyNumberFormat="1" applyFont="1" applyFill="1" applyBorder="1" applyAlignment="1">
      <alignment horizontal="right" vertical="center" shrinkToFit="1"/>
    </xf>
    <xf numFmtId="3" fontId="110" fillId="38" borderId="7" xfId="50" applyNumberFormat="1" applyFont="1" applyFill="1" applyBorder="1" applyAlignment="1">
      <alignment horizontal="right" vertical="center" shrinkToFit="1"/>
    </xf>
    <xf numFmtId="0" fontId="42" fillId="51" borderId="26" xfId="49" applyFont="1" applyFill="1" applyBorder="1" applyProtection="1">
      <alignment vertical="center"/>
      <protection locked="0"/>
    </xf>
    <xf numFmtId="0" fontId="42" fillId="51" borderId="33" xfId="49" applyFont="1" applyFill="1" applyBorder="1" applyProtection="1">
      <alignment vertical="center"/>
      <protection locked="0"/>
    </xf>
    <xf numFmtId="0" fontId="42" fillId="51" borderId="5" xfId="49" applyFont="1" applyFill="1" applyBorder="1" applyProtection="1">
      <alignment vertical="center"/>
      <protection locked="0"/>
    </xf>
    <xf numFmtId="0" fontId="42" fillId="48" borderId="26" xfId="49" applyFont="1" applyFill="1" applyBorder="1" applyProtection="1">
      <alignment vertical="center"/>
      <protection locked="0"/>
    </xf>
    <xf numFmtId="0" fontId="42" fillId="48" borderId="33" xfId="49" applyFont="1" applyFill="1" applyBorder="1" applyProtection="1">
      <alignment vertical="center"/>
      <protection locked="0"/>
    </xf>
    <xf numFmtId="0" fontId="42" fillId="48" borderId="5" xfId="49" applyFont="1" applyFill="1" applyBorder="1" applyProtection="1">
      <alignment vertical="center"/>
      <protection locked="0"/>
    </xf>
    <xf numFmtId="0" fontId="42" fillId="0" borderId="0" xfId="49" applyFont="1" applyProtection="1">
      <alignment vertical="center"/>
      <protection locked="0"/>
    </xf>
    <xf numFmtId="0" fontId="9" fillId="0" borderId="26" xfId="49" applyFont="1" applyBorder="1" applyAlignment="1" applyProtection="1">
      <alignment horizontal="centerContinuous" vertical="center"/>
      <protection locked="0"/>
    </xf>
    <xf numFmtId="0" fontId="9" fillId="0" borderId="5" xfId="49" applyFont="1" applyBorder="1" applyAlignment="1" applyProtection="1">
      <alignment horizontal="centerContinuous" vertical="center"/>
      <protection locked="0"/>
    </xf>
    <xf numFmtId="0" fontId="9" fillId="0" borderId="33" xfId="49" applyFont="1" applyBorder="1" applyAlignment="1" applyProtection="1">
      <alignment horizontal="centerContinuous" vertical="center"/>
      <protection locked="0"/>
    </xf>
    <xf numFmtId="0" fontId="9" fillId="0" borderId="1" xfId="49" applyFont="1" applyBorder="1" applyAlignment="1" applyProtection="1">
      <alignment horizontal="centerContinuous" vertical="center"/>
      <protection locked="0"/>
    </xf>
    <xf numFmtId="0" fontId="9" fillId="0" borderId="7" xfId="49" applyFont="1" applyBorder="1" applyAlignment="1">
      <alignment vertical="center" wrapText="1"/>
    </xf>
    <xf numFmtId="0" fontId="9" fillId="0" borderId="1" xfId="49" applyFont="1" applyBorder="1" applyAlignment="1">
      <alignment horizontal="center" vertical="center" wrapText="1"/>
    </xf>
    <xf numFmtId="0" fontId="9" fillId="0" borderId="0" xfId="49" applyFont="1" applyAlignment="1">
      <alignment horizontal="center" vertical="center" wrapText="1"/>
    </xf>
    <xf numFmtId="3" fontId="9" fillId="0" borderId="26" xfId="50" applyNumberFormat="1" applyFont="1" applyBorder="1" applyAlignment="1">
      <alignment horizontal="right" vertical="center" shrinkToFit="1"/>
    </xf>
    <xf numFmtId="3" fontId="9" fillId="18" borderId="22" xfId="50" applyNumberFormat="1" applyFont="1" applyFill="1" applyBorder="1" applyAlignment="1">
      <alignment horizontal="right" vertical="center" shrinkToFit="1"/>
    </xf>
    <xf numFmtId="0" fontId="42" fillId="38" borderId="1" xfId="49" applyFont="1" applyFill="1" applyBorder="1" applyAlignment="1" applyProtection="1">
      <alignment horizontal="center" vertical="center"/>
      <protection locked="0"/>
    </xf>
    <xf numFmtId="0" fontId="42" fillId="38" borderId="1" xfId="49" applyFont="1" applyFill="1" applyBorder="1" applyAlignment="1" applyProtection="1">
      <alignment horizontal="center" vertical="center" wrapText="1" shrinkToFit="1"/>
      <protection locked="0"/>
    </xf>
    <xf numFmtId="0" fontId="42" fillId="0" borderId="0" xfId="49" applyFont="1" applyAlignment="1" applyProtection="1">
      <alignment horizontal="center" vertical="center" wrapText="1" shrinkToFit="1"/>
      <protection locked="0"/>
    </xf>
    <xf numFmtId="0" fontId="9" fillId="0" borderId="43" xfId="49" applyFont="1" applyBorder="1" applyAlignment="1">
      <alignment vertical="center" wrapText="1"/>
    </xf>
    <xf numFmtId="3" fontId="113" fillId="51" borderId="1" xfId="50" applyNumberFormat="1" applyFont="1" applyFill="1" applyBorder="1" applyAlignment="1">
      <alignment horizontal="right" vertical="center" shrinkToFit="1"/>
    </xf>
    <xf numFmtId="3" fontId="113" fillId="51" borderId="43" xfId="50" applyNumberFormat="1" applyFont="1" applyFill="1" applyBorder="1" applyAlignment="1">
      <alignment horizontal="right" vertical="center" shrinkToFit="1"/>
    </xf>
    <xf numFmtId="0" fontId="42" fillId="38" borderId="7" xfId="49" applyFont="1" applyFill="1" applyBorder="1" applyAlignment="1" applyProtection="1">
      <alignment horizontal="center" vertical="center" shrinkToFit="1"/>
      <protection locked="0"/>
    </xf>
    <xf numFmtId="0" fontId="117" fillId="38" borderId="7" xfId="49" applyFont="1" applyFill="1" applyBorder="1" applyAlignment="1" applyProtection="1">
      <alignment horizontal="center" vertical="center" shrinkToFit="1"/>
      <protection locked="0"/>
    </xf>
    <xf numFmtId="0" fontId="117" fillId="38" borderId="0" xfId="49" applyFont="1" applyFill="1" applyAlignment="1" applyProtection="1">
      <alignment horizontal="center" vertical="center" shrinkToFit="1"/>
      <protection locked="0"/>
    </xf>
    <xf numFmtId="208" fontId="9" fillId="0" borderId="1" xfId="49" applyNumberFormat="1" applyFont="1" applyBorder="1" applyAlignment="1">
      <alignment vertical="center" wrapText="1"/>
    </xf>
    <xf numFmtId="209" fontId="9" fillId="0" borderId="1" xfId="49" applyNumberFormat="1" applyFont="1" applyBorder="1" applyAlignment="1">
      <alignment horizontal="right" vertical="center" wrapText="1"/>
    </xf>
    <xf numFmtId="209" fontId="9" fillId="0" borderId="0" xfId="49" applyNumberFormat="1" applyFont="1" applyAlignment="1">
      <alignment horizontal="center" vertical="center" wrapText="1"/>
    </xf>
    <xf numFmtId="3" fontId="9" fillId="39" borderId="1" xfId="50" applyNumberFormat="1" applyFont="1" applyFill="1" applyBorder="1" applyAlignment="1">
      <alignment horizontal="right" vertical="center"/>
    </xf>
    <xf numFmtId="3" fontId="9" fillId="39" borderId="1" xfId="50" applyNumberFormat="1" applyFont="1" applyFill="1" applyBorder="1" applyAlignment="1">
      <alignment horizontal="right" vertical="center" shrinkToFit="1"/>
    </xf>
    <xf numFmtId="0" fontId="118" fillId="38" borderId="43" xfId="49" applyFont="1" applyFill="1" applyBorder="1" applyAlignment="1" applyProtection="1">
      <alignment horizontal="center" vertical="center" wrapText="1"/>
      <protection locked="0"/>
    </xf>
    <xf numFmtId="0" fontId="117" fillId="38" borderId="43" xfId="49" applyFont="1" applyFill="1" applyBorder="1" applyAlignment="1" applyProtection="1">
      <alignment horizontal="center" vertical="center" wrapText="1"/>
      <protection locked="0"/>
    </xf>
    <xf numFmtId="0" fontId="117" fillId="38" borderId="0" xfId="49" applyFont="1" applyFill="1" applyAlignment="1" applyProtection="1">
      <alignment horizontal="center" vertical="center" wrapText="1"/>
      <protection locked="0"/>
    </xf>
    <xf numFmtId="38" fontId="91" fillId="38" borderId="1" xfId="51" applyFont="1" applyFill="1" applyBorder="1" applyAlignment="1">
      <alignment horizontal="right" vertical="center"/>
    </xf>
    <xf numFmtId="38" fontId="87" fillId="38" borderId="1" xfId="51" applyFont="1" applyFill="1" applyBorder="1" applyAlignment="1" applyProtection="1">
      <alignment horizontal="right" vertical="center"/>
      <protection locked="0"/>
    </xf>
    <xf numFmtId="38" fontId="91" fillId="0" borderId="1" xfId="51" applyFont="1" applyBorder="1" applyAlignment="1">
      <alignment horizontal="right" vertical="center"/>
    </xf>
    <xf numFmtId="38" fontId="42" fillId="38" borderId="1" xfId="51" applyFont="1" applyFill="1" applyBorder="1" applyAlignment="1" applyProtection="1">
      <alignment horizontal="right" vertical="center"/>
      <protection locked="0"/>
    </xf>
    <xf numFmtId="38" fontId="116" fillId="38" borderId="1" xfId="51" applyFont="1" applyFill="1" applyBorder="1" applyAlignment="1" applyProtection="1">
      <alignment horizontal="right" vertical="center"/>
      <protection locked="0"/>
    </xf>
    <xf numFmtId="38" fontId="98" fillId="47" borderId="1" xfId="51" applyFont="1" applyFill="1" applyBorder="1" applyAlignment="1" applyProtection="1">
      <alignment horizontal="right" vertical="center"/>
      <protection locked="0"/>
    </xf>
    <xf numFmtId="38" fontId="98" fillId="47" borderId="1" xfId="51" applyFont="1" applyFill="1" applyBorder="1" applyAlignment="1">
      <alignment horizontal="right" vertical="center"/>
    </xf>
    <xf numFmtId="191" fontId="42" fillId="38" borderId="1" xfId="51" applyNumberFormat="1" applyFont="1" applyFill="1" applyBorder="1" applyAlignment="1" applyProtection="1">
      <alignment horizontal="right" vertical="center"/>
      <protection locked="0"/>
    </xf>
    <xf numFmtId="209" fontId="42" fillId="38" borderId="1" xfId="51" applyNumberFormat="1" applyFont="1" applyFill="1" applyBorder="1" applyAlignment="1" applyProtection="1">
      <alignment horizontal="right" vertical="center"/>
      <protection locked="0"/>
    </xf>
    <xf numFmtId="209" fontId="42" fillId="38" borderId="0" xfId="51" applyNumberFormat="1" applyFont="1" applyFill="1" applyBorder="1" applyAlignment="1" applyProtection="1">
      <alignment horizontal="right" vertical="center"/>
      <protection locked="0"/>
    </xf>
    <xf numFmtId="0" fontId="9" fillId="0" borderId="1" xfId="49" applyFont="1" applyBorder="1" applyAlignment="1" applyProtection="1">
      <alignment horizontal="center" vertical="center" shrinkToFit="1"/>
      <protection locked="0"/>
    </xf>
    <xf numFmtId="0" fontId="9" fillId="39" borderId="1" xfId="50" applyFont="1" applyFill="1" applyBorder="1" applyAlignment="1">
      <alignment horizontal="center" vertical="center" shrinkToFit="1"/>
    </xf>
    <xf numFmtId="208" fontId="9" fillId="0" borderId="1" xfId="49" applyNumberFormat="1" applyFont="1" applyBorder="1" applyAlignment="1">
      <alignment horizontal="right" vertical="center" wrapText="1"/>
    </xf>
    <xf numFmtId="49" fontId="121" fillId="0" borderId="0" xfId="49" applyNumberFormat="1" applyFont="1" applyAlignment="1" applyProtection="1">
      <alignment horizontal="left" vertical="center"/>
      <protection locked="0"/>
    </xf>
    <xf numFmtId="182" fontId="53" fillId="0" borderId="0" xfId="49" applyNumberFormat="1" applyFont="1" applyProtection="1">
      <alignment vertical="center"/>
      <protection locked="0"/>
    </xf>
    <xf numFmtId="208" fontId="53" fillId="0" borderId="0" xfId="49" applyNumberFormat="1" applyFont="1" applyProtection="1">
      <alignment vertical="center"/>
      <protection locked="0"/>
    </xf>
    <xf numFmtId="0" fontId="53" fillId="0" borderId="0" xfId="49" applyFont="1" applyAlignment="1">
      <alignment horizontal="center" vertical="center"/>
    </xf>
    <xf numFmtId="208" fontId="9" fillId="0" borderId="0" xfId="49" applyNumberFormat="1" applyFont="1" applyProtection="1">
      <alignment vertical="center"/>
      <protection locked="0"/>
    </xf>
    <xf numFmtId="0" fontId="53" fillId="0" borderId="0" xfId="49" applyFont="1">
      <alignment vertical="center"/>
    </xf>
    <xf numFmtId="0" fontId="41" fillId="0" borderId="50" xfId="49" applyFont="1" applyBorder="1" applyAlignment="1">
      <alignment horizontal="center" vertical="center"/>
    </xf>
    <xf numFmtId="208" fontId="41" fillId="0" borderId="50" xfId="49" applyNumberFormat="1" applyFont="1" applyBorder="1" applyAlignment="1" applyProtection="1">
      <alignment horizontal="center" vertical="center"/>
      <protection locked="0"/>
    </xf>
    <xf numFmtId="0" fontId="42" fillId="0" borderId="26" xfId="49" applyFont="1" applyBorder="1" applyAlignment="1" applyProtection="1">
      <alignment horizontal="center" vertical="center"/>
      <protection locked="0"/>
    </xf>
    <xf numFmtId="0" fontId="42" fillId="48" borderId="1" xfId="49" applyFont="1" applyFill="1" applyBorder="1" applyAlignment="1" applyProtection="1">
      <alignment horizontal="center" vertical="center"/>
      <protection locked="0"/>
    </xf>
    <xf numFmtId="211" fontId="42" fillId="0" borderId="26" xfId="49" applyNumberFormat="1" applyFont="1" applyBorder="1" applyAlignment="1" applyProtection="1">
      <alignment horizontal="right" vertical="center" shrinkToFit="1"/>
      <protection locked="0"/>
    </xf>
    <xf numFmtId="0" fontId="42" fillId="0" borderId="26" xfId="49" applyFont="1" applyBorder="1" applyAlignment="1" applyProtection="1">
      <alignment horizontal="center" vertical="center" shrinkToFit="1"/>
      <protection locked="0"/>
    </xf>
    <xf numFmtId="211" fontId="41" fillId="0" borderId="50" xfId="49" applyNumberFormat="1" applyFont="1" applyBorder="1" applyAlignment="1">
      <alignment horizontal="center" vertical="center"/>
    </xf>
    <xf numFmtId="0" fontId="42" fillId="51" borderId="26" xfId="49" applyFont="1" applyFill="1" applyBorder="1" applyAlignment="1" applyProtection="1">
      <alignment horizontal="center" vertical="center" shrinkToFit="1"/>
      <protection locked="0"/>
    </xf>
    <xf numFmtId="0" fontId="9" fillId="0" borderId="0" xfId="49" applyFont="1" applyAlignment="1" applyProtection="1">
      <alignment horizontal="centerContinuous" vertical="center"/>
      <protection locked="0"/>
    </xf>
    <xf numFmtId="0" fontId="9" fillId="0" borderId="0" xfId="49" applyFont="1" applyAlignment="1" applyProtection="1">
      <alignment horizontal="center" vertical="center"/>
      <protection locked="0"/>
    </xf>
    <xf numFmtId="0" fontId="125" fillId="41" borderId="26" xfId="49" applyFont="1" applyFill="1" applyBorder="1" applyAlignment="1" applyProtection="1">
      <alignment horizontal="center" vertical="center" shrinkToFit="1"/>
      <protection locked="0"/>
    </xf>
    <xf numFmtId="0" fontId="9" fillId="0" borderId="0" xfId="49" applyFont="1" applyAlignment="1" applyProtection="1">
      <alignment horizontal="center" vertical="center" wrapText="1" shrinkToFit="1"/>
      <protection locked="0"/>
    </xf>
    <xf numFmtId="0" fontId="9" fillId="0" borderId="0" xfId="49" applyFont="1" applyAlignment="1">
      <alignment vertical="center" wrapText="1"/>
    </xf>
    <xf numFmtId="3" fontId="25" fillId="0" borderId="0" xfId="50" applyNumberFormat="1" applyFont="1" applyAlignment="1">
      <alignment horizontal="right" vertical="center" shrinkToFit="1"/>
    </xf>
    <xf numFmtId="212" fontId="42" fillId="0" borderId="26" xfId="49" applyNumberFormat="1" applyFont="1" applyBorder="1" applyAlignment="1" applyProtection="1">
      <alignment horizontal="right" vertical="center" shrinkToFit="1"/>
      <protection locked="0"/>
    </xf>
    <xf numFmtId="3" fontId="32" fillId="0" borderId="0" xfId="50" applyNumberFormat="1" applyFont="1" applyAlignment="1">
      <alignment horizontal="right" vertical="center" shrinkToFit="1"/>
    </xf>
    <xf numFmtId="208" fontId="9" fillId="0" borderId="0" xfId="49" applyNumberFormat="1" applyFont="1" applyAlignment="1">
      <alignment vertical="center" wrapText="1"/>
    </xf>
    <xf numFmtId="0" fontId="42" fillId="51" borderId="26" xfId="50" applyFont="1" applyFill="1" applyBorder="1" applyAlignment="1" applyProtection="1">
      <alignment horizontal="center" vertical="center" shrinkToFit="1"/>
      <protection locked="0"/>
    </xf>
    <xf numFmtId="0" fontId="42" fillId="0" borderId="26" xfId="50" applyFont="1" applyBorder="1" applyAlignment="1" applyProtection="1">
      <alignment horizontal="center" vertical="center" shrinkToFit="1"/>
      <protection locked="0"/>
    </xf>
    <xf numFmtId="0" fontId="125" fillId="41" borderId="26" xfId="50" applyFont="1" applyFill="1" applyBorder="1" applyAlignment="1" applyProtection="1">
      <alignment horizontal="center" vertical="center" shrinkToFit="1"/>
      <protection locked="0"/>
    </xf>
    <xf numFmtId="0" fontId="9" fillId="42" borderId="1" xfId="49" applyFont="1" applyFill="1" applyBorder="1" applyAlignment="1">
      <alignment horizontal="centerContinuous" vertical="center"/>
    </xf>
    <xf numFmtId="0" fontId="32" fillId="0" borderId="0" xfId="50" applyFont="1" applyAlignment="1">
      <alignment horizontal="center" vertical="center" shrinkToFit="1"/>
    </xf>
    <xf numFmtId="0" fontId="9" fillId="42" borderId="1" xfId="49" applyFont="1" applyFill="1" applyBorder="1" applyAlignment="1">
      <alignment horizontal="center" vertical="center" wrapText="1"/>
    </xf>
    <xf numFmtId="213" fontId="42" fillId="0" borderId="26" xfId="49" applyNumberFormat="1" applyFont="1" applyBorder="1" applyAlignment="1" applyProtection="1">
      <alignment horizontal="right" vertical="center" shrinkToFit="1"/>
      <protection locked="0"/>
    </xf>
    <xf numFmtId="0" fontId="99" fillId="0" borderId="26" xfId="50" applyFont="1" applyBorder="1" applyAlignment="1" applyProtection="1">
      <alignment horizontal="center" vertical="center" shrinkToFit="1"/>
      <protection locked="0"/>
    </xf>
    <xf numFmtId="214" fontId="42" fillId="0" borderId="26" xfId="49" applyNumberFormat="1" applyFont="1" applyBorder="1" applyAlignment="1" applyProtection="1">
      <alignment horizontal="right" vertical="center" shrinkToFit="1"/>
      <protection locked="0"/>
    </xf>
    <xf numFmtId="0" fontId="125" fillId="0" borderId="26" xfId="50" applyFont="1" applyBorder="1" applyAlignment="1" applyProtection="1">
      <alignment horizontal="center" vertical="center" shrinkToFit="1"/>
      <protection locked="0"/>
    </xf>
    <xf numFmtId="210" fontId="9" fillId="0" borderId="41" xfId="49" applyNumberFormat="1" applyFont="1" applyBorder="1" applyAlignment="1">
      <alignment horizontal="center" vertical="center" wrapText="1"/>
    </xf>
    <xf numFmtId="209" fontId="9" fillId="0" borderId="41" xfId="49" applyNumberFormat="1" applyFont="1" applyBorder="1" applyAlignment="1">
      <alignment horizontal="center" vertical="center" wrapText="1"/>
    </xf>
    <xf numFmtId="0" fontId="42" fillId="0" borderId="1" xfId="49" applyFont="1" applyBorder="1" applyAlignment="1" applyProtection="1">
      <alignment horizontal="center" vertical="center"/>
      <protection locked="0"/>
    </xf>
    <xf numFmtId="215" fontId="42" fillId="0" borderId="26" xfId="49" applyNumberFormat="1" applyFont="1" applyBorder="1" applyAlignment="1" applyProtection="1">
      <alignment horizontal="right" vertical="center" shrinkToFit="1"/>
      <protection locked="0"/>
    </xf>
    <xf numFmtId="0" fontId="127" fillId="0" borderId="50" xfId="49" applyFont="1" applyBorder="1" applyAlignment="1" applyProtection="1">
      <alignment horizontal="center" vertical="center"/>
      <protection locked="0"/>
    </xf>
    <xf numFmtId="0" fontId="41" fillId="0" borderId="165" xfId="49" applyFont="1" applyBorder="1" applyAlignment="1">
      <alignment horizontal="center" vertical="center"/>
    </xf>
    <xf numFmtId="0" fontId="98" fillId="47" borderId="1" xfId="49" applyFont="1" applyFill="1" applyBorder="1" applyAlignment="1" applyProtection="1">
      <alignment horizontal="center" vertical="center"/>
      <protection locked="0"/>
    </xf>
    <xf numFmtId="215" fontId="98" fillId="47" borderId="26" xfId="49" applyNumberFormat="1" applyFont="1" applyFill="1" applyBorder="1" applyAlignment="1" applyProtection="1">
      <alignment horizontal="right" vertical="center" shrinkToFit="1"/>
      <protection locked="0"/>
    </xf>
    <xf numFmtId="0" fontId="98" fillId="48" borderId="1" xfId="49" applyFont="1" applyFill="1" applyBorder="1" applyAlignment="1" applyProtection="1">
      <alignment horizontal="center" vertical="center"/>
      <protection locked="0"/>
    </xf>
    <xf numFmtId="0" fontId="53" fillId="0" borderId="0" xfId="49" applyFont="1" applyAlignment="1" applyProtection="1">
      <alignment horizontal="center" vertical="center"/>
      <protection locked="0"/>
    </xf>
    <xf numFmtId="0" fontId="42" fillId="51" borderId="0" xfId="50" applyFont="1" applyFill="1" applyAlignment="1" applyProtection="1">
      <alignment vertical="center"/>
      <protection locked="0"/>
    </xf>
    <xf numFmtId="0" fontId="42" fillId="0" borderId="1" xfId="49" applyFont="1" applyBorder="1" applyProtection="1">
      <alignment vertical="center"/>
      <protection locked="0"/>
    </xf>
    <xf numFmtId="0" fontId="129" fillId="0" borderId="0" xfId="49" applyFont="1" applyAlignment="1">
      <alignment horizontal="center" vertical="center"/>
    </xf>
    <xf numFmtId="0" fontId="42" fillId="0" borderId="1" xfId="50" applyFont="1" applyBorder="1" applyAlignment="1" applyProtection="1">
      <alignment vertical="center"/>
      <protection locked="0"/>
    </xf>
    <xf numFmtId="0" fontId="42" fillId="39" borderId="1" xfId="49" applyFont="1" applyFill="1" applyBorder="1" applyAlignment="1" applyProtection="1">
      <alignment horizontal="center" vertical="center"/>
      <protection locked="0"/>
    </xf>
    <xf numFmtId="0" fontId="42" fillId="39" borderId="1" xfId="50" applyFont="1" applyFill="1" applyBorder="1" applyAlignment="1" applyProtection="1">
      <alignment vertical="center"/>
      <protection locked="0"/>
    </xf>
    <xf numFmtId="0" fontId="42" fillId="0" borderId="0" xfId="49" applyFont="1">
      <alignment vertical="center"/>
    </xf>
    <xf numFmtId="0" fontId="42" fillId="51" borderId="0" xfId="49" applyFont="1" applyFill="1">
      <alignment vertical="center"/>
    </xf>
    <xf numFmtId="0" fontId="42" fillId="0" borderId="0" xfId="49" applyFont="1" applyAlignment="1">
      <alignment horizontal="center" vertical="center"/>
    </xf>
    <xf numFmtId="0" fontId="42" fillId="51" borderId="1" xfId="49" applyFont="1" applyFill="1" applyBorder="1" applyProtection="1">
      <alignment vertical="center"/>
      <protection locked="0"/>
    </xf>
    <xf numFmtId="0" fontId="42" fillId="39" borderId="1" xfId="49" applyFont="1" applyFill="1" applyBorder="1" applyProtection="1">
      <alignment vertical="center"/>
      <protection locked="0"/>
    </xf>
    <xf numFmtId="10" fontId="42" fillId="39" borderId="1" xfId="50" applyNumberFormat="1" applyFont="1" applyFill="1" applyBorder="1" applyAlignment="1" applyProtection="1">
      <alignment vertical="center"/>
      <protection locked="0"/>
    </xf>
    <xf numFmtId="0" fontId="42" fillId="51" borderId="0" xfId="49" applyFont="1" applyFill="1" applyProtection="1">
      <alignment vertical="center"/>
      <protection locked="0"/>
    </xf>
    <xf numFmtId="10" fontId="42" fillId="0" borderId="1" xfId="49" applyNumberFormat="1" applyFont="1" applyBorder="1" applyProtection="1">
      <alignment vertical="center"/>
      <protection locked="0"/>
    </xf>
    <xf numFmtId="0" fontId="96" fillId="47" borderId="0" xfId="49" applyFont="1" applyFill="1" applyProtection="1">
      <alignment vertical="center"/>
      <protection locked="0"/>
    </xf>
    <xf numFmtId="0" fontId="96" fillId="0" borderId="1" xfId="49" applyFont="1" applyBorder="1" applyProtection="1">
      <alignment vertical="center"/>
      <protection locked="0"/>
    </xf>
    <xf numFmtId="10" fontId="96" fillId="0" borderId="1" xfId="49" applyNumberFormat="1" applyFont="1" applyBorder="1" applyProtection="1">
      <alignment vertical="center"/>
      <protection locked="0"/>
    </xf>
    <xf numFmtId="0" fontId="96" fillId="0" borderId="1" xfId="50" applyFont="1" applyBorder="1" applyAlignment="1" applyProtection="1">
      <alignment vertical="center"/>
      <protection locked="0"/>
    </xf>
    <xf numFmtId="10" fontId="42" fillId="0" borderId="0" xfId="49" applyNumberFormat="1" applyFont="1" applyProtection="1">
      <alignment vertical="center"/>
      <protection locked="0"/>
    </xf>
    <xf numFmtId="0" fontId="132" fillId="0" borderId="0" xfId="52" applyFont="1" applyAlignment="1">
      <alignment horizontal="left" vertical="center"/>
    </xf>
    <xf numFmtId="0" fontId="132" fillId="0" borderId="1" xfId="52" applyFont="1" applyBorder="1" applyAlignment="1">
      <alignment horizontal="left" vertical="center"/>
    </xf>
    <xf numFmtId="0" fontId="94" fillId="40" borderId="158" xfId="52" applyFont="1" applyFill="1" applyBorder="1" applyAlignment="1">
      <alignment horizontal="left" vertical="top" wrapText="1"/>
    </xf>
    <xf numFmtId="0" fontId="97" fillId="0" borderId="50" xfId="52" applyFont="1" applyBorder="1" applyAlignment="1">
      <alignment horizontal="left" vertical="center"/>
    </xf>
    <xf numFmtId="0" fontId="42" fillId="0" borderId="50" xfId="52" applyFont="1" applyBorder="1" applyAlignment="1">
      <alignment horizontal="left" vertical="center" shrinkToFit="1"/>
    </xf>
    <xf numFmtId="0" fontId="42" fillId="0" borderId="50" xfId="52" applyFont="1" applyBorder="1" applyAlignment="1">
      <alignment horizontal="left" vertical="center"/>
    </xf>
    <xf numFmtId="0" fontId="87" fillId="0" borderId="50" xfId="52" applyFont="1" applyBorder="1" applyAlignment="1">
      <alignment horizontal="left" vertical="center"/>
    </xf>
    <xf numFmtId="38" fontId="42" fillId="0" borderId="50" xfId="52" applyNumberFormat="1" applyFont="1" applyBorder="1" applyAlignment="1">
      <alignment horizontal="left" vertical="center"/>
    </xf>
    <xf numFmtId="40" fontId="42" fillId="0" borderId="50" xfId="52" applyNumberFormat="1" applyFont="1" applyBorder="1" applyAlignment="1">
      <alignment horizontal="left" vertical="center"/>
    </xf>
    <xf numFmtId="0" fontId="42" fillId="0" borderId="50" xfId="52" applyFont="1" applyBorder="1" applyAlignment="1">
      <alignment horizontal="center" vertical="center"/>
    </xf>
    <xf numFmtId="207" fontId="42" fillId="38" borderId="50" xfId="52" applyNumberFormat="1" applyFont="1" applyFill="1" applyBorder="1" applyAlignment="1">
      <alignment horizontal="center" vertical="center"/>
    </xf>
    <xf numFmtId="0" fontId="42" fillId="38" borderId="50" xfId="52" applyFont="1" applyFill="1" applyBorder="1" applyAlignment="1">
      <alignment horizontal="center" vertical="center"/>
    </xf>
    <xf numFmtId="0" fontId="42" fillId="40" borderId="50" xfId="52" applyFont="1" applyFill="1" applyBorder="1" applyAlignment="1">
      <alignment horizontal="center" vertical="center"/>
    </xf>
    <xf numFmtId="0" fontId="87" fillId="0" borderId="1" xfId="52" applyFont="1" applyBorder="1" applyAlignment="1">
      <alignment horizontal="left" vertical="center"/>
    </xf>
    <xf numFmtId="0" fontId="87" fillId="0" borderId="1" xfId="52" applyFont="1" applyBorder="1" applyAlignment="1">
      <alignment horizontal="center" vertical="center"/>
    </xf>
    <xf numFmtId="0" fontId="132" fillId="0" borderId="1" xfId="52" applyFont="1" applyBorder="1" applyAlignment="1">
      <alignment horizontal="center" vertical="center"/>
    </xf>
    <xf numFmtId="0" fontId="98" fillId="40" borderId="50" xfId="52" applyFont="1" applyFill="1" applyBorder="1" applyAlignment="1">
      <alignment horizontal="center" vertical="center"/>
    </xf>
    <xf numFmtId="207" fontId="42" fillId="0" borderId="50" xfId="52" applyNumberFormat="1" applyFont="1" applyBorder="1" applyAlignment="1">
      <alignment horizontal="center" vertical="center"/>
    </xf>
    <xf numFmtId="207" fontId="87" fillId="0" borderId="50" xfId="52" applyNumberFormat="1" applyFont="1" applyBorder="1" applyAlignment="1">
      <alignment horizontal="center" vertical="center"/>
    </xf>
    <xf numFmtId="0" fontId="96" fillId="40" borderId="50" xfId="52" applyFont="1" applyFill="1" applyBorder="1" applyAlignment="1">
      <alignment horizontal="center" vertical="center"/>
    </xf>
    <xf numFmtId="0" fontId="42" fillId="41" borderId="50" xfId="52" applyFont="1" applyFill="1" applyBorder="1" applyAlignment="1">
      <alignment horizontal="left" vertical="center"/>
    </xf>
    <xf numFmtId="0" fontId="87" fillId="0" borderId="50" xfId="52" applyFont="1" applyBorder="1" applyAlignment="1">
      <alignment horizontal="left" vertical="center" shrinkToFit="1"/>
    </xf>
    <xf numFmtId="38" fontId="99" fillId="0" borderId="50" xfId="52" applyNumberFormat="1" applyFont="1" applyBorder="1" applyAlignment="1">
      <alignment horizontal="left" vertical="center"/>
    </xf>
    <xf numFmtId="40" fontId="99" fillId="0" borderId="50" xfId="52" applyNumberFormat="1" applyFont="1" applyBorder="1" applyAlignment="1">
      <alignment horizontal="left" vertical="center"/>
    </xf>
    <xf numFmtId="0" fontId="98" fillId="39" borderId="50" xfId="52" applyFont="1" applyFill="1" applyBorder="1" applyAlignment="1">
      <alignment horizontal="left" vertical="center"/>
    </xf>
    <xf numFmtId="0" fontId="99" fillId="0" borderId="1" xfId="52" applyFont="1" applyBorder="1" applyAlignment="1">
      <alignment horizontal="left" vertical="center"/>
    </xf>
    <xf numFmtId="0" fontId="87" fillId="41" borderId="0" xfId="52" applyFont="1" applyFill="1" applyAlignment="1">
      <alignment horizontal="center" vertical="center"/>
    </xf>
    <xf numFmtId="0" fontId="87" fillId="41" borderId="1" xfId="52" applyFont="1" applyFill="1" applyBorder="1" applyAlignment="1">
      <alignment horizontal="left" vertical="center"/>
    </xf>
    <xf numFmtId="0" fontId="87" fillId="41" borderId="1" xfId="52" applyFont="1" applyFill="1" applyBorder="1" applyAlignment="1">
      <alignment horizontal="center" vertical="center"/>
    </xf>
    <xf numFmtId="0" fontId="97" fillId="41" borderId="50" xfId="52" applyFont="1" applyFill="1" applyBorder="1" applyAlignment="1">
      <alignment horizontal="left" vertical="center"/>
    </xf>
    <xf numFmtId="0" fontId="87" fillId="41" borderId="50" xfId="52" applyFont="1" applyFill="1" applyBorder="1" applyAlignment="1">
      <alignment horizontal="left" vertical="center" shrinkToFit="1"/>
    </xf>
    <xf numFmtId="0" fontId="87" fillId="41" borderId="50" xfId="52" applyFont="1" applyFill="1" applyBorder="1" applyAlignment="1">
      <alignment horizontal="left" vertical="center"/>
    </xf>
    <xf numFmtId="38" fontId="42" fillId="41" borderId="50" xfId="52" applyNumberFormat="1" applyFont="1" applyFill="1" applyBorder="1" applyAlignment="1">
      <alignment horizontal="left" vertical="center"/>
    </xf>
    <xf numFmtId="40" fontId="42" fillId="41" borderId="50" xfId="52" applyNumberFormat="1" applyFont="1" applyFill="1" applyBorder="1" applyAlignment="1">
      <alignment horizontal="left" vertical="center"/>
    </xf>
    <xf numFmtId="0" fontId="42" fillId="41" borderId="50" xfId="52" applyFont="1" applyFill="1" applyBorder="1" applyAlignment="1">
      <alignment horizontal="center" vertical="center"/>
    </xf>
    <xf numFmtId="207" fontId="42" fillId="41" borderId="50" xfId="52" applyNumberFormat="1" applyFont="1" applyFill="1" applyBorder="1" applyAlignment="1">
      <alignment horizontal="center" vertical="center"/>
    </xf>
    <xf numFmtId="49" fontId="97" fillId="41" borderId="50" xfId="52" applyNumberFormat="1" applyFont="1" applyFill="1" applyBorder="1" applyAlignment="1">
      <alignment horizontal="left" vertical="center"/>
    </xf>
    <xf numFmtId="0" fontId="87" fillId="41" borderId="0" xfId="52" applyFont="1" applyFill="1" applyAlignment="1">
      <alignment horizontal="left" vertical="center"/>
    </xf>
    <xf numFmtId="0" fontId="91" fillId="38" borderId="0" xfId="56" applyFont="1" applyFill="1">
      <alignment vertical="center"/>
    </xf>
    <xf numFmtId="0" fontId="53" fillId="38" borderId="0" xfId="56" applyFont="1" applyFill="1">
      <alignment vertical="center"/>
    </xf>
    <xf numFmtId="0" fontId="91" fillId="0" borderId="0" xfId="56" applyFont="1">
      <alignment vertical="center"/>
    </xf>
    <xf numFmtId="0" fontId="82" fillId="0" borderId="0" xfId="56" applyFont="1">
      <alignment vertical="center"/>
    </xf>
    <xf numFmtId="0" fontId="104" fillId="44" borderId="0" xfId="56" applyFont="1" applyFill="1">
      <alignment vertical="center"/>
    </xf>
    <xf numFmtId="0" fontId="82" fillId="44" borderId="0" xfId="56" applyFont="1" applyFill="1">
      <alignment vertical="center"/>
    </xf>
    <xf numFmtId="0" fontId="105" fillId="18" borderId="0" xfId="56" applyFont="1" applyFill="1">
      <alignment vertical="center"/>
    </xf>
    <xf numFmtId="0" fontId="82" fillId="18" borderId="0" xfId="56" applyFont="1" applyFill="1">
      <alignment vertical="center"/>
    </xf>
    <xf numFmtId="0" fontId="3" fillId="18" borderId="0" xfId="57" applyFill="1"/>
    <xf numFmtId="0" fontId="3" fillId="0" borderId="0" xfId="57"/>
    <xf numFmtId="0" fontId="91" fillId="0" borderId="1" xfId="56" applyFont="1" applyBorder="1">
      <alignment vertical="center"/>
    </xf>
    <xf numFmtId="0" fontId="87" fillId="0" borderId="1" xfId="56" applyFont="1" applyBorder="1" applyAlignment="1">
      <alignment horizontal="center" vertical="center"/>
    </xf>
    <xf numFmtId="0" fontId="98" fillId="0" borderId="0" xfId="56" applyFont="1">
      <alignment vertical="center"/>
    </xf>
    <xf numFmtId="0" fontId="87" fillId="0" borderId="0" xfId="56" applyFont="1">
      <alignment vertical="center"/>
    </xf>
    <xf numFmtId="0" fontId="108" fillId="0" borderId="0" xfId="56" applyFont="1">
      <alignment vertical="center"/>
    </xf>
    <xf numFmtId="0" fontId="109" fillId="0" borderId="0" xfId="56" applyFont="1" applyAlignment="1">
      <alignment vertical="center" shrinkToFit="1"/>
    </xf>
    <xf numFmtId="0" fontId="107" fillId="0" borderId="0" xfId="57" applyFont="1" applyAlignment="1" applyProtection="1">
      <alignment horizontal="left" vertical="center"/>
      <protection locked="0"/>
    </xf>
    <xf numFmtId="0" fontId="111" fillId="49" borderId="0" xfId="56" applyFont="1" applyFill="1">
      <alignment vertical="center"/>
    </xf>
    <xf numFmtId="0" fontId="111" fillId="0" borderId="0" xfId="56" applyFont="1">
      <alignment vertical="center"/>
    </xf>
    <xf numFmtId="0" fontId="111" fillId="50" borderId="0" xfId="56" applyFont="1" applyFill="1">
      <alignment vertical="center"/>
    </xf>
    <xf numFmtId="0" fontId="82" fillId="50" borderId="0" xfId="56" applyFont="1" applyFill="1">
      <alignment vertical="center"/>
    </xf>
    <xf numFmtId="0" fontId="53" fillId="0" borderId="0" xfId="56" applyFont="1">
      <alignment vertical="center"/>
    </xf>
    <xf numFmtId="0" fontId="112" fillId="0" borderId="0" xfId="56" applyFont="1">
      <alignment vertical="center"/>
    </xf>
    <xf numFmtId="0" fontId="82" fillId="0" borderId="39" xfId="56" applyFont="1" applyBorder="1">
      <alignment vertical="center"/>
    </xf>
    <xf numFmtId="0" fontId="3" fillId="0" borderId="0" xfId="57" applyAlignment="1">
      <alignment horizontal="left" indent="1"/>
    </xf>
    <xf numFmtId="0" fontId="82" fillId="0" borderId="0" xfId="56" applyFont="1" applyAlignment="1">
      <alignment horizontal="center" vertical="center"/>
    </xf>
    <xf numFmtId="0" fontId="82" fillId="0" borderId="74" xfId="56" applyFont="1" applyBorder="1">
      <alignment vertical="center"/>
    </xf>
    <xf numFmtId="0" fontId="82" fillId="0" borderId="106" xfId="56" applyFont="1" applyBorder="1">
      <alignment vertical="center"/>
    </xf>
    <xf numFmtId="0" fontId="114" fillId="51" borderId="0" xfId="56" applyFont="1" applyFill="1">
      <alignment vertical="center"/>
    </xf>
    <xf numFmtId="0" fontId="115" fillId="0" borderId="0" xfId="56" applyFont="1">
      <alignment vertical="center"/>
    </xf>
    <xf numFmtId="0" fontId="116" fillId="38" borderId="7" xfId="57" applyFont="1" applyFill="1" applyBorder="1" applyAlignment="1" applyProtection="1">
      <alignment horizontal="center" vertical="center" shrinkToFit="1"/>
      <protection locked="0"/>
    </xf>
    <xf numFmtId="0" fontId="98" fillId="47" borderId="7" xfId="57" applyFont="1" applyFill="1" applyBorder="1" applyAlignment="1" applyProtection="1">
      <alignment horizontal="center" vertical="center" shrinkToFit="1"/>
      <protection locked="0"/>
    </xf>
    <xf numFmtId="0" fontId="42" fillId="38" borderId="7" xfId="57" applyFont="1" applyFill="1" applyBorder="1" applyAlignment="1" applyProtection="1">
      <alignment horizontal="center" vertical="center" shrinkToFit="1"/>
      <protection locked="0"/>
    </xf>
    <xf numFmtId="0" fontId="9" fillId="38" borderId="26" xfId="56" applyFont="1" applyFill="1" applyBorder="1" applyAlignment="1">
      <alignment vertical="center" shrinkToFit="1"/>
    </xf>
    <xf numFmtId="0" fontId="82" fillId="0" borderId="0" xfId="56" applyFont="1" applyAlignment="1">
      <alignment horizontal="left" vertical="center" indent="1"/>
    </xf>
    <xf numFmtId="0" fontId="119" fillId="38" borderId="43" xfId="57" applyFont="1" applyFill="1" applyBorder="1" applyAlignment="1" applyProtection="1">
      <alignment horizontal="center" vertical="center" wrapText="1"/>
      <protection locked="0"/>
    </xf>
    <xf numFmtId="0" fontId="120" fillId="47" borderId="43" xfId="57" applyFont="1" applyFill="1" applyBorder="1" applyAlignment="1" applyProtection="1">
      <alignment horizontal="center" vertical="center" wrapText="1"/>
      <protection locked="0"/>
    </xf>
    <xf numFmtId="0" fontId="118" fillId="38" borderId="43" xfId="57" applyFont="1" applyFill="1" applyBorder="1" applyAlignment="1" applyProtection="1">
      <alignment horizontal="center" vertical="center" wrapText="1"/>
      <protection locked="0"/>
    </xf>
    <xf numFmtId="38" fontId="42" fillId="46" borderId="1" xfId="51" applyFont="1" applyFill="1" applyBorder="1" applyAlignment="1" applyProtection="1">
      <alignment horizontal="right" vertical="center"/>
      <protection locked="0"/>
    </xf>
    <xf numFmtId="0" fontId="82" fillId="0" borderId="0" xfId="56" applyFont="1" applyAlignment="1">
      <alignment horizontal="right" vertical="center"/>
    </xf>
    <xf numFmtId="0" fontId="122" fillId="0" borderId="50" xfId="56" applyFont="1" applyBorder="1" applyAlignment="1">
      <alignment horizontal="center" vertical="center"/>
    </xf>
    <xf numFmtId="0" fontId="123" fillId="0" borderId="0" xfId="56" applyFont="1">
      <alignment vertical="center"/>
    </xf>
    <xf numFmtId="0" fontId="9" fillId="0" borderId="0" xfId="56" applyFont="1" applyAlignment="1">
      <alignment vertical="center" shrinkToFit="1"/>
    </xf>
    <xf numFmtId="210" fontId="9" fillId="0" borderId="0" xfId="56" applyNumberFormat="1" applyFont="1" applyAlignment="1">
      <alignment horizontal="right" vertical="center"/>
    </xf>
    <xf numFmtId="0" fontId="124" fillId="0" borderId="0" xfId="56" applyFont="1" applyAlignment="1">
      <alignment horizontal="right" vertical="center"/>
    </xf>
    <xf numFmtId="0" fontId="9" fillId="0" borderId="1" xfId="56" applyFont="1" applyBorder="1" applyAlignment="1">
      <alignment horizontal="centerContinuous" vertical="center"/>
    </xf>
    <xf numFmtId="0" fontId="82" fillId="0" borderId="0" xfId="56" quotePrefix="1" applyFont="1">
      <alignment vertical="center"/>
    </xf>
    <xf numFmtId="0" fontId="108" fillId="0" borderId="0" xfId="56" applyFont="1" applyAlignment="1">
      <alignment horizontal="center" vertical="center"/>
    </xf>
    <xf numFmtId="0" fontId="108" fillId="0" borderId="1" xfId="56" applyFont="1" applyBorder="1" applyAlignment="1">
      <alignment horizontal="center" vertical="center" shrinkToFit="1"/>
    </xf>
    <xf numFmtId="0" fontId="9" fillId="0" borderId="1" xfId="56" applyFont="1" applyBorder="1" applyAlignment="1">
      <alignment horizontal="center" vertical="center" shrinkToFit="1"/>
    </xf>
    <xf numFmtId="210" fontId="108" fillId="0" borderId="1" xfId="56" applyNumberFormat="1" applyFont="1" applyBorder="1" applyAlignment="1">
      <alignment horizontal="center" vertical="center"/>
    </xf>
    <xf numFmtId="209" fontId="108" fillId="0" borderId="1" xfId="56" applyNumberFormat="1" applyFont="1" applyBorder="1" applyAlignment="1">
      <alignment horizontal="center" vertical="center"/>
    </xf>
    <xf numFmtId="0" fontId="126" fillId="0" borderId="0" xfId="56" applyFont="1" applyAlignment="1">
      <alignment horizontal="left" vertical="center"/>
    </xf>
    <xf numFmtId="210" fontId="108" fillId="0" borderId="0" xfId="56" applyNumberFormat="1" applyFont="1" applyAlignment="1" applyProtection="1">
      <alignment horizontal="center" vertical="center" shrinkToFit="1"/>
      <protection locked="0"/>
    </xf>
    <xf numFmtId="209" fontId="108" fillId="0" borderId="0" xfId="56" applyNumberFormat="1" applyFont="1" applyAlignment="1" applyProtection="1">
      <alignment horizontal="center" vertical="center" shrinkToFit="1"/>
      <protection locked="0"/>
    </xf>
    <xf numFmtId="209" fontId="9" fillId="0" borderId="0" xfId="56" applyNumberFormat="1" applyFont="1" applyAlignment="1" applyProtection="1">
      <alignment horizontal="center" vertical="center" shrinkToFit="1"/>
      <protection locked="0"/>
    </xf>
    <xf numFmtId="0" fontId="108" fillId="0" borderId="39" xfId="56" applyFont="1" applyBorder="1">
      <alignment vertical="center"/>
    </xf>
    <xf numFmtId="0" fontId="3" fillId="0" borderId="0" xfId="57" applyAlignment="1">
      <alignment horizontal="right"/>
    </xf>
    <xf numFmtId="0" fontId="9" fillId="42" borderId="1" xfId="56" applyFont="1" applyFill="1" applyBorder="1" applyAlignment="1">
      <alignment horizontal="centerContinuous" vertical="center"/>
    </xf>
    <xf numFmtId="0" fontId="8" fillId="0" borderId="0" xfId="56" applyFont="1">
      <alignment vertical="center"/>
    </xf>
    <xf numFmtId="0" fontId="91" fillId="0" borderId="0" xfId="56" applyFont="1" applyProtection="1">
      <alignment vertical="center"/>
      <protection locked="0"/>
    </xf>
    <xf numFmtId="0" fontId="108" fillId="0" borderId="41" xfId="56" applyFont="1" applyBorder="1" applyAlignment="1">
      <alignment horizontal="center" vertical="center" shrinkToFit="1"/>
    </xf>
    <xf numFmtId="210" fontId="108" fillId="0" borderId="41" xfId="56" applyNumberFormat="1" applyFont="1" applyBorder="1" applyAlignment="1">
      <alignment horizontal="center" vertical="center"/>
    </xf>
    <xf numFmtId="209" fontId="108" fillId="0" borderId="41" xfId="56" applyNumberFormat="1" applyFont="1" applyBorder="1" applyAlignment="1">
      <alignment horizontal="center" vertical="center"/>
    </xf>
    <xf numFmtId="0" fontId="9" fillId="0" borderId="39" xfId="56" applyFont="1" applyBorder="1">
      <alignment vertical="center"/>
    </xf>
    <xf numFmtId="0" fontId="5" fillId="0" borderId="0" xfId="56" applyFont="1">
      <alignment vertical="center"/>
    </xf>
    <xf numFmtId="0" fontId="122" fillId="0" borderId="165" xfId="56" applyFont="1" applyBorder="1" applyAlignment="1">
      <alignment horizontal="center" vertical="center"/>
    </xf>
    <xf numFmtId="0" fontId="5" fillId="42" borderId="26" xfId="56" applyFont="1" applyFill="1" applyBorder="1" applyAlignment="1">
      <alignment horizontal="center" vertical="center"/>
    </xf>
    <xf numFmtId="0" fontId="5" fillId="42" borderId="33" xfId="56" applyFont="1" applyFill="1" applyBorder="1" applyAlignment="1">
      <alignment horizontal="center" vertical="center"/>
    </xf>
    <xf numFmtId="0" fontId="5" fillId="42" borderId="5" xfId="56" applyFont="1" applyFill="1" applyBorder="1" applyAlignment="1">
      <alignment horizontal="center" vertical="center"/>
    </xf>
    <xf numFmtId="0" fontId="123" fillId="39" borderId="0" xfId="56" applyFont="1" applyFill="1">
      <alignment vertical="center"/>
    </xf>
    <xf numFmtId="0" fontId="112" fillId="39" borderId="0" xfId="56" applyFont="1" applyFill="1">
      <alignment vertical="center"/>
    </xf>
    <xf numFmtId="0" fontId="9" fillId="42" borderId="26" xfId="56" applyFont="1" applyFill="1" applyBorder="1" applyAlignment="1">
      <alignment horizontal="centerContinuous" vertical="center"/>
    </xf>
    <xf numFmtId="0" fontId="9" fillId="42" borderId="33" xfId="56" applyFont="1" applyFill="1" applyBorder="1" applyAlignment="1">
      <alignment horizontal="centerContinuous" vertical="center"/>
    </xf>
    <xf numFmtId="0" fontId="9" fillId="42" borderId="5" xfId="56" applyFont="1" applyFill="1" applyBorder="1" applyAlignment="1">
      <alignment horizontal="centerContinuous" vertical="center"/>
    </xf>
    <xf numFmtId="0" fontId="91" fillId="0" borderId="0" xfId="56" applyFont="1" applyAlignment="1">
      <alignment horizontal="center" vertical="center"/>
    </xf>
    <xf numFmtId="0" fontId="5" fillId="0" borderId="74" xfId="56" applyFont="1" applyBorder="1">
      <alignment vertical="center"/>
    </xf>
    <xf numFmtId="0" fontId="5" fillId="0" borderId="106" xfId="56" applyFont="1" applyBorder="1">
      <alignment vertical="center"/>
    </xf>
    <xf numFmtId="0" fontId="42" fillId="0" borderId="0" xfId="56" applyFont="1">
      <alignment vertical="center"/>
    </xf>
    <xf numFmtId="0" fontId="85" fillId="0" borderId="0" xfId="56" applyFont="1" applyAlignment="1">
      <alignment horizontal="left"/>
    </xf>
    <xf numFmtId="0" fontId="42" fillId="51" borderId="0" xfId="56" applyFont="1" applyFill="1">
      <alignment vertical="center"/>
    </xf>
    <xf numFmtId="0" fontId="85" fillId="51" borderId="0" xfId="56" applyFont="1" applyFill="1" applyAlignment="1">
      <alignment horizontal="left"/>
    </xf>
    <xf numFmtId="0" fontId="87" fillId="51" borderId="0" xfId="56" applyFont="1" applyFill="1">
      <alignment vertical="center"/>
    </xf>
    <xf numFmtId="0" fontId="128" fillId="0" borderId="0" xfId="56" applyFont="1" applyAlignment="1">
      <alignment horizontal="center" vertical="center"/>
    </xf>
    <xf numFmtId="0" fontId="129" fillId="0" borderId="0" xfId="56" applyFont="1" applyAlignment="1">
      <alignment horizontal="center" vertical="center"/>
    </xf>
    <xf numFmtId="210" fontId="9" fillId="0" borderId="1" xfId="56" applyNumberFormat="1" applyFont="1" applyBorder="1" applyAlignment="1">
      <alignment horizontal="center" vertical="center"/>
    </xf>
    <xf numFmtId="209" fontId="9" fillId="0" borderId="1" xfId="56" applyNumberFormat="1" applyFont="1" applyBorder="1" applyAlignment="1">
      <alignment horizontal="center" vertical="center"/>
    </xf>
    <xf numFmtId="0" fontId="108" fillId="38" borderId="0" xfId="56" applyFont="1" applyFill="1">
      <alignment vertical="center"/>
    </xf>
    <xf numFmtId="0" fontId="82" fillId="38" borderId="0" xfId="56" applyFont="1" applyFill="1">
      <alignment vertical="center"/>
    </xf>
    <xf numFmtId="210" fontId="108" fillId="42" borderId="7" xfId="56" applyNumberFormat="1" applyFont="1" applyFill="1" applyBorder="1">
      <alignment vertical="center"/>
    </xf>
    <xf numFmtId="208" fontId="108" fillId="42" borderId="7" xfId="56" applyNumberFormat="1" applyFont="1" applyFill="1" applyBorder="1" applyAlignment="1">
      <alignment horizontal="center" vertical="center"/>
    </xf>
    <xf numFmtId="208" fontId="9" fillId="42" borderId="7" xfId="56" applyNumberFormat="1" applyFont="1" applyFill="1" applyBorder="1" applyAlignment="1">
      <alignment horizontal="center" vertical="center"/>
    </xf>
    <xf numFmtId="208" fontId="108" fillId="42" borderId="1" xfId="56" applyNumberFormat="1" applyFont="1" applyFill="1" applyBorder="1" applyAlignment="1">
      <alignment horizontal="center" vertical="center"/>
    </xf>
    <xf numFmtId="0" fontId="130" fillId="0" borderId="0" xfId="56" applyFont="1" applyAlignment="1">
      <alignment horizontal="left" vertical="center"/>
    </xf>
    <xf numFmtId="210" fontId="108" fillId="42" borderId="43" xfId="56" applyNumberFormat="1" applyFont="1" applyFill="1" applyBorder="1">
      <alignment vertical="center"/>
    </xf>
    <xf numFmtId="208" fontId="108" fillId="42" borderId="43" xfId="56" applyNumberFormat="1" applyFont="1" applyFill="1" applyBorder="1" applyAlignment="1">
      <alignment horizontal="center" vertical="center"/>
    </xf>
    <xf numFmtId="208" fontId="9" fillId="42" borderId="43" xfId="56" applyNumberFormat="1" applyFont="1" applyFill="1" applyBorder="1" applyAlignment="1">
      <alignment horizontal="center" vertical="center"/>
    </xf>
    <xf numFmtId="208" fontId="108" fillId="38" borderId="1" xfId="56" applyNumberFormat="1" applyFont="1" applyFill="1" applyBorder="1" applyAlignment="1">
      <alignment horizontal="center" vertical="center"/>
    </xf>
    <xf numFmtId="0" fontId="87" fillId="0" borderId="0" xfId="56" applyFont="1" applyAlignment="1">
      <alignment horizontal="center" vertical="center"/>
    </xf>
    <xf numFmtId="0" fontId="97" fillId="0" borderId="0" xfId="56" applyFont="1">
      <alignment vertical="center"/>
    </xf>
    <xf numFmtId="0" fontId="97" fillId="0" borderId="0" xfId="56" applyFont="1" applyAlignment="1">
      <alignment horizontal="center" vertical="center"/>
    </xf>
    <xf numFmtId="0" fontId="9" fillId="38" borderId="0" xfId="56" applyFont="1" applyFill="1">
      <alignment vertical="center"/>
    </xf>
    <xf numFmtId="208" fontId="108" fillId="38" borderId="0" xfId="56" applyNumberFormat="1" applyFont="1" applyFill="1" applyAlignment="1">
      <alignment horizontal="center" vertical="center"/>
    </xf>
    <xf numFmtId="208" fontId="9" fillId="42" borderId="1" xfId="56" applyNumberFormat="1" applyFont="1" applyFill="1" applyBorder="1" applyAlignment="1">
      <alignment horizontal="center" vertical="center"/>
    </xf>
    <xf numFmtId="208" fontId="9" fillId="38" borderId="1" xfId="56" applyNumberFormat="1" applyFont="1" applyFill="1" applyBorder="1" applyAlignment="1">
      <alignment horizontal="center" vertical="center"/>
    </xf>
    <xf numFmtId="0" fontId="96" fillId="47" borderId="0" xfId="56" applyFont="1" applyFill="1">
      <alignment vertical="center"/>
    </xf>
    <xf numFmtId="0" fontId="96" fillId="0" borderId="0" xfId="56" applyFont="1">
      <alignment vertical="center"/>
    </xf>
    <xf numFmtId="210" fontId="108" fillId="39" borderId="1" xfId="56" applyNumberFormat="1" applyFont="1" applyFill="1" applyBorder="1" applyAlignment="1" applyProtection="1">
      <alignment horizontal="right" vertical="center" shrinkToFit="1"/>
      <protection locked="0"/>
    </xf>
    <xf numFmtId="209" fontId="108" fillId="39" borderId="1" xfId="56" applyNumberFormat="1" applyFont="1" applyFill="1" applyBorder="1" applyAlignment="1" applyProtection="1">
      <alignment horizontal="right" vertical="center" shrinkToFit="1"/>
      <protection locked="0"/>
    </xf>
    <xf numFmtId="0" fontId="135" fillId="0" borderId="0" xfId="58" applyFont="1" applyAlignment="1">
      <alignment horizontal="left" vertical="top"/>
    </xf>
    <xf numFmtId="0" fontId="135" fillId="0" borderId="0" xfId="58" applyFont="1" applyAlignment="1">
      <alignment horizontal="left" vertical="top" shrinkToFit="1"/>
    </xf>
    <xf numFmtId="0" fontId="136" fillId="0" borderId="0" xfId="58" applyFont="1" applyAlignment="1">
      <alignment horizontal="left" vertical="top"/>
    </xf>
    <xf numFmtId="0" fontId="137" fillId="0" borderId="0" xfId="58" applyFont="1" applyAlignment="1">
      <alignment horizontal="left" vertical="top"/>
    </xf>
    <xf numFmtId="0" fontId="137" fillId="0" borderId="0" xfId="58" applyFont="1" applyAlignment="1">
      <alignment horizontal="left" vertical="top" shrinkToFit="1"/>
    </xf>
    <xf numFmtId="0" fontId="138" fillId="0" borderId="0" xfId="58" applyFont="1" applyAlignment="1">
      <alignment horizontal="left" vertical="top"/>
    </xf>
    <xf numFmtId="0" fontId="137" fillId="42" borderId="0" xfId="58" applyFont="1" applyFill="1" applyAlignment="1">
      <alignment horizontal="left" vertical="top"/>
    </xf>
    <xf numFmtId="0" fontId="138" fillId="42" borderId="0" xfId="58" applyFont="1" applyFill="1" applyAlignment="1">
      <alignment horizontal="left" vertical="top"/>
    </xf>
    <xf numFmtId="0" fontId="137" fillId="0" borderId="0" xfId="58" applyFont="1" applyAlignment="1">
      <alignment horizontal="left" vertical="top" wrapText="1"/>
    </xf>
    <xf numFmtId="0" fontId="137" fillId="0" borderId="0" xfId="58" applyFont="1" applyAlignment="1">
      <alignment vertical="top" wrapText="1"/>
    </xf>
    <xf numFmtId="0" fontId="137" fillId="42" borderId="0" xfId="58" applyFont="1" applyFill="1" applyAlignment="1">
      <alignment horizontal="left" vertical="top" wrapText="1"/>
    </xf>
    <xf numFmtId="0" fontId="138" fillId="0" borderId="0" xfId="58" applyFont="1" applyAlignment="1">
      <alignment horizontal="left" vertical="top" wrapText="1"/>
    </xf>
    <xf numFmtId="0" fontId="137" fillId="0" borderId="0" xfId="59" applyFont="1" applyAlignment="1">
      <alignment horizontal="left" vertical="top"/>
    </xf>
    <xf numFmtId="0" fontId="138" fillId="0" borderId="0" xfId="59" applyFont="1" applyAlignment="1">
      <alignment horizontal="left" vertical="top"/>
    </xf>
    <xf numFmtId="0" fontId="135" fillId="0" borderId="0" xfId="59" applyFont="1" applyAlignment="1">
      <alignment horizontal="left" vertical="top"/>
    </xf>
    <xf numFmtId="0" fontId="135" fillId="0" borderId="0" xfId="58" applyFont="1" applyAlignment="1">
      <alignment horizontal="left" vertical="top" wrapText="1"/>
    </xf>
    <xf numFmtId="49" fontId="5" fillId="0" borderId="0" xfId="0" applyNumberFormat="1" applyFont="1" applyAlignment="1">
      <alignment horizontal="left" vertical="top"/>
    </xf>
    <xf numFmtId="49" fontId="5" fillId="0" borderId="0" xfId="0" applyNumberFormat="1" applyFont="1" applyAlignment="1">
      <alignment horizontal="left" vertical="center" wrapText="1"/>
    </xf>
    <xf numFmtId="49" fontId="5" fillId="3" borderId="0" xfId="0" applyNumberFormat="1" applyFont="1" applyFill="1" applyAlignment="1">
      <alignment horizontal="left" vertical="center" wrapText="1"/>
    </xf>
    <xf numFmtId="49" fontId="25" fillId="0" borderId="0" xfId="0" applyNumberFormat="1" applyFont="1" applyAlignment="1">
      <alignment horizontal="left" vertical="center" wrapText="1"/>
    </xf>
    <xf numFmtId="49" fontId="5" fillId="0" borderId="0" xfId="0" applyNumberFormat="1" applyFont="1" applyAlignment="1">
      <alignment horizontal="left" vertical="top" wrapText="1"/>
    </xf>
    <xf numFmtId="0" fontId="5" fillId="34" borderId="26" xfId="0" applyFont="1" applyFill="1" applyBorder="1" applyAlignment="1">
      <alignment horizontal="center" vertical="center"/>
    </xf>
    <xf numFmtId="0" fontId="5" fillId="34" borderId="33" xfId="0" applyFont="1" applyFill="1" applyBorder="1" applyAlignment="1">
      <alignment horizontal="center" vertical="center"/>
    </xf>
    <xf numFmtId="0" fontId="23" fillId="34" borderId="101" xfId="0" applyFont="1" applyFill="1" applyBorder="1" applyAlignment="1">
      <alignment horizontal="left" vertical="center" wrapText="1"/>
    </xf>
    <xf numFmtId="0" fontId="23" fillId="34" borderId="40" xfId="0" applyFont="1" applyFill="1" applyBorder="1" applyAlignment="1">
      <alignment horizontal="left" vertical="center" wrapText="1"/>
    </xf>
    <xf numFmtId="0" fontId="23" fillId="34" borderId="19" xfId="0" applyFont="1" applyFill="1" applyBorder="1" applyAlignment="1">
      <alignment horizontal="left" vertical="center" wrapText="1"/>
    </xf>
    <xf numFmtId="0" fontId="23" fillId="34" borderId="10" xfId="0" applyFont="1" applyFill="1" applyBorder="1" applyAlignment="1">
      <alignment horizontal="left" vertical="center" wrapText="1"/>
    </xf>
    <xf numFmtId="185" fontId="5" fillId="34" borderId="26" xfId="0" applyNumberFormat="1" applyFont="1" applyFill="1" applyBorder="1" applyAlignment="1">
      <alignment horizontal="left" vertical="center"/>
    </xf>
    <xf numFmtId="185" fontId="5" fillId="34" borderId="33" xfId="0" applyNumberFormat="1" applyFont="1" applyFill="1" applyBorder="1" applyAlignment="1">
      <alignment horizontal="left" vertical="center"/>
    </xf>
    <xf numFmtId="0" fontId="5" fillId="34" borderId="26" xfId="0" applyFont="1" applyFill="1" applyBorder="1" applyAlignment="1">
      <alignment horizontal="left" vertical="center"/>
    </xf>
    <xf numFmtId="0" fontId="5" fillId="34" borderId="33" xfId="0" applyFont="1" applyFill="1" applyBorder="1" applyAlignment="1">
      <alignment horizontal="left" vertical="center"/>
    </xf>
    <xf numFmtId="0" fontId="5" fillId="34" borderId="25" xfId="0" applyFont="1" applyFill="1" applyBorder="1" applyAlignment="1">
      <alignment horizontal="left" vertical="center"/>
    </xf>
    <xf numFmtId="0" fontId="5" fillId="34" borderId="47" xfId="0" applyFont="1" applyFill="1" applyBorder="1" applyAlignment="1">
      <alignment horizontal="center" vertical="center"/>
    </xf>
    <xf numFmtId="0" fontId="5" fillId="34" borderId="34" xfId="0" applyFont="1" applyFill="1" applyBorder="1" applyAlignment="1">
      <alignment horizontal="center" vertical="center"/>
    </xf>
    <xf numFmtId="0" fontId="24" fillId="34" borderId="72" xfId="0" applyFont="1" applyFill="1" applyBorder="1" applyAlignment="1">
      <alignment horizontal="left" vertical="center" wrapText="1"/>
    </xf>
    <xf numFmtId="0" fontId="24" fillId="34" borderId="102" xfId="0" applyFont="1" applyFill="1" applyBorder="1" applyAlignment="1">
      <alignment horizontal="left" vertical="center" wrapText="1"/>
    </xf>
    <xf numFmtId="185" fontId="6" fillId="34" borderId="45" xfId="0" applyNumberFormat="1" applyFont="1" applyFill="1" applyBorder="1" applyAlignment="1">
      <alignment horizontal="center" vertical="center"/>
    </xf>
    <xf numFmtId="185" fontId="6" fillId="34" borderId="39" xfId="0" applyNumberFormat="1" applyFont="1" applyFill="1" applyBorder="1" applyAlignment="1">
      <alignment horizontal="center" vertical="center"/>
    </xf>
    <xf numFmtId="185" fontId="6" fillId="34" borderId="102" xfId="0" applyNumberFormat="1" applyFont="1" applyFill="1" applyBorder="1" applyAlignment="1">
      <alignment horizontal="center" vertical="center"/>
    </xf>
    <xf numFmtId="0" fontId="9" fillId="34" borderId="45" xfId="0" applyFont="1" applyFill="1" applyBorder="1" applyAlignment="1">
      <alignment horizontal="left" vertical="center"/>
    </xf>
    <xf numFmtId="0" fontId="9" fillId="34" borderId="102" xfId="0" applyFont="1" applyFill="1" applyBorder="1" applyAlignment="1">
      <alignment horizontal="left" vertical="center"/>
    </xf>
    <xf numFmtId="0" fontId="19" fillId="34" borderId="101" xfId="0" applyFont="1" applyFill="1" applyBorder="1" applyAlignment="1">
      <alignment horizontal="left" vertical="center" wrapText="1"/>
    </xf>
    <xf numFmtId="0" fontId="19" fillId="34" borderId="40" xfId="0" applyFont="1" applyFill="1" applyBorder="1" applyAlignment="1">
      <alignment horizontal="left" vertical="center" wrapText="1"/>
    </xf>
    <xf numFmtId="0" fontId="19" fillId="34" borderId="72" xfId="0" applyFont="1" applyFill="1" applyBorder="1" applyAlignment="1">
      <alignment horizontal="left" vertical="center" wrapText="1"/>
    </xf>
    <xf numFmtId="0" fontId="19" fillId="34" borderId="102" xfId="0" applyFont="1" applyFill="1" applyBorder="1" applyAlignment="1">
      <alignment horizontal="left" vertical="center" wrapText="1"/>
    </xf>
    <xf numFmtId="0" fontId="21" fillId="0" borderId="0" xfId="0" applyFont="1" applyAlignment="1">
      <alignment horizontal="center" vertical="center"/>
    </xf>
    <xf numFmtId="0" fontId="20" fillId="0" borderId="0" xfId="0" applyFont="1" applyAlignment="1">
      <alignment horizontal="center" vertical="center"/>
    </xf>
    <xf numFmtId="0" fontId="5" fillId="37" borderId="26" xfId="0" applyFont="1" applyFill="1" applyBorder="1" applyAlignment="1">
      <alignment horizontal="left" vertical="center"/>
    </xf>
    <xf numFmtId="0" fontId="5" fillId="37" borderId="33" xfId="0" applyFont="1" applyFill="1" applyBorder="1" applyAlignment="1">
      <alignment horizontal="left" vertical="center"/>
    </xf>
    <xf numFmtId="0" fontId="5" fillId="37" borderId="5" xfId="0" applyFont="1" applyFill="1" applyBorder="1" applyAlignment="1">
      <alignment horizontal="left" vertical="center"/>
    </xf>
    <xf numFmtId="0" fontId="19" fillId="4" borderId="101" xfId="0" applyFont="1" applyFill="1" applyBorder="1" applyAlignment="1">
      <alignment horizontal="left" vertical="center" wrapText="1"/>
    </xf>
    <xf numFmtId="0" fontId="19" fillId="4" borderId="40" xfId="0" applyFont="1" applyFill="1" applyBorder="1" applyAlignment="1">
      <alignment horizontal="left" vertical="center" wrapText="1"/>
    </xf>
    <xf numFmtId="0" fontId="19" fillId="4" borderId="72" xfId="0" applyFont="1" applyFill="1" applyBorder="1" applyAlignment="1">
      <alignment horizontal="left" vertical="center" wrapText="1"/>
    </xf>
    <xf numFmtId="0" fontId="19" fillId="4" borderId="102" xfId="0" applyFont="1" applyFill="1" applyBorder="1" applyAlignment="1">
      <alignment horizontal="left" vertical="center" wrapText="1"/>
    </xf>
    <xf numFmtId="0" fontId="19" fillId="0" borderId="18" xfId="0" applyFont="1" applyBorder="1">
      <alignment vertical="center"/>
    </xf>
    <xf numFmtId="0" fontId="17" fillId="0" borderId="0" xfId="0" applyFont="1">
      <alignment vertical="center"/>
    </xf>
    <xf numFmtId="0" fontId="5" fillId="37" borderId="26" xfId="0" applyFont="1" applyFill="1" applyBorder="1" applyAlignment="1">
      <alignment horizontal="left" vertical="center" wrapText="1"/>
    </xf>
    <xf numFmtId="0" fontId="5" fillId="37" borderId="33" xfId="0" applyFont="1" applyFill="1" applyBorder="1" applyAlignment="1">
      <alignment horizontal="left" vertical="center" wrapText="1"/>
    </xf>
    <xf numFmtId="0" fontId="5" fillId="37" borderId="5" xfId="0" applyFont="1" applyFill="1" applyBorder="1" applyAlignment="1">
      <alignment horizontal="left" vertical="center" wrapText="1"/>
    </xf>
    <xf numFmtId="0" fontId="5" fillId="0" borderId="45" xfId="0" applyFont="1" applyBorder="1" applyAlignment="1">
      <alignment horizontal="left" vertical="center"/>
    </xf>
    <xf numFmtId="0" fontId="5" fillId="0" borderId="39" xfId="0" applyFont="1" applyBorder="1" applyAlignment="1">
      <alignment horizontal="left" vertical="center"/>
    </xf>
    <xf numFmtId="0" fontId="5" fillId="0" borderId="36" xfId="0" applyFont="1" applyBorder="1" applyAlignment="1">
      <alignment horizontal="left" vertical="center"/>
    </xf>
    <xf numFmtId="49" fontId="9" fillId="0" borderId="73" xfId="0" applyNumberFormat="1" applyFont="1" applyBorder="1" applyAlignment="1">
      <alignment horizontal="left" vertical="center"/>
    </xf>
    <xf numFmtId="49" fontId="9" fillId="0" borderId="15" xfId="0" applyNumberFormat="1" applyFont="1" applyBorder="1" applyAlignment="1">
      <alignment horizontal="left" vertical="center"/>
    </xf>
    <xf numFmtId="0" fontId="19" fillId="4" borderId="14" xfId="0" applyFont="1" applyFill="1" applyBorder="1" applyAlignment="1">
      <alignment horizontal="left" vertical="center"/>
    </xf>
    <xf numFmtId="0" fontId="19" fillId="4" borderId="105" xfId="0" applyFont="1" applyFill="1" applyBorder="1" applyAlignment="1">
      <alignment horizontal="left" vertical="center"/>
    </xf>
    <xf numFmtId="0" fontId="19" fillId="4" borderId="72" xfId="0" applyFont="1" applyFill="1" applyBorder="1" applyAlignment="1">
      <alignment horizontal="left" vertical="center"/>
    </xf>
    <xf numFmtId="0" fontId="19" fillId="4" borderId="102" xfId="0" applyFont="1" applyFill="1" applyBorder="1" applyAlignment="1">
      <alignment horizontal="left" vertical="center"/>
    </xf>
    <xf numFmtId="0" fontId="26" fillId="0" borderId="26" xfId="28" applyFont="1" applyFill="1" applyBorder="1" applyAlignment="1">
      <alignment vertical="center"/>
    </xf>
    <xf numFmtId="0" fontId="6" fillId="0" borderId="33" xfId="0" applyFont="1" applyBorder="1">
      <alignment vertical="center"/>
    </xf>
    <xf numFmtId="0" fontId="6" fillId="0" borderId="25" xfId="0" applyFont="1" applyBorder="1">
      <alignment vertical="center"/>
    </xf>
    <xf numFmtId="49" fontId="5" fillId="0" borderId="15" xfId="0" applyNumberFormat="1" applyFont="1" applyBorder="1" applyAlignment="1">
      <alignment horizontal="left" vertical="center"/>
    </xf>
    <xf numFmtId="49" fontId="5" fillId="0" borderId="16" xfId="0" applyNumberFormat="1" applyFont="1" applyBorder="1" applyAlignment="1">
      <alignment horizontal="left" vertical="center"/>
    </xf>
    <xf numFmtId="0" fontId="6" fillId="0" borderId="26" xfId="0" applyFont="1" applyBorder="1">
      <alignment vertical="center"/>
    </xf>
    <xf numFmtId="0" fontId="5" fillId="36" borderId="26" xfId="0" applyFont="1" applyFill="1" applyBorder="1" applyAlignment="1">
      <alignment horizontal="center" vertical="center"/>
    </xf>
    <xf numFmtId="0" fontId="5" fillId="36" borderId="33" xfId="0" applyFont="1" applyFill="1" applyBorder="1" applyAlignment="1">
      <alignment horizontal="center" vertical="center"/>
    </xf>
    <xf numFmtId="0" fontId="18" fillId="0" borderId="6" xfId="0" applyFont="1" applyBorder="1" applyAlignment="1">
      <alignment horizontal="left" vertical="center"/>
    </xf>
    <xf numFmtId="193" fontId="19" fillId="0" borderId="26" xfId="0" applyNumberFormat="1" applyFont="1" applyBorder="1" applyAlignment="1">
      <alignment horizontal="left" vertical="center"/>
    </xf>
    <xf numFmtId="193" fontId="19" fillId="0" borderId="33" xfId="0" applyNumberFormat="1" applyFont="1" applyBorder="1" applyAlignment="1">
      <alignment horizontal="left" vertical="center"/>
    </xf>
    <xf numFmtId="193" fontId="19" fillId="0" borderId="25" xfId="0" applyNumberFormat="1" applyFont="1" applyBorder="1" applyAlignment="1">
      <alignment horizontal="left" vertical="center"/>
    </xf>
    <xf numFmtId="183" fontId="6" fillId="0" borderId="41" xfId="0" applyNumberFormat="1" applyFont="1" applyBorder="1" applyAlignment="1">
      <alignment horizontal="left" vertical="center"/>
    </xf>
    <xf numFmtId="183" fontId="6" fillId="0" borderId="42" xfId="0" applyNumberFormat="1" applyFont="1" applyBorder="1" applyAlignment="1">
      <alignment horizontal="left" vertical="center"/>
    </xf>
    <xf numFmtId="0" fontId="5" fillId="0" borderId="26" xfId="0" applyFont="1" applyBorder="1" applyAlignment="1">
      <alignment horizontal="left" vertical="center"/>
    </xf>
    <xf numFmtId="0" fontId="5" fillId="0" borderId="33" xfId="0" applyFont="1" applyBorder="1" applyAlignment="1">
      <alignment horizontal="left" vertical="center"/>
    </xf>
    <xf numFmtId="0" fontId="5" fillId="0" borderId="25" xfId="0" applyFont="1" applyBorder="1" applyAlignment="1">
      <alignment horizontal="left" vertical="center"/>
    </xf>
    <xf numFmtId="0" fontId="19" fillId="4" borderId="104" xfId="0" applyFont="1" applyFill="1" applyBorder="1" applyAlignment="1">
      <alignment horizontal="left" vertical="center"/>
    </xf>
    <xf numFmtId="0" fontId="19" fillId="4" borderId="44" xfId="0" applyFont="1" applyFill="1" applyBorder="1" applyAlignment="1">
      <alignment horizontal="left" vertical="center"/>
    </xf>
    <xf numFmtId="0" fontId="19" fillId="4" borderId="103" xfId="0" applyFont="1" applyFill="1" applyBorder="1" applyAlignment="1">
      <alignment horizontal="left" vertical="center"/>
    </xf>
    <xf numFmtId="0" fontId="19" fillId="4" borderId="5" xfId="0" applyFont="1" applyFill="1" applyBorder="1" applyAlignment="1">
      <alignment horizontal="left" vertical="center"/>
    </xf>
    <xf numFmtId="0" fontId="19" fillId="4" borderId="17" xfId="0" applyFont="1" applyFill="1" applyBorder="1" applyAlignment="1">
      <alignment horizontal="left" vertical="center" wrapText="1"/>
    </xf>
    <xf numFmtId="0" fontId="19" fillId="4" borderId="106" xfId="0" applyFont="1" applyFill="1" applyBorder="1" applyAlignment="1">
      <alignment horizontal="left" vertical="center" wrapText="1"/>
    </xf>
    <xf numFmtId="192" fontId="6" fillId="0" borderId="33" xfId="0" applyNumberFormat="1" applyFont="1" applyBorder="1" applyAlignment="1">
      <alignment horizontal="left" vertical="center"/>
    </xf>
    <xf numFmtId="192" fontId="6" fillId="0" borderId="25" xfId="0" applyNumberFormat="1" applyFont="1" applyBorder="1" applyAlignment="1">
      <alignment horizontal="left" vertical="center"/>
    </xf>
    <xf numFmtId="0" fontId="5" fillId="0" borderId="47" xfId="0" applyFont="1" applyBorder="1" applyAlignment="1">
      <alignment horizontal="left" vertical="center" wrapText="1"/>
    </xf>
    <xf numFmtId="0" fontId="5" fillId="0" borderId="34" xfId="0" applyFont="1" applyBorder="1" applyAlignment="1">
      <alignment horizontal="left" vertical="center" wrapText="1"/>
    </xf>
    <xf numFmtId="0" fontId="5" fillId="35" borderId="34" xfId="0" applyFont="1" applyFill="1" applyBorder="1" applyAlignment="1">
      <alignment horizontal="left" vertical="center"/>
    </xf>
    <xf numFmtId="0" fontId="5" fillId="35" borderId="35" xfId="0" applyFont="1" applyFill="1" applyBorder="1" applyAlignment="1">
      <alignment horizontal="left" vertical="center"/>
    </xf>
    <xf numFmtId="0" fontId="18" fillId="0" borderId="15" xfId="0" applyFont="1" applyBorder="1" applyAlignment="1">
      <alignment horizontal="left" vertical="center"/>
    </xf>
    <xf numFmtId="0" fontId="18" fillId="35" borderId="15" xfId="0" applyFont="1" applyFill="1" applyBorder="1" applyAlignment="1">
      <alignment horizontal="left" vertical="center"/>
    </xf>
    <xf numFmtId="49" fontId="18" fillId="0" borderId="0" xfId="0" applyNumberFormat="1" applyFont="1" applyAlignment="1">
      <alignment horizontal="left" vertical="center"/>
    </xf>
    <xf numFmtId="0" fontId="5" fillId="36" borderId="26" xfId="0" applyFont="1" applyFill="1" applyBorder="1" applyAlignment="1">
      <alignment vertical="center" wrapText="1"/>
    </xf>
    <xf numFmtId="0" fontId="5" fillId="36" borderId="33" xfId="0" applyFont="1" applyFill="1" applyBorder="1" applyAlignment="1">
      <alignment vertical="center" wrapText="1"/>
    </xf>
    <xf numFmtId="0" fontId="5" fillId="36" borderId="25" xfId="0" applyFont="1" applyFill="1" applyBorder="1" applyAlignment="1">
      <alignment vertical="center" wrapText="1"/>
    </xf>
    <xf numFmtId="0" fontId="19" fillId="4" borderId="101" xfId="0" applyFont="1" applyFill="1" applyBorder="1" applyAlignment="1">
      <alignment horizontal="left" vertical="center"/>
    </xf>
    <xf numFmtId="0" fontId="19" fillId="4" borderId="40" xfId="0" applyFont="1" applyFill="1" applyBorder="1" applyAlignment="1">
      <alignment horizontal="left" vertical="center"/>
    </xf>
    <xf numFmtId="0" fontId="19" fillId="4" borderId="17" xfId="0" applyFont="1" applyFill="1" applyBorder="1" applyAlignment="1">
      <alignment horizontal="left" vertical="center"/>
    </xf>
    <xf numFmtId="0" fontId="19" fillId="4" borderId="106" xfId="0" applyFont="1" applyFill="1" applyBorder="1" applyAlignment="1">
      <alignment horizontal="left" vertical="center"/>
    </xf>
    <xf numFmtId="0" fontId="5" fillId="37" borderId="26" xfId="0" applyFont="1" applyFill="1" applyBorder="1">
      <alignment vertical="center"/>
    </xf>
    <xf numFmtId="0" fontId="5" fillId="37" borderId="33" xfId="0" applyFont="1" applyFill="1" applyBorder="1">
      <alignment vertical="center"/>
    </xf>
    <xf numFmtId="0" fontId="5" fillId="37" borderId="5" xfId="0" applyFont="1" applyFill="1" applyBorder="1">
      <alignment vertical="center"/>
    </xf>
    <xf numFmtId="0" fontId="5" fillId="37" borderId="26" xfId="0" applyFont="1" applyFill="1" applyBorder="1" applyAlignment="1">
      <alignment vertical="center" wrapText="1"/>
    </xf>
    <xf numFmtId="0" fontId="5" fillId="37" borderId="33" xfId="0" applyFont="1" applyFill="1" applyBorder="1" applyAlignment="1">
      <alignment vertical="center" wrapText="1"/>
    </xf>
    <xf numFmtId="0" fontId="5" fillId="37" borderId="5" xfId="0" applyFont="1" applyFill="1" applyBorder="1" applyAlignment="1">
      <alignment vertical="center" wrapText="1"/>
    </xf>
    <xf numFmtId="0" fontId="19" fillId="4" borderId="103" xfId="0" applyFont="1" applyFill="1" applyBorder="1" applyAlignment="1">
      <alignment horizontal="left" vertical="center" wrapText="1"/>
    </xf>
    <xf numFmtId="0" fontId="28" fillId="0" borderId="26" xfId="28" applyFont="1" applyFill="1" applyBorder="1" applyAlignment="1">
      <alignment horizontal="left" vertical="center" wrapText="1"/>
    </xf>
    <xf numFmtId="0" fontId="28" fillId="0" borderId="33" xfId="28" applyFont="1" applyFill="1" applyBorder="1" applyAlignment="1">
      <alignment horizontal="left" vertical="center" wrapText="1"/>
    </xf>
    <xf numFmtId="0" fontId="28" fillId="0" borderId="25" xfId="28" applyFont="1" applyFill="1" applyBorder="1" applyAlignment="1">
      <alignment horizontal="left" vertical="center" wrapText="1"/>
    </xf>
    <xf numFmtId="0" fontId="19" fillId="4" borderId="104" xfId="0" applyFont="1" applyFill="1" applyBorder="1" applyAlignment="1">
      <alignment horizontal="left" vertical="center" wrapText="1"/>
    </xf>
    <xf numFmtId="0" fontId="19" fillId="4" borderId="44" xfId="0" applyFont="1" applyFill="1" applyBorder="1" applyAlignment="1">
      <alignment horizontal="left" vertical="center" wrapText="1"/>
    </xf>
    <xf numFmtId="0" fontId="5" fillId="36" borderId="47" xfId="0" applyFont="1" applyFill="1" applyBorder="1" applyAlignment="1">
      <alignment horizontal="center" vertical="center"/>
    </xf>
    <xf numFmtId="0" fontId="5" fillId="36" borderId="34" xfId="0" applyFont="1" applyFill="1" applyBorder="1" applyAlignment="1">
      <alignment horizontal="center" vertical="center"/>
    </xf>
    <xf numFmtId="0" fontId="18" fillId="34" borderId="6" xfId="0" applyFont="1" applyFill="1" applyBorder="1" applyAlignment="1">
      <alignment horizontal="left" vertical="center" wrapText="1"/>
    </xf>
    <xf numFmtId="0" fontId="9" fillId="34" borderId="37" xfId="0" applyFont="1" applyFill="1" applyBorder="1" applyAlignment="1">
      <alignment horizontal="left" vertical="center"/>
    </xf>
    <xf numFmtId="0" fontId="9" fillId="34" borderId="59" xfId="0" applyFont="1" applyFill="1" applyBorder="1" applyAlignment="1">
      <alignment horizontal="left" vertical="center"/>
    </xf>
    <xf numFmtId="185" fontId="6" fillId="34" borderId="37" xfId="0" applyNumberFormat="1" applyFont="1" applyFill="1" applyBorder="1" applyAlignment="1">
      <alignment horizontal="center" vertical="center"/>
    </xf>
    <xf numFmtId="185" fontId="6" fillId="34" borderId="38" xfId="0" applyNumberFormat="1" applyFont="1" applyFill="1" applyBorder="1" applyAlignment="1">
      <alignment horizontal="center" vertical="center"/>
    </xf>
    <xf numFmtId="185" fontId="6" fillId="34" borderId="59" xfId="0" applyNumberFormat="1" applyFont="1" applyFill="1" applyBorder="1" applyAlignment="1">
      <alignment horizontal="center" vertical="center"/>
    </xf>
    <xf numFmtId="0" fontId="24" fillId="34" borderId="107" xfId="0" applyFont="1" applyFill="1" applyBorder="1" applyAlignment="1">
      <alignment horizontal="left" vertical="center" wrapText="1"/>
    </xf>
    <xf numFmtId="0" fontId="24" fillId="34" borderId="59" xfId="0" applyFont="1" applyFill="1" applyBorder="1" applyAlignment="1">
      <alignment horizontal="left" vertical="center"/>
    </xf>
    <xf numFmtId="0" fontId="5" fillId="4" borderId="21" xfId="0" applyFont="1" applyFill="1" applyBorder="1" applyAlignment="1">
      <alignment horizontal="left" vertical="center" wrapText="1"/>
    </xf>
    <xf numFmtId="0" fontId="5" fillId="4" borderId="30" xfId="0" applyFont="1" applyFill="1" applyBorder="1" applyAlignment="1">
      <alignment horizontal="left" vertical="center" wrapText="1"/>
    </xf>
    <xf numFmtId="0" fontId="5" fillId="4" borderId="46" xfId="0" applyFont="1" applyFill="1" applyBorder="1" applyAlignment="1">
      <alignment horizontal="left" vertical="center" wrapText="1"/>
    </xf>
    <xf numFmtId="0" fontId="5" fillId="4" borderId="21" xfId="0" applyFont="1" applyFill="1" applyBorder="1" applyAlignment="1">
      <alignment horizontal="left" vertical="center"/>
    </xf>
    <xf numFmtId="0" fontId="5" fillId="4" borderId="30" xfId="0" applyFont="1" applyFill="1" applyBorder="1" applyAlignment="1">
      <alignment horizontal="left" vertical="center"/>
    </xf>
    <xf numFmtId="0" fontId="5" fillId="4" borderId="46" xfId="0" applyFont="1" applyFill="1" applyBorder="1" applyAlignment="1">
      <alignment horizontal="left" vertical="center"/>
    </xf>
    <xf numFmtId="0" fontId="5" fillId="37" borderId="37" xfId="0" applyFont="1" applyFill="1" applyBorder="1" applyAlignment="1">
      <alignment horizontal="left" vertical="center" shrinkToFit="1"/>
    </xf>
    <xf numFmtId="0" fontId="5" fillId="37" borderId="59" xfId="0" applyFont="1" applyFill="1" applyBorder="1" applyAlignment="1">
      <alignment horizontal="left" vertical="center" shrinkToFit="1"/>
    </xf>
    <xf numFmtId="176" fontId="5" fillId="37" borderId="33" xfId="0" applyNumberFormat="1" applyFont="1" applyFill="1" applyBorder="1" applyAlignment="1">
      <alignment horizontal="center" vertical="center" shrinkToFit="1"/>
    </xf>
    <xf numFmtId="0" fontId="5" fillId="37" borderId="26" xfId="0" applyFont="1" applyFill="1" applyBorder="1" applyAlignment="1">
      <alignment horizontal="left" vertical="center" shrinkToFit="1"/>
    </xf>
    <xf numFmtId="0" fontId="5" fillId="37" borderId="33" xfId="0" applyFont="1" applyFill="1" applyBorder="1" applyAlignment="1">
      <alignment horizontal="left" vertical="center" shrinkToFit="1"/>
    </xf>
    <xf numFmtId="0" fontId="5" fillId="37" borderId="5" xfId="0" applyFont="1" applyFill="1" applyBorder="1" applyAlignment="1">
      <alignment horizontal="left" vertical="center" shrinkToFit="1"/>
    </xf>
    <xf numFmtId="0" fontId="5" fillId="36" borderId="26" xfId="0" applyFont="1" applyFill="1" applyBorder="1" applyAlignment="1">
      <alignment horizontal="left" vertical="center" shrinkToFit="1"/>
    </xf>
    <xf numFmtId="0" fontId="5" fillId="36" borderId="5" xfId="0" applyFont="1" applyFill="1" applyBorder="1" applyAlignment="1">
      <alignment horizontal="left" vertical="center" shrinkToFit="1"/>
    </xf>
    <xf numFmtId="0" fontId="5" fillId="4" borderId="109" xfId="0" applyFont="1" applyFill="1" applyBorder="1" applyAlignment="1">
      <alignment horizontal="left" vertical="center"/>
    </xf>
    <xf numFmtId="194" fontId="6" fillId="0" borderId="32" xfId="0" applyNumberFormat="1" applyFont="1" applyBorder="1" applyAlignment="1">
      <alignment horizontal="right" vertical="center" shrinkToFit="1"/>
    </xf>
    <xf numFmtId="194" fontId="6" fillId="0" borderId="33" xfId="0" applyNumberFormat="1" applyFont="1" applyBorder="1" applyAlignment="1">
      <alignment horizontal="right" vertical="center" shrinkToFit="1"/>
    </xf>
    <xf numFmtId="194" fontId="6" fillId="0" borderId="26" xfId="0" applyNumberFormat="1" applyFont="1" applyBorder="1" applyAlignment="1">
      <alignment horizontal="right" vertical="center" shrinkToFit="1"/>
    </xf>
    <xf numFmtId="0" fontId="7" fillId="0" borderId="0" xfId="0" applyFont="1" applyAlignment="1">
      <alignment horizontal="left" vertical="center"/>
    </xf>
    <xf numFmtId="49" fontId="6" fillId="0" borderId="33" xfId="0" applyNumberFormat="1" applyFont="1" applyBorder="1" applyAlignment="1">
      <alignment horizontal="left" vertical="center" shrinkToFit="1"/>
    </xf>
    <xf numFmtId="49" fontId="6" fillId="0" borderId="25" xfId="0" applyNumberFormat="1" applyFont="1" applyBorder="1" applyAlignment="1">
      <alignment horizontal="left" vertical="center" shrinkToFit="1"/>
    </xf>
    <xf numFmtId="176" fontId="5" fillId="0" borderId="33" xfId="0" applyNumberFormat="1" applyFont="1" applyBorder="1" applyAlignment="1">
      <alignment horizontal="left" vertical="center" shrinkToFit="1"/>
    </xf>
    <xf numFmtId="176" fontId="5" fillId="0" borderId="25" xfId="0" applyNumberFormat="1" applyFont="1" applyBorder="1" applyAlignment="1">
      <alignment horizontal="left" vertical="center" shrinkToFit="1"/>
    </xf>
    <xf numFmtId="0" fontId="5" fillId="4" borderId="108" xfId="0" applyFont="1" applyFill="1" applyBorder="1" applyAlignment="1">
      <alignment horizontal="left" vertical="center"/>
    </xf>
    <xf numFmtId="0" fontId="5" fillId="0" borderId="40" xfId="0" applyFont="1" applyBorder="1" applyAlignment="1">
      <alignment horizontal="left" vertical="center" shrinkToFit="1"/>
    </xf>
    <xf numFmtId="0" fontId="5" fillId="0" borderId="102" xfId="0" applyFont="1" applyBorder="1" applyAlignment="1">
      <alignment horizontal="left" vertical="center" shrinkToFit="1"/>
    </xf>
    <xf numFmtId="0" fontId="5" fillId="0" borderId="26" xfId="0" applyFont="1" applyBorder="1" applyAlignment="1">
      <alignment vertical="center" shrinkToFit="1"/>
    </xf>
    <xf numFmtId="0" fontId="5" fillId="0" borderId="33" xfId="0" applyFont="1" applyBorder="1" applyAlignment="1">
      <alignment vertical="center" shrinkToFit="1"/>
    </xf>
    <xf numFmtId="0" fontId="5" fillId="0" borderId="25" xfId="0" applyFont="1" applyBorder="1" applyAlignment="1">
      <alignment vertical="center" shrinkToFit="1"/>
    </xf>
    <xf numFmtId="0" fontId="8" fillId="37" borderId="1" xfId="0" applyFont="1" applyFill="1" applyBorder="1" applyAlignment="1">
      <alignment vertical="center" wrapText="1" shrinkToFit="1"/>
    </xf>
    <xf numFmtId="0" fontId="5" fillId="36" borderId="47" xfId="0" applyFont="1" applyFill="1" applyBorder="1" applyAlignment="1">
      <alignment horizontal="left" vertical="center" shrinkToFit="1"/>
    </xf>
    <xf numFmtId="0" fontId="5" fillId="36" borderId="44" xfId="0" applyFont="1" applyFill="1" applyBorder="1" applyAlignment="1">
      <alignment horizontal="left" vertical="center" shrinkToFit="1"/>
    </xf>
    <xf numFmtId="0" fontId="5" fillId="37" borderId="7" xfId="0" applyFont="1" applyFill="1" applyBorder="1" applyAlignment="1">
      <alignment horizontal="left" vertical="center"/>
    </xf>
    <xf numFmtId="0" fontId="5" fillId="37" borderId="43" xfId="0" applyFont="1" applyFill="1" applyBorder="1" applyAlignment="1">
      <alignment horizontal="left" vertical="center"/>
    </xf>
    <xf numFmtId="0" fontId="5" fillId="36" borderId="33" xfId="0" applyFont="1" applyFill="1" applyBorder="1" applyAlignment="1">
      <alignment horizontal="left" vertical="center" shrinkToFit="1"/>
    </xf>
    <xf numFmtId="0" fontId="6" fillId="0" borderId="32" xfId="0" applyFont="1" applyBorder="1" applyAlignment="1">
      <alignment horizontal="right" vertical="center" shrinkToFit="1"/>
    </xf>
    <xf numFmtId="0" fontId="6" fillId="0" borderId="45" xfId="0" applyFont="1" applyBorder="1" applyAlignment="1">
      <alignment horizontal="right" vertical="center" shrinkToFit="1"/>
    </xf>
    <xf numFmtId="0" fontId="5" fillId="37" borderId="1" xfId="0" applyFont="1" applyFill="1" applyBorder="1" applyAlignment="1">
      <alignment horizontal="left" vertical="center" wrapText="1"/>
    </xf>
    <xf numFmtId="0" fontId="5" fillId="37" borderId="7" xfId="0" applyFont="1" applyFill="1" applyBorder="1" applyAlignment="1">
      <alignment horizontal="left" vertical="center" wrapText="1"/>
    </xf>
    <xf numFmtId="196" fontId="5" fillId="0" borderId="33" xfId="0" applyNumberFormat="1" applyFont="1" applyBorder="1" applyAlignment="1">
      <alignment horizontal="left" vertical="center" wrapText="1" shrinkToFit="1"/>
    </xf>
    <xf numFmtId="196" fontId="5" fillId="0" borderId="5" xfId="0" applyNumberFormat="1" applyFont="1" applyBorder="1" applyAlignment="1">
      <alignment horizontal="left" vertical="center" wrapText="1" shrinkToFit="1"/>
    </xf>
    <xf numFmtId="0" fontId="9" fillId="37" borderId="26" xfId="0" applyFont="1" applyFill="1" applyBorder="1" applyAlignment="1">
      <alignment horizontal="left" vertical="center" shrinkToFit="1"/>
    </xf>
    <xf numFmtId="0" fontId="9" fillId="37" borderId="33" xfId="0" applyFont="1" applyFill="1" applyBorder="1" applyAlignment="1">
      <alignment horizontal="left" vertical="center" shrinkToFit="1"/>
    </xf>
    <xf numFmtId="184" fontId="5" fillId="0" borderId="33" xfId="0" applyNumberFormat="1" applyFont="1" applyBorder="1" applyAlignment="1">
      <alignment horizontal="left" vertical="center" shrinkToFit="1"/>
    </xf>
    <xf numFmtId="184" fontId="5" fillId="0" borderId="25" xfId="0" applyNumberFormat="1" applyFont="1" applyBorder="1" applyAlignment="1">
      <alignment horizontal="left" vertical="center" shrinkToFit="1"/>
    </xf>
    <xf numFmtId="0" fontId="6" fillId="0" borderId="26" xfId="0" applyFont="1" applyBorder="1" applyAlignment="1">
      <alignment horizontal="right" vertical="center" shrinkToFit="1"/>
    </xf>
    <xf numFmtId="0" fontId="6" fillId="0" borderId="33" xfId="0" applyFont="1" applyBorder="1" applyAlignment="1">
      <alignment horizontal="right" vertical="center" shrinkToFit="1"/>
    </xf>
    <xf numFmtId="0" fontId="5" fillId="0" borderId="47" xfId="0" applyFont="1" applyBorder="1" applyAlignment="1">
      <alignment horizontal="left" vertical="center" shrinkToFit="1"/>
    </xf>
    <xf numFmtId="0" fontId="5" fillId="0" borderId="34" xfId="0" applyFont="1" applyBorder="1" applyAlignment="1">
      <alignment horizontal="left" vertical="center" shrinkToFit="1"/>
    </xf>
    <xf numFmtId="0" fontId="8" fillId="37" borderId="33" xfId="0" applyFont="1" applyFill="1" applyBorder="1" applyAlignment="1">
      <alignment horizontal="left" vertical="center" shrinkToFit="1"/>
    </xf>
    <xf numFmtId="49" fontId="6" fillId="37" borderId="26" xfId="0" applyNumberFormat="1" applyFont="1" applyFill="1" applyBorder="1" applyAlignment="1">
      <alignment horizontal="left" vertical="center" shrinkToFit="1"/>
    </xf>
    <xf numFmtId="49" fontId="6" fillId="37" borderId="5" xfId="0" applyNumberFormat="1" applyFont="1" applyFill="1" applyBorder="1" applyAlignment="1">
      <alignment horizontal="left" vertical="center" shrinkToFit="1"/>
    </xf>
    <xf numFmtId="49" fontId="6" fillId="0" borderId="26" xfId="0" applyNumberFormat="1" applyFont="1" applyBorder="1" applyAlignment="1">
      <alignment horizontal="left" vertical="center" shrinkToFit="1"/>
    </xf>
    <xf numFmtId="0" fontId="8" fillId="0" borderId="0" xfId="0" applyFont="1" applyAlignment="1">
      <alignment horizontal="left" vertical="top" wrapText="1"/>
    </xf>
    <xf numFmtId="49" fontId="6" fillId="0" borderId="5" xfId="0" applyNumberFormat="1" applyFont="1" applyBorder="1" applyAlignment="1">
      <alignment horizontal="left" vertical="center" shrinkToFit="1"/>
    </xf>
    <xf numFmtId="0" fontId="9" fillId="37" borderId="1" xfId="0" applyFont="1" applyFill="1" applyBorder="1" applyAlignment="1">
      <alignment vertical="center" shrinkToFit="1"/>
    </xf>
    <xf numFmtId="0" fontId="9" fillId="37" borderId="26" xfId="0" applyFont="1" applyFill="1" applyBorder="1" applyAlignment="1">
      <alignment vertical="center" shrinkToFit="1"/>
    </xf>
    <xf numFmtId="0" fontId="6" fillId="37" borderId="1" xfId="0" applyFont="1" applyFill="1" applyBorder="1" applyAlignment="1">
      <alignment vertical="center" shrinkToFit="1"/>
    </xf>
    <xf numFmtId="0" fontId="6" fillId="37" borderId="26" xfId="0" applyFont="1" applyFill="1" applyBorder="1" applyAlignment="1">
      <alignment vertical="center" shrinkToFit="1"/>
    </xf>
    <xf numFmtId="0" fontId="6" fillId="37" borderId="26" xfId="0" applyFont="1" applyFill="1" applyBorder="1" applyAlignment="1">
      <alignment horizontal="left" vertical="center" shrinkToFit="1"/>
    </xf>
    <xf numFmtId="0" fontId="6" fillId="37" borderId="33" xfId="0" applyFont="1" applyFill="1" applyBorder="1" applyAlignment="1">
      <alignment horizontal="left" vertical="center" shrinkToFit="1"/>
    </xf>
    <xf numFmtId="0" fontId="6" fillId="37" borderId="5" xfId="0" applyFont="1" applyFill="1" applyBorder="1" applyAlignment="1">
      <alignment horizontal="left" vertical="center" shrinkToFit="1"/>
    </xf>
    <xf numFmtId="0" fontId="82" fillId="41" borderId="32" xfId="0" applyFont="1" applyFill="1" applyBorder="1" applyAlignment="1">
      <alignment horizontal="left" vertical="center" wrapText="1"/>
    </xf>
    <xf numFmtId="0" fontId="82" fillId="41" borderId="40" xfId="0" applyFont="1" applyFill="1" applyBorder="1" applyAlignment="1">
      <alignment horizontal="left" vertical="center" wrapText="1"/>
    </xf>
    <xf numFmtId="0" fontId="82" fillId="41" borderId="45" xfId="0" applyFont="1" applyFill="1" applyBorder="1" applyAlignment="1">
      <alignment horizontal="left" vertical="center" wrapText="1"/>
    </xf>
    <xf numFmtId="0" fontId="82" fillId="41" borderId="102" xfId="0" applyFont="1" applyFill="1" applyBorder="1" applyAlignment="1">
      <alignment horizontal="left" vertical="center" wrapText="1"/>
    </xf>
    <xf numFmtId="0" fontId="82" fillId="36" borderId="65" xfId="0" applyFont="1" applyFill="1" applyBorder="1" applyAlignment="1">
      <alignment horizontal="left" vertical="center" wrapText="1"/>
    </xf>
    <xf numFmtId="0" fontId="82" fillId="36" borderId="48" xfId="0" applyFont="1" applyFill="1" applyBorder="1" applyAlignment="1">
      <alignment horizontal="left" vertical="center" wrapText="1"/>
    </xf>
    <xf numFmtId="0" fontId="39" fillId="34" borderId="26" xfId="0" applyFont="1" applyFill="1" applyBorder="1" applyAlignment="1">
      <alignment vertical="center" wrapText="1"/>
    </xf>
    <xf numFmtId="0" fontId="39" fillId="34" borderId="33" xfId="0" applyFont="1" applyFill="1" applyBorder="1" applyAlignment="1">
      <alignment vertical="center" wrapText="1"/>
    </xf>
    <xf numFmtId="0" fontId="39" fillId="34" borderId="5" xfId="0" applyFont="1" applyFill="1" applyBorder="1" applyAlignment="1">
      <alignment vertical="center" wrapText="1"/>
    </xf>
    <xf numFmtId="0" fontId="39" fillId="37" borderId="103" xfId="0" applyFont="1" applyFill="1" applyBorder="1" applyAlignment="1">
      <alignment horizontal="left" vertical="center"/>
    </xf>
    <xf numFmtId="0" fontId="39" fillId="37" borderId="33" xfId="0" applyFont="1" applyFill="1" applyBorder="1" applyAlignment="1">
      <alignment horizontal="left" vertical="center"/>
    </xf>
    <xf numFmtId="0" fontId="39" fillId="37" borderId="5" xfId="0" applyFont="1" applyFill="1" applyBorder="1" applyAlignment="1">
      <alignment horizontal="left" vertical="center"/>
    </xf>
    <xf numFmtId="0" fontId="39" fillId="37" borderId="104" xfId="0" applyFont="1" applyFill="1" applyBorder="1" applyAlignment="1">
      <alignment horizontal="left" vertical="center"/>
    </xf>
    <xf numFmtId="0" fontId="39" fillId="37" borderId="34" xfId="0" applyFont="1" applyFill="1" applyBorder="1" applyAlignment="1">
      <alignment horizontal="left" vertical="center"/>
    </xf>
    <xf numFmtId="0" fontId="39" fillId="37" borderId="44" xfId="0" applyFont="1" applyFill="1" applyBorder="1" applyAlignment="1">
      <alignment horizontal="left" vertical="center"/>
    </xf>
    <xf numFmtId="0" fontId="39" fillId="0" borderId="2" xfId="0" applyFont="1" applyBorder="1" applyAlignment="1">
      <alignment horizontal="left" vertical="center"/>
    </xf>
    <xf numFmtId="0" fontId="39" fillId="0" borderId="28" xfId="0" applyFont="1" applyBorder="1" applyAlignment="1">
      <alignment horizontal="left" vertical="center"/>
    </xf>
    <xf numFmtId="0" fontId="39" fillId="0" borderId="1" xfId="0" applyFont="1" applyBorder="1" applyAlignment="1">
      <alignment horizontal="left" vertical="center"/>
    </xf>
    <xf numFmtId="0" fontId="39" fillId="0" borderId="27" xfId="0" applyFont="1" applyBorder="1" applyAlignment="1">
      <alignment horizontal="left" vertical="center"/>
    </xf>
    <xf numFmtId="0" fontId="39" fillId="37" borderId="103" xfId="0" applyFont="1" applyFill="1" applyBorder="1" applyAlignment="1">
      <alignment horizontal="left" vertical="center" wrapText="1"/>
    </xf>
    <xf numFmtId="0" fontId="39" fillId="37" borderId="33" xfId="0" applyFont="1" applyFill="1" applyBorder="1" applyAlignment="1">
      <alignment horizontal="left" vertical="center" wrapText="1"/>
    </xf>
    <xf numFmtId="0" fontId="39" fillId="37" borderId="5" xfId="0" applyFont="1" applyFill="1" applyBorder="1" applyAlignment="1">
      <alignment horizontal="left" vertical="center" wrapText="1"/>
    </xf>
    <xf numFmtId="0" fontId="39" fillId="36" borderId="1" xfId="0" applyFont="1" applyFill="1" applyBorder="1" applyAlignment="1">
      <alignment horizontal="left" vertical="center"/>
    </xf>
    <xf numFmtId="0" fontId="39" fillId="37" borderId="7" xfId="0" applyFont="1" applyFill="1" applyBorder="1" applyAlignment="1">
      <alignment horizontal="left" vertical="center" wrapText="1"/>
    </xf>
    <xf numFmtId="0" fontId="39" fillId="37" borderId="43" xfId="0" applyFont="1" applyFill="1" applyBorder="1" applyAlignment="1">
      <alignment horizontal="left" vertical="center" wrapText="1"/>
    </xf>
    <xf numFmtId="0" fontId="39" fillId="0" borderId="32" xfId="0" applyFont="1" applyBorder="1" applyAlignment="1">
      <alignment horizontal="left" vertical="center" wrapText="1"/>
    </xf>
    <xf numFmtId="0" fontId="39" fillId="0" borderId="41" xfId="0" applyFont="1" applyBorder="1" applyAlignment="1">
      <alignment horizontal="left" vertical="center" wrapText="1"/>
    </xf>
    <xf numFmtId="0" fontId="39" fillId="0" borderId="42" xfId="0" applyFont="1" applyBorder="1" applyAlignment="1">
      <alignment horizontal="left" vertical="center" wrapText="1"/>
    </xf>
    <xf numFmtId="0" fontId="39" fillId="0" borderId="45" xfId="0" applyFont="1" applyBorder="1" applyAlignment="1">
      <alignment horizontal="left" vertical="center" wrapText="1"/>
    </xf>
    <xf numFmtId="0" fontId="39" fillId="0" borderId="39" xfId="0" applyFont="1" applyBorder="1" applyAlignment="1">
      <alignment horizontal="left" vertical="center" wrapText="1"/>
    </xf>
    <xf numFmtId="0" fontId="39" fillId="0" borderId="36" xfId="0" applyFont="1" applyBorder="1" applyAlignment="1">
      <alignment horizontal="left" vertical="center" wrapText="1"/>
    </xf>
    <xf numFmtId="0" fontId="38" fillId="0" borderId="0" xfId="0" applyFont="1" applyAlignment="1">
      <alignment horizontal="left" vertical="center"/>
    </xf>
    <xf numFmtId="0" fontId="39" fillId="36" borderId="37" xfId="0" applyFont="1" applyFill="1" applyBorder="1" applyAlignment="1">
      <alignment horizontal="left" vertical="center"/>
    </xf>
    <xf numFmtId="0" fontId="39" fillId="36" borderId="38" xfId="0" applyFont="1" applyFill="1" applyBorder="1" applyAlignment="1">
      <alignment horizontal="left" vertical="center"/>
    </xf>
    <xf numFmtId="0" fontId="40" fillId="0" borderId="38" xfId="0" applyFont="1" applyBorder="1" applyAlignment="1">
      <alignment horizontal="left" vertical="center"/>
    </xf>
    <xf numFmtId="0" fontId="40" fillId="0" borderId="29" xfId="0" applyFont="1" applyBorder="1" applyAlignment="1">
      <alignment horizontal="left" vertical="center"/>
    </xf>
    <xf numFmtId="0" fontId="39" fillId="0" borderId="60" xfId="0" applyFont="1" applyBorder="1" applyAlignment="1">
      <alignment horizontal="left" vertical="top" wrapText="1"/>
    </xf>
    <xf numFmtId="0" fontId="39" fillId="0" borderId="60" xfId="0" applyFont="1" applyBorder="1" applyAlignment="1">
      <alignment horizontal="left" vertical="top"/>
    </xf>
    <xf numFmtId="0" fontId="39" fillId="0" borderId="75" xfId="0" applyFont="1" applyBorder="1" applyAlignment="1">
      <alignment horizontal="left" vertical="top"/>
    </xf>
    <xf numFmtId="0" fontId="39" fillId="37" borderId="32" xfId="0" applyFont="1" applyFill="1" applyBorder="1" applyAlignment="1">
      <alignment horizontal="center" vertical="center"/>
    </xf>
    <xf numFmtId="0" fontId="39" fillId="37" borderId="40" xfId="0" applyFont="1" applyFill="1" applyBorder="1" applyAlignment="1">
      <alignment horizontal="center" vertical="center"/>
    </xf>
    <xf numFmtId="0" fontId="39" fillId="37" borderId="45" xfId="0" applyFont="1" applyFill="1" applyBorder="1" applyAlignment="1">
      <alignment horizontal="center" vertical="center"/>
    </xf>
    <xf numFmtId="0" fontId="39" fillId="37" borderId="102" xfId="0" applyFont="1" applyFill="1" applyBorder="1" applyAlignment="1">
      <alignment horizontal="center" vertical="center"/>
    </xf>
    <xf numFmtId="0" fontId="39" fillId="0" borderId="26" xfId="0" applyFont="1" applyBorder="1" applyAlignment="1">
      <alignment horizontal="left" vertical="center" wrapText="1"/>
    </xf>
    <xf numFmtId="0" fontId="39" fillId="0" borderId="33" xfId="0" applyFont="1" applyBorder="1" applyAlignment="1">
      <alignment horizontal="left" vertical="center" wrapText="1"/>
    </xf>
    <xf numFmtId="0" fontId="39" fillId="0" borderId="25" xfId="0" applyFont="1" applyBorder="1" applyAlignment="1">
      <alignment horizontal="left" vertical="center" wrapText="1"/>
    </xf>
    <xf numFmtId="0" fontId="39" fillId="37" borderId="1" xfId="0" applyFont="1" applyFill="1" applyBorder="1" applyAlignment="1">
      <alignment horizontal="left" vertical="center"/>
    </xf>
    <xf numFmtId="0" fontId="39" fillId="37" borderId="107" xfId="0" applyFont="1" applyFill="1" applyBorder="1" applyAlignment="1">
      <alignment horizontal="left" vertical="center"/>
    </xf>
    <xf numFmtId="0" fontId="39" fillId="37" borderId="38" xfId="0" applyFont="1" applyFill="1" applyBorder="1" applyAlignment="1">
      <alignment horizontal="left" vertical="center"/>
    </xf>
    <xf numFmtId="0" fontId="39" fillId="37" borderId="59" xfId="0" applyFont="1" applyFill="1" applyBorder="1" applyAlignment="1">
      <alignment horizontal="left" vertical="center"/>
    </xf>
    <xf numFmtId="0" fontId="39" fillId="0" borderId="32" xfId="0" applyFont="1" applyBorder="1" applyAlignment="1">
      <alignment horizontal="left" vertical="top" wrapText="1"/>
    </xf>
    <xf numFmtId="0" fontId="39" fillId="0" borderId="41" xfId="0" applyFont="1" applyBorder="1" applyAlignment="1">
      <alignment horizontal="left" vertical="top" wrapText="1"/>
    </xf>
    <xf numFmtId="0" fontId="39" fillId="0" borderId="42" xfId="0" applyFont="1" applyBorder="1" applyAlignment="1">
      <alignment horizontal="left" vertical="top" wrapText="1"/>
    </xf>
    <xf numFmtId="179" fontId="39" fillId="0" borderId="26" xfId="0" applyNumberFormat="1" applyFont="1" applyBorder="1" applyAlignment="1">
      <alignment horizontal="left" vertical="center"/>
    </xf>
    <xf numFmtId="179" fontId="39" fillId="0" borderId="25" xfId="0" applyNumberFormat="1" applyFont="1" applyBorder="1" applyAlignment="1">
      <alignment horizontal="left" vertical="center"/>
    </xf>
    <xf numFmtId="0" fontId="39" fillId="37" borderId="104" xfId="0" applyFont="1" applyFill="1" applyBorder="1" applyAlignment="1">
      <alignment horizontal="left" vertical="center" wrapText="1"/>
    </xf>
    <xf numFmtId="0" fontId="39" fillId="37" borderId="34" xfId="0" applyFont="1" applyFill="1" applyBorder="1" applyAlignment="1">
      <alignment horizontal="left" vertical="center" wrapText="1"/>
    </xf>
    <xf numFmtId="0" fontId="39" fillId="37" borderId="44" xfId="0" applyFont="1" applyFill="1" applyBorder="1" applyAlignment="1">
      <alignment horizontal="left" vertical="center" wrapText="1"/>
    </xf>
    <xf numFmtId="0" fontId="39" fillId="0" borderId="55" xfId="0" applyFont="1" applyBorder="1" applyAlignment="1">
      <alignment horizontal="left" vertical="center"/>
    </xf>
    <xf numFmtId="0" fontId="39" fillId="0" borderId="112" xfId="0" applyFont="1" applyBorder="1" applyAlignment="1">
      <alignment horizontal="left" vertical="center"/>
    </xf>
    <xf numFmtId="0" fontId="39" fillId="36" borderId="37" xfId="0" applyFont="1" applyFill="1" applyBorder="1" applyAlignment="1">
      <alignment horizontal="left" vertical="center" shrinkToFit="1"/>
    </xf>
    <xf numFmtId="0" fontId="39" fillId="36" borderId="38" xfId="0" applyFont="1" applyFill="1" applyBorder="1" applyAlignment="1">
      <alignment horizontal="left" vertical="center" shrinkToFit="1"/>
    </xf>
    <xf numFmtId="0" fontId="39" fillId="0" borderId="33" xfId="0" applyFont="1" applyBorder="1" applyAlignment="1">
      <alignment horizontal="left" vertical="center"/>
    </xf>
    <xf numFmtId="0" fontId="40" fillId="0" borderId="33" xfId="0" applyFont="1" applyBorder="1">
      <alignment vertical="center"/>
    </xf>
    <xf numFmtId="0" fontId="40" fillId="0" borderId="25" xfId="0" applyFont="1" applyBorder="1">
      <alignment vertical="center"/>
    </xf>
    <xf numFmtId="0" fontId="38" fillId="0" borderId="6" xfId="0" applyFont="1" applyBorder="1" applyAlignment="1">
      <alignment horizontal="left" vertical="center"/>
    </xf>
    <xf numFmtId="0" fontId="39" fillId="37" borderId="101" xfId="0" applyFont="1" applyFill="1" applyBorder="1" applyAlignment="1">
      <alignment horizontal="left" vertical="center"/>
    </xf>
    <xf numFmtId="0" fontId="39" fillId="37" borderId="41" xfId="0" applyFont="1" applyFill="1" applyBorder="1" applyAlignment="1">
      <alignment horizontal="left" vertical="center"/>
    </xf>
    <xf numFmtId="0" fontId="39" fillId="37" borderId="40" xfId="0" applyFont="1" applyFill="1" applyBorder="1" applyAlignment="1">
      <alignment horizontal="left" vertical="center"/>
    </xf>
    <xf numFmtId="0" fontId="39" fillId="37" borderId="17" xfId="0" applyFont="1" applyFill="1" applyBorder="1" applyAlignment="1">
      <alignment horizontal="left" vertical="center"/>
    </xf>
    <xf numFmtId="0" fontId="39" fillId="37" borderId="0" xfId="0" applyFont="1" applyFill="1" applyAlignment="1">
      <alignment horizontal="left" vertical="center"/>
    </xf>
    <xf numFmtId="0" fontId="39" fillId="37" borderId="106" xfId="0" applyFont="1" applyFill="1" applyBorder="1" applyAlignment="1">
      <alignment horizontal="left" vertical="center"/>
    </xf>
    <xf numFmtId="0" fontId="39" fillId="37" borderId="19" xfId="0" applyFont="1" applyFill="1" applyBorder="1" applyAlignment="1">
      <alignment horizontal="left" vertical="center"/>
    </xf>
    <xf numFmtId="0" fontId="39" fillId="37" borderId="6" xfId="0" applyFont="1" applyFill="1" applyBorder="1" applyAlignment="1">
      <alignment horizontal="left" vertical="center"/>
    </xf>
    <xf numFmtId="0" fontId="39" fillId="37" borderId="10" xfId="0" applyFont="1" applyFill="1" applyBorder="1" applyAlignment="1">
      <alignment horizontal="left" vertical="center"/>
    </xf>
    <xf numFmtId="0" fontId="39" fillId="37" borderId="2" xfId="0" applyFont="1" applyFill="1" applyBorder="1" applyAlignment="1">
      <alignment horizontal="left" vertical="center"/>
    </xf>
    <xf numFmtId="0" fontId="40" fillId="0" borderId="41" xfId="0" applyFont="1" applyBorder="1" applyAlignment="1">
      <alignment horizontal="left" vertical="center" wrapText="1"/>
    </xf>
    <xf numFmtId="0" fontId="40" fillId="0" borderId="42" xfId="0" applyFont="1" applyBorder="1" applyAlignment="1">
      <alignment horizontal="left" vertical="center" wrapText="1"/>
    </xf>
    <xf numFmtId="0" fontId="39" fillId="0" borderId="9" xfId="0" applyFont="1" applyBorder="1" applyAlignment="1">
      <alignment horizontal="left" vertical="center"/>
    </xf>
    <xf numFmtId="0" fontId="39" fillId="0" borderId="6" xfId="0" applyFont="1" applyBorder="1" applyAlignment="1">
      <alignment horizontal="left" vertical="center"/>
    </xf>
    <xf numFmtId="0" fontId="39" fillId="0" borderId="20" xfId="0" applyFont="1" applyBorder="1" applyAlignment="1">
      <alignment horizontal="left" vertical="center"/>
    </xf>
    <xf numFmtId="0" fontId="39" fillId="37" borderId="25" xfId="0" applyFont="1" applyFill="1" applyBorder="1" applyAlignment="1">
      <alignment horizontal="left" vertical="center"/>
    </xf>
    <xf numFmtId="0" fontId="39" fillId="37" borderId="14" xfId="0" applyFont="1" applyFill="1" applyBorder="1" applyAlignment="1">
      <alignment horizontal="left" vertical="center"/>
    </xf>
    <xf numFmtId="0" fontId="39" fillId="37" borderId="15" xfId="0" applyFont="1" applyFill="1" applyBorder="1" applyAlignment="1">
      <alignment horizontal="left" vertical="center"/>
    </xf>
    <xf numFmtId="0" fontId="39" fillId="37" borderId="105" xfId="0" applyFont="1" applyFill="1" applyBorder="1" applyAlignment="1">
      <alignment horizontal="left" vertical="center"/>
    </xf>
    <xf numFmtId="0" fontId="39" fillId="0" borderId="45" xfId="0" applyFont="1" applyBorder="1" applyAlignment="1">
      <alignment horizontal="left" vertical="center"/>
    </xf>
    <xf numFmtId="0" fontId="39" fillId="0" borderId="39" xfId="0" applyFont="1" applyBorder="1" applyAlignment="1">
      <alignment horizontal="left" vertical="center"/>
    </xf>
    <xf numFmtId="0" fontId="39" fillId="0" borderId="36" xfId="0" applyFont="1" applyBorder="1" applyAlignment="1">
      <alignment horizontal="left" vertical="center"/>
    </xf>
    <xf numFmtId="0" fontId="39" fillId="37" borderId="19" xfId="0" applyFont="1" applyFill="1" applyBorder="1" applyAlignment="1">
      <alignment horizontal="left" vertical="center" wrapText="1"/>
    </xf>
    <xf numFmtId="0" fontId="39" fillId="37" borderId="6" xfId="0" applyFont="1" applyFill="1" applyBorder="1" applyAlignment="1">
      <alignment horizontal="left" vertical="center" wrapText="1"/>
    </xf>
    <xf numFmtId="0" fontId="39" fillId="37" borderId="10" xfId="0" applyFont="1" applyFill="1" applyBorder="1" applyAlignment="1">
      <alignment horizontal="left" vertical="center" wrapText="1"/>
    </xf>
    <xf numFmtId="0" fontId="39" fillId="0" borderId="74" xfId="0" applyFont="1" applyBorder="1" applyAlignment="1">
      <alignment horizontal="left" vertical="center"/>
    </xf>
    <xf numFmtId="0" fontId="39" fillId="0" borderId="0" xfId="0" applyFont="1" applyAlignment="1">
      <alignment horizontal="left" vertical="center"/>
    </xf>
    <xf numFmtId="0" fontId="39" fillId="0" borderId="18" xfId="0" applyFont="1" applyBorder="1" applyAlignment="1">
      <alignment horizontal="left" vertical="center"/>
    </xf>
    <xf numFmtId="0" fontId="39" fillId="0" borderId="25" xfId="0" applyFont="1" applyBorder="1" applyAlignment="1">
      <alignment horizontal="left" vertical="center"/>
    </xf>
    <xf numFmtId="0" fontId="39" fillId="36" borderId="26" xfId="0" applyFont="1" applyFill="1" applyBorder="1" applyAlignment="1">
      <alignment horizontal="left" vertical="center" shrinkToFit="1"/>
    </xf>
    <xf numFmtId="0" fontId="39" fillId="36" borderId="33" xfId="0" applyFont="1" applyFill="1" applyBorder="1" applyAlignment="1">
      <alignment horizontal="left" vertical="center" shrinkToFit="1"/>
    </xf>
    <xf numFmtId="0" fontId="39" fillId="0" borderId="41" xfId="0" applyFont="1" applyBorder="1" applyAlignment="1">
      <alignment horizontal="left" vertical="center"/>
    </xf>
    <xf numFmtId="0" fontId="39" fillId="0" borderId="42" xfId="0" applyFont="1" applyBorder="1" applyAlignment="1">
      <alignment horizontal="left" vertical="center"/>
    </xf>
    <xf numFmtId="0" fontId="39" fillId="0" borderId="34" xfId="0" applyFont="1" applyBorder="1" applyAlignment="1">
      <alignment horizontal="left" vertical="center"/>
    </xf>
    <xf numFmtId="0" fontId="39" fillId="0" borderId="35" xfId="0" applyFont="1" applyBorder="1" applyAlignment="1">
      <alignment horizontal="left" vertical="center"/>
    </xf>
    <xf numFmtId="0" fontId="39" fillId="36" borderId="29" xfId="0" applyFont="1" applyFill="1" applyBorder="1" applyAlignment="1">
      <alignment horizontal="left" vertical="center"/>
    </xf>
    <xf numFmtId="0" fontId="39" fillId="37" borderId="21" xfId="0" applyFont="1" applyFill="1" applyBorder="1" applyAlignment="1">
      <alignment horizontal="left" vertical="center" wrapText="1"/>
    </xf>
    <xf numFmtId="0" fontId="39" fillId="37" borderId="46" xfId="0" applyFont="1" applyFill="1" applyBorder="1" applyAlignment="1">
      <alignment horizontal="left" vertical="center" wrapText="1"/>
    </xf>
    <xf numFmtId="0" fontId="39" fillId="37" borderId="101" xfId="0" applyFont="1" applyFill="1" applyBorder="1" applyAlignment="1">
      <alignment horizontal="center" vertical="center" wrapText="1"/>
    </xf>
    <xf numFmtId="0" fontId="39" fillId="37" borderId="41" xfId="0" applyFont="1" applyFill="1" applyBorder="1" applyAlignment="1">
      <alignment horizontal="center" vertical="center" wrapText="1"/>
    </xf>
    <xf numFmtId="0" fontId="39" fillId="37" borderId="40" xfId="0" applyFont="1" applyFill="1" applyBorder="1" applyAlignment="1">
      <alignment horizontal="center" vertical="center" wrapText="1"/>
    </xf>
    <xf numFmtId="0" fontId="39" fillId="37" borderId="17" xfId="0" applyFont="1" applyFill="1" applyBorder="1" applyAlignment="1">
      <alignment horizontal="center" vertical="center" wrapText="1"/>
    </xf>
    <xf numFmtId="0" fontId="39" fillId="37" borderId="0" xfId="0" applyFont="1" applyFill="1" applyAlignment="1">
      <alignment horizontal="center" vertical="center" wrapText="1"/>
    </xf>
    <xf numFmtId="0" fontId="39" fillId="37" borderId="106" xfId="0" applyFont="1" applyFill="1" applyBorder="1" applyAlignment="1">
      <alignment horizontal="center" vertical="center" wrapText="1"/>
    </xf>
    <xf numFmtId="0" fontId="39" fillId="37" borderId="72" xfId="0" applyFont="1" applyFill="1" applyBorder="1" applyAlignment="1">
      <alignment horizontal="center" vertical="center" wrapText="1"/>
    </xf>
    <xf numFmtId="0" fontId="39" fillId="37" borderId="39" xfId="0" applyFont="1" applyFill="1" applyBorder="1" applyAlignment="1">
      <alignment horizontal="center" vertical="center" wrapText="1"/>
    </xf>
    <xf numFmtId="0" fontId="39" fillId="37" borderId="102" xfId="0" applyFont="1" applyFill="1" applyBorder="1" applyAlignment="1">
      <alignment horizontal="center" vertical="center" wrapText="1"/>
    </xf>
    <xf numFmtId="0" fontId="39" fillId="0" borderId="26" xfId="0" applyFont="1" applyBorder="1" applyAlignment="1">
      <alignment horizontal="left" vertical="center"/>
    </xf>
    <xf numFmtId="0" fontId="39" fillId="0" borderId="73" xfId="0" applyFont="1" applyBorder="1" applyAlignment="1">
      <alignment horizontal="left" vertical="center" wrapText="1"/>
    </xf>
    <xf numFmtId="0" fontId="39" fillId="0" borderId="15" xfId="0" applyFont="1" applyBorder="1" applyAlignment="1">
      <alignment horizontal="left" vertical="center" wrapText="1"/>
    </xf>
    <xf numFmtId="0" fontId="39" fillId="0" borderId="16" xfId="0" applyFont="1" applyBorder="1" applyAlignment="1">
      <alignment horizontal="left" vertical="center" wrapText="1"/>
    </xf>
    <xf numFmtId="0" fontId="39" fillId="37" borderId="4" xfId="0" applyFont="1" applyFill="1" applyBorder="1">
      <alignment vertical="center"/>
    </xf>
    <xf numFmtId="0" fontId="39" fillId="37" borderId="1" xfId="0" applyFont="1" applyFill="1" applyBorder="1">
      <alignment vertical="center"/>
    </xf>
    <xf numFmtId="0" fontId="39" fillId="38" borderId="26" xfId="0" applyFont="1" applyFill="1" applyBorder="1" applyAlignment="1">
      <alignment horizontal="left" vertical="center"/>
    </xf>
    <xf numFmtId="0" fontId="39" fillId="38" borderId="33" xfId="0" applyFont="1" applyFill="1" applyBorder="1" applyAlignment="1">
      <alignment horizontal="left" vertical="center"/>
    </xf>
    <xf numFmtId="0" fontId="39" fillId="38" borderId="25" xfId="0" applyFont="1" applyFill="1" applyBorder="1" applyAlignment="1">
      <alignment horizontal="left" vertical="center"/>
    </xf>
    <xf numFmtId="0" fontId="39" fillId="0" borderId="15" xfId="0" applyFont="1" applyBorder="1" applyAlignment="1">
      <alignment horizontal="left" vertical="center"/>
    </xf>
    <xf numFmtId="0" fontId="39" fillId="0" borderId="16" xfId="0" applyFont="1" applyBorder="1" applyAlignment="1">
      <alignment horizontal="left" vertical="center"/>
    </xf>
    <xf numFmtId="0" fontId="39" fillId="37" borderId="4" xfId="0" applyFont="1" applyFill="1" applyBorder="1" applyAlignment="1">
      <alignment vertical="center" shrinkToFit="1"/>
    </xf>
    <xf numFmtId="0" fontId="39" fillId="37" borderId="1" xfId="0" applyFont="1" applyFill="1" applyBorder="1" applyAlignment="1">
      <alignment vertical="center" shrinkToFit="1"/>
    </xf>
    <xf numFmtId="0" fontId="39" fillId="0" borderId="26" xfId="0" applyFont="1" applyBorder="1" applyAlignment="1">
      <alignment horizontal="left" vertical="top" wrapText="1"/>
    </xf>
    <xf numFmtId="0" fontId="39" fillId="0" borderId="33" xfId="0" applyFont="1" applyBorder="1" applyAlignment="1">
      <alignment horizontal="left" vertical="top"/>
    </xf>
    <xf numFmtId="0" fontId="39" fillId="0" borderId="25" xfId="0" applyFont="1" applyBorder="1" applyAlignment="1">
      <alignment horizontal="left" vertical="top"/>
    </xf>
    <xf numFmtId="0" fontId="39" fillId="37" borderId="21" xfId="0" applyFont="1" applyFill="1" applyBorder="1" applyAlignment="1">
      <alignment vertical="center" shrinkToFit="1"/>
    </xf>
    <xf numFmtId="0" fontId="39" fillId="34" borderId="14" xfId="0" applyFont="1" applyFill="1" applyBorder="1" applyAlignment="1">
      <alignment horizontal="left" vertical="center" wrapText="1"/>
    </xf>
    <xf numFmtId="0" fontId="39" fillId="34" borderId="15" xfId="0" applyFont="1" applyFill="1" applyBorder="1" applyAlignment="1">
      <alignment horizontal="left" vertical="center" wrapText="1"/>
    </xf>
    <xf numFmtId="0" fontId="39" fillId="34" borderId="105" xfId="0" applyFont="1" applyFill="1" applyBorder="1" applyAlignment="1">
      <alignment horizontal="left" vertical="center" wrapText="1"/>
    </xf>
    <xf numFmtId="0" fontId="39" fillId="37" borderId="4" xfId="0" applyFont="1" applyFill="1" applyBorder="1" applyAlignment="1">
      <alignment vertical="center" wrapText="1"/>
    </xf>
    <xf numFmtId="0" fontId="39" fillId="37" borderId="1" xfId="0" applyFont="1" applyFill="1" applyBorder="1" applyAlignment="1">
      <alignment vertical="center" wrapText="1"/>
    </xf>
    <xf numFmtId="0" fontId="39" fillId="34" borderId="43" xfId="0" applyFont="1" applyFill="1" applyBorder="1" applyAlignment="1">
      <alignment horizontal="left" vertical="center"/>
    </xf>
    <xf numFmtId="0" fontId="39" fillId="34" borderId="2" xfId="0" applyFont="1" applyFill="1" applyBorder="1" applyAlignment="1">
      <alignment horizontal="left" vertical="center"/>
    </xf>
    <xf numFmtId="0" fontId="39" fillId="34" borderId="38" xfId="0" applyFont="1" applyFill="1" applyBorder="1" applyAlignment="1">
      <alignment horizontal="center" vertical="center" wrapText="1"/>
    </xf>
    <xf numFmtId="0" fontId="39" fillId="34" borderId="29" xfId="0" applyFont="1" applyFill="1" applyBorder="1" applyAlignment="1">
      <alignment horizontal="center" vertical="center" wrapText="1"/>
    </xf>
    <xf numFmtId="0" fontId="39" fillId="34" borderId="33" xfId="0" applyFont="1" applyFill="1" applyBorder="1" applyAlignment="1">
      <alignment horizontal="left" vertical="center" wrapText="1"/>
    </xf>
    <xf numFmtId="0" fontId="39" fillId="34" borderId="25" xfId="0" applyFont="1" applyFill="1" applyBorder="1" applyAlignment="1">
      <alignment horizontal="left" vertical="center" wrapText="1"/>
    </xf>
    <xf numFmtId="0" fontId="39" fillId="34" borderId="26" xfId="0" applyFont="1" applyFill="1" applyBorder="1" applyAlignment="1">
      <alignment vertical="center" wrapText="1" shrinkToFit="1"/>
    </xf>
    <xf numFmtId="0" fontId="39" fillId="34" borderId="33" xfId="0" applyFont="1" applyFill="1" applyBorder="1" applyAlignment="1">
      <alignment vertical="center" wrapText="1" shrinkToFit="1"/>
    </xf>
    <xf numFmtId="0" fontId="39" fillId="34" borderId="5" xfId="0" applyFont="1" applyFill="1" applyBorder="1" applyAlignment="1">
      <alignment vertical="center" wrapText="1" shrinkToFit="1"/>
    </xf>
    <xf numFmtId="0" fontId="39" fillId="34" borderId="26" xfId="0" applyFont="1" applyFill="1" applyBorder="1">
      <alignment vertical="center"/>
    </xf>
    <xf numFmtId="0" fontId="39" fillId="34" borderId="33" xfId="0" applyFont="1" applyFill="1" applyBorder="1">
      <alignment vertical="center"/>
    </xf>
    <xf numFmtId="0" fontId="39" fillId="34" borderId="5" xfId="0" applyFont="1" applyFill="1" applyBorder="1">
      <alignment vertical="center"/>
    </xf>
    <xf numFmtId="0" fontId="39" fillId="37" borderId="72" xfId="0" applyFont="1" applyFill="1" applyBorder="1" applyAlignment="1">
      <alignment horizontal="left" vertical="center"/>
    </xf>
    <xf numFmtId="0" fontId="39" fillId="37" borderId="39" xfId="0" applyFont="1" applyFill="1" applyBorder="1" applyAlignment="1">
      <alignment horizontal="left" vertical="center"/>
    </xf>
    <xf numFmtId="0" fontId="39" fillId="37" borderId="102" xfId="0" applyFont="1" applyFill="1" applyBorder="1" applyAlignment="1">
      <alignment horizontal="left" vertical="center"/>
    </xf>
    <xf numFmtId="0" fontId="38" fillId="34" borderId="0" xfId="0" applyFont="1" applyFill="1" applyAlignment="1">
      <alignment horizontal="left" vertical="center"/>
    </xf>
    <xf numFmtId="0" fontId="39" fillId="0" borderId="37" xfId="0" applyFont="1" applyBorder="1" applyAlignment="1">
      <alignment vertical="center" wrapText="1"/>
    </xf>
    <xf numFmtId="0" fontId="40" fillId="0" borderId="38" xfId="0" applyFont="1" applyBorder="1" applyAlignment="1">
      <alignment vertical="center" wrapText="1"/>
    </xf>
    <xf numFmtId="0" fontId="40" fillId="0" borderId="29" xfId="0" applyFont="1" applyBorder="1" applyAlignment="1">
      <alignment vertical="center" wrapText="1"/>
    </xf>
    <xf numFmtId="0" fontId="39" fillId="0" borderId="47" xfId="0" applyFont="1" applyBorder="1" applyAlignment="1">
      <alignment horizontal="left" vertical="center" wrapText="1"/>
    </xf>
    <xf numFmtId="0" fontId="39" fillId="37" borderId="26" xfId="0" applyFont="1" applyFill="1" applyBorder="1" applyAlignment="1">
      <alignment horizontal="left" vertical="center"/>
    </xf>
    <xf numFmtId="0" fontId="80" fillId="34" borderId="103" xfId="0" applyFont="1" applyFill="1" applyBorder="1" applyAlignment="1">
      <alignment horizontal="center" vertical="center" textRotation="255" wrapText="1"/>
    </xf>
    <xf numFmtId="0" fontId="80" fillId="34" borderId="5" xfId="0" applyFont="1" applyFill="1" applyBorder="1" applyAlignment="1">
      <alignment horizontal="center" vertical="center" textRotation="255" wrapText="1"/>
    </xf>
    <xf numFmtId="0" fontId="80" fillId="34" borderId="17" xfId="0" applyFont="1" applyFill="1" applyBorder="1" applyAlignment="1">
      <alignment horizontal="center" vertical="center" textRotation="255" wrapText="1"/>
    </xf>
    <xf numFmtId="0" fontId="80" fillId="34" borderId="106" xfId="0" applyFont="1" applyFill="1" applyBorder="1" applyAlignment="1">
      <alignment horizontal="center" vertical="center" textRotation="255" wrapText="1"/>
    </xf>
    <xf numFmtId="0" fontId="80" fillId="34" borderId="72" xfId="0" applyFont="1" applyFill="1" applyBorder="1" applyAlignment="1">
      <alignment horizontal="center" vertical="center" textRotation="255" wrapText="1"/>
    </xf>
    <xf numFmtId="0" fontId="80" fillId="34" borderId="102" xfId="0" applyFont="1" applyFill="1" applyBorder="1" applyAlignment="1">
      <alignment horizontal="center" vertical="center" textRotation="255" wrapText="1"/>
    </xf>
    <xf numFmtId="0" fontId="39" fillId="34" borderId="101" xfId="0" applyFont="1" applyFill="1" applyBorder="1" applyAlignment="1">
      <alignment horizontal="left" vertical="center" wrapText="1"/>
    </xf>
    <xf numFmtId="0" fontId="39" fillId="34" borderId="41" xfId="0" applyFont="1" applyFill="1" applyBorder="1" applyAlignment="1">
      <alignment horizontal="left" vertical="center" wrapText="1"/>
    </xf>
    <xf numFmtId="0" fontId="39" fillId="34" borderId="40" xfId="0" applyFont="1" applyFill="1" applyBorder="1" applyAlignment="1">
      <alignment horizontal="left" vertical="center" wrapText="1"/>
    </xf>
    <xf numFmtId="0" fontId="39" fillId="34" borderId="26" xfId="0" applyFont="1" applyFill="1" applyBorder="1" applyAlignment="1">
      <alignment horizontal="left" vertical="center" wrapText="1"/>
    </xf>
    <xf numFmtId="0" fontId="80" fillId="34" borderId="101" xfId="0" applyFont="1" applyFill="1" applyBorder="1" applyAlignment="1">
      <alignment horizontal="center" vertical="center" textRotation="255" wrapText="1"/>
    </xf>
    <xf numFmtId="0" fontId="80" fillId="34" borderId="40" xfId="0" applyFont="1" applyFill="1" applyBorder="1" applyAlignment="1">
      <alignment horizontal="center" vertical="center" textRotation="255" wrapText="1"/>
    </xf>
    <xf numFmtId="0" fontId="39" fillId="34" borderId="104" xfId="0" applyFont="1" applyFill="1" applyBorder="1" applyAlignment="1">
      <alignment horizontal="left" vertical="center" wrapText="1"/>
    </xf>
    <xf numFmtId="0" fontId="39" fillId="34" borderId="34" xfId="0" applyFont="1" applyFill="1" applyBorder="1" applyAlignment="1">
      <alignment horizontal="left" vertical="center" wrapText="1"/>
    </xf>
    <xf numFmtId="0" fontId="39" fillId="34" borderId="44" xfId="0" applyFont="1" applyFill="1" applyBorder="1" applyAlignment="1">
      <alignment horizontal="left" vertical="center" wrapText="1"/>
    </xf>
    <xf numFmtId="0" fontId="39" fillId="34" borderId="110" xfId="0" applyFont="1" applyFill="1" applyBorder="1" applyAlignment="1">
      <alignment horizontal="left" vertical="center" wrapText="1"/>
    </xf>
    <xf numFmtId="0" fontId="39" fillId="34" borderId="57" xfId="0" applyFont="1" applyFill="1" applyBorder="1" applyAlignment="1">
      <alignment horizontal="left" vertical="center" wrapText="1"/>
    </xf>
    <xf numFmtId="0" fontId="39" fillId="34" borderId="111" xfId="0" applyFont="1" applyFill="1" applyBorder="1" applyAlignment="1">
      <alignment horizontal="left" vertical="center" wrapText="1"/>
    </xf>
    <xf numFmtId="0" fontId="39" fillId="34" borderId="107" xfId="0" applyFont="1" applyFill="1" applyBorder="1" applyAlignment="1">
      <alignment horizontal="left" vertical="center" wrapText="1"/>
    </xf>
    <xf numFmtId="0" fontId="39" fillId="34" borderId="38" xfId="0" applyFont="1" applyFill="1" applyBorder="1" applyAlignment="1">
      <alignment horizontal="left" vertical="center" wrapText="1"/>
    </xf>
    <xf numFmtId="0" fontId="39" fillId="34" borderId="59" xfId="0" applyFont="1" applyFill="1" applyBorder="1" applyAlignment="1">
      <alignment horizontal="left" vertical="center" wrapText="1"/>
    </xf>
    <xf numFmtId="0" fontId="39" fillId="34" borderId="26" xfId="0" applyFont="1" applyFill="1" applyBorder="1" applyAlignment="1">
      <alignment vertical="center" shrinkToFit="1"/>
    </xf>
    <xf numFmtId="0" fontId="39" fillId="34" borderId="33" xfId="0" applyFont="1" applyFill="1" applyBorder="1" applyAlignment="1">
      <alignment vertical="center" shrinkToFit="1"/>
    </xf>
    <xf numFmtId="0" fontId="39" fillId="34" borderId="5" xfId="0" applyFont="1" applyFill="1" applyBorder="1" applyAlignment="1">
      <alignment vertical="center" shrinkToFit="1"/>
    </xf>
    <xf numFmtId="0" fontId="40" fillId="0" borderId="15" xfId="0" applyFont="1" applyBorder="1" applyAlignment="1">
      <alignment horizontal="left" vertical="center" wrapText="1"/>
    </xf>
    <xf numFmtId="0" fontId="40" fillId="0" borderId="16" xfId="0" applyFont="1" applyBorder="1" applyAlignment="1">
      <alignment horizontal="left" vertical="center" wrapText="1"/>
    </xf>
    <xf numFmtId="0" fontId="39" fillId="0" borderId="74" xfId="0" applyFont="1" applyBorder="1" applyAlignment="1">
      <alignment horizontal="left" vertical="center" wrapText="1"/>
    </xf>
    <xf numFmtId="0" fontId="39" fillId="0" borderId="0" xfId="0" applyFont="1" applyAlignment="1">
      <alignment horizontal="left" vertical="center" wrapText="1"/>
    </xf>
    <xf numFmtId="0" fontId="39" fillId="0" borderId="18" xfId="0" applyFont="1" applyBorder="1" applyAlignment="1">
      <alignment horizontal="left" vertical="center" wrapText="1"/>
    </xf>
    <xf numFmtId="0" fontId="39" fillId="0" borderId="9" xfId="0" applyFont="1" applyBorder="1" applyAlignment="1">
      <alignment horizontal="left" vertical="center" wrapText="1"/>
    </xf>
    <xf numFmtId="0" fontId="39" fillId="0" borderId="6" xfId="0" applyFont="1" applyBorder="1" applyAlignment="1">
      <alignment horizontal="left" vertical="center" wrapText="1"/>
    </xf>
    <xf numFmtId="0" fontId="39" fillId="0" borderId="20" xfId="0" applyFont="1" applyBorder="1" applyAlignment="1">
      <alignment horizontal="left" vertical="center" wrapText="1"/>
    </xf>
    <xf numFmtId="0" fontId="39" fillId="34" borderId="17" xfId="0" applyFont="1" applyFill="1" applyBorder="1" applyAlignment="1">
      <alignment horizontal="left" vertical="center" wrapText="1"/>
    </xf>
    <xf numFmtId="0" fontId="39" fillId="34" borderId="0" xfId="0" applyFont="1" applyFill="1" applyAlignment="1">
      <alignment horizontal="left" vertical="center" wrapText="1"/>
    </xf>
    <xf numFmtId="0" fontId="39" fillId="34" borderId="106" xfId="0" applyFont="1" applyFill="1" applyBorder="1" applyAlignment="1">
      <alignment horizontal="left" vertical="center" wrapText="1"/>
    </xf>
    <xf numFmtId="0" fontId="39" fillId="34" borderId="19" xfId="0" applyFont="1" applyFill="1" applyBorder="1" applyAlignment="1">
      <alignment horizontal="left" vertical="center" wrapText="1"/>
    </xf>
    <xf numFmtId="0" fontId="39" fillId="34" borderId="6" xfId="0" applyFont="1" applyFill="1" applyBorder="1" applyAlignment="1">
      <alignment horizontal="left" vertical="center" wrapText="1"/>
    </xf>
    <xf numFmtId="0" fontId="39" fillId="34" borderId="10" xfId="0" applyFont="1" applyFill="1" applyBorder="1" applyAlignment="1">
      <alignment horizontal="left" vertical="center" wrapText="1"/>
    </xf>
    <xf numFmtId="0" fontId="39" fillId="0" borderId="45" xfId="0" applyFont="1" applyBorder="1" applyAlignment="1">
      <alignment horizontal="left" vertical="top" wrapText="1"/>
    </xf>
    <xf numFmtId="0" fontId="39" fillId="0" borderId="39" xfId="0" applyFont="1" applyBorder="1" applyAlignment="1">
      <alignment horizontal="left" vertical="top" wrapText="1"/>
    </xf>
    <xf numFmtId="0" fontId="39" fillId="0" borderId="36" xfId="0" applyFont="1" applyBorder="1" applyAlignment="1">
      <alignment horizontal="left" vertical="top" wrapText="1"/>
    </xf>
    <xf numFmtId="0" fontId="39" fillId="34" borderId="72" xfId="0" applyFont="1" applyFill="1" applyBorder="1" applyAlignment="1">
      <alignment horizontal="left" vertical="center" wrapText="1"/>
    </xf>
    <xf numFmtId="0" fontId="39" fillId="34" borderId="39" xfId="0" applyFont="1" applyFill="1" applyBorder="1" applyAlignment="1">
      <alignment horizontal="left" vertical="center" wrapText="1"/>
    </xf>
    <xf numFmtId="0" fontId="39" fillId="34" borderId="102" xfId="0" applyFont="1" applyFill="1" applyBorder="1" applyAlignment="1">
      <alignment horizontal="left" vertical="center" wrapText="1"/>
    </xf>
    <xf numFmtId="0" fontId="9" fillId="37" borderId="80" xfId="0" applyFont="1" applyFill="1" applyBorder="1" applyAlignment="1" applyProtection="1">
      <alignment horizontal="center" vertical="center"/>
      <protection locked="0"/>
    </xf>
    <xf numFmtId="0" fontId="9" fillId="37" borderId="127" xfId="0" applyFont="1" applyFill="1" applyBorder="1" applyAlignment="1" applyProtection="1">
      <alignment horizontal="center" vertical="center"/>
      <protection locked="0"/>
    </xf>
    <xf numFmtId="0" fontId="9" fillId="37" borderId="82"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5" fillId="37" borderId="4" xfId="0" applyFont="1" applyFill="1" applyBorder="1" applyAlignment="1" applyProtection="1">
      <alignment horizontal="left" vertical="center" wrapText="1"/>
      <protection locked="0"/>
    </xf>
    <xf numFmtId="0" fontId="5" fillId="37" borderId="1" xfId="0" applyFont="1" applyFill="1" applyBorder="1" applyAlignment="1" applyProtection="1">
      <alignment horizontal="left" vertical="center" wrapText="1"/>
      <protection locked="0"/>
    </xf>
    <xf numFmtId="0" fontId="8" fillId="37" borderId="21" xfId="0" applyFont="1" applyFill="1" applyBorder="1" applyAlignment="1" applyProtection="1">
      <alignment horizontal="center" vertical="top" textRotation="255" wrapText="1"/>
      <protection locked="0"/>
    </xf>
    <xf numFmtId="0" fontId="8" fillId="37" borderId="30" xfId="0" applyFont="1" applyFill="1" applyBorder="1" applyAlignment="1" applyProtection="1">
      <alignment horizontal="center" vertical="top" textRotation="255" wrapText="1"/>
      <protection locked="0"/>
    </xf>
    <xf numFmtId="0" fontId="0" fillId="37" borderId="46" xfId="0" applyFill="1" applyBorder="1" applyAlignment="1" applyProtection="1">
      <alignment horizontal="center" vertical="top" textRotation="255" wrapText="1"/>
      <protection locked="0"/>
    </xf>
    <xf numFmtId="0" fontId="5" fillId="37" borderId="103" xfId="0" applyFont="1" applyFill="1" applyBorder="1" applyAlignment="1" applyProtection="1">
      <alignment horizontal="left" vertical="center" wrapText="1"/>
      <protection locked="0"/>
    </xf>
    <xf numFmtId="0" fontId="5" fillId="37" borderId="33" xfId="0" applyFont="1" applyFill="1" applyBorder="1" applyAlignment="1" applyProtection="1">
      <alignment horizontal="left" vertical="center" wrapText="1"/>
      <protection locked="0"/>
    </xf>
    <xf numFmtId="0" fontId="5" fillId="37" borderId="5" xfId="0" applyFont="1" applyFill="1" applyBorder="1" applyAlignment="1" applyProtection="1">
      <alignment horizontal="left" vertical="center" wrapText="1"/>
      <protection locked="0"/>
    </xf>
    <xf numFmtId="0" fontId="6" fillId="0" borderId="26"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6" fillId="0" borderId="25" xfId="0" applyFont="1" applyBorder="1" applyAlignment="1" applyProtection="1">
      <alignment horizontal="left" vertical="center"/>
      <protection locked="0"/>
    </xf>
    <xf numFmtId="0" fontId="5" fillId="37" borderId="104" xfId="0" applyFont="1" applyFill="1" applyBorder="1" applyAlignment="1" applyProtection="1">
      <alignment horizontal="left" vertical="center"/>
      <protection locked="0"/>
    </xf>
    <xf numFmtId="0" fontId="5" fillId="37" borderId="34" xfId="0" applyFont="1" applyFill="1" applyBorder="1" applyAlignment="1" applyProtection="1">
      <alignment horizontal="left" vertical="center"/>
      <protection locked="0"/>
    </xf>
    <xf numFmtId="0" fontId="5" fillId="37" borderId="44" xfId="0" applyFont="1" applyFill="1" applyBorder="1" applyAlignment="1" applyProtection="1">
      <alignment horizontal="left" vertical="center"/>
      <protection locked="0"/>
    </xf>
    <xf numFmtId="0" fontId="5" fillId="0" borderId="34" xfId="0" applyFont="1" applyBorder="1" applyAlignment="1" applyProtection="1">
      <alignment horizontal="left" vertical="center"/>
      <protection locked="0"/>
    </xf>
    <xf numFmtId="0" fontId="5" fillId="0" borderId="35" xfId="0" applyFont="1" applyBorder="1" applyAlignment="1" applyProtection="1">
      <alignment horizontal="left" vertical="center"/>
      <protection locked="0"/>
    </xf>
    <xf numFmtId="0" fontId="7" fillId="0" borderId="6" xfId="0" applyFont="1" applyBorder="1" applyProtection="1">
      <alignment vertical="center"/>
      <protection locked="0"/>
    </xf>
    <xf numFmtId="0" fontId="5" fillId="37" borderId="109" xfId="0" applyFont="1" applyFill="1" applyBorder="1" applyAlignment="1" applyProtection="1">
      <alignment horizontal="left" vertical="center"/>
      <protection locked="0"/>
    </xf>
    <xf numFmtId="0" fontId="5" fillId="37" borderId="125" xfId="0" applyFont="1" applyFill="1" applyBorder="1" applyAlignment="1" applyProtection="1">
      <alignment horizontal="left" vertical="center"/>
      <protection locked="0"/>
    </xf>
    <xf numFmtId="0" fontId="5" fillId="37" borderId="30" xfId="0" applyFont="1" applyFill="1" applyBorder="1" applyAlignment="1" applyProtection="1">
      <alignment horizontal="left" vertical="center"/>
      <protection locked="0"/>
    </xf>
    <xf numFmtId="0" fontId="5" fillId="37" borderId="60" xfId="0" applyFont="1" applyFill="1" applyBorder="1" applyAlignment="1" applyProtection="1">
      <alignment horizontal="left" vertical="center"/>
      <protection locked="0"/>
    </xf>
    <xf numFmtId="0" fontId="5" fillId="37" borderId="26" xfId="0" applyFont="1" applyFill="1" applyBorder="1" applyAlignment="1" applyProtection="1">
      <alignment horizontal="left" vertical="center" wrapText="1"/>
      <protection locked="0"/>
    </xf>
    <xf numFmtId="0" fontId="5" fillId="37" borderId="5" xfId="0" applyFont="1" applyFill="1" applyBorder="1" applyAlignment="1" applyProtection="1">
      <alignment horizontal="left" vertical="center"/>
      <protection locked="0"/>
    </xf>
    <xf numFmtId="0" fontId="5" fillId="37" borderId="7" xfId="0" applyFont="1" applyFill="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34" borderId="4" xfId="0" applyFont="1" applyFill="1" applyBorder="1" applyAlignment="1" applyProtection="1">
      <alignment horizontal="left" vertical="center" wrapText="1"/>
      <protection locked="0"/>
    </xf>
    <xf numFmtId="0" fontId="5" fillId="34" borderId="1" xfId="0" applyFont="1" applyFill="1" applyBorder="1" applyAlignment="1" applyProtection="1">
      <alignment horizontal="left" vertical="center" wrapText="1"/>
      <protection locked="0"/>
    </xf>
    <xf numFmtId="0" fontId="5" fillId="34" borderId="1" xfId="0" applyFont="1" applyFill="1" applyBorder="1" applyAlignment="1" applyProtection="1">
      <alignment horizontal="left" vertical="center"/>
      <protection locked="0"/>
    </xf>
    <xf numFmtId="0" fontId="5" fillId="34" borderId="24" xfId="0" applyFont="1" applyFill="1" applyBorder="1" applyAlignment="1" applyProtection="1">
      <alignment horizontal="left" vertical="center" wrapText="1"/>
      <protection locked="0"/>
    </xf>
    <xf numFmtId="0" fontId="5" fillId="34" borderId="2" xfId="0" applyFont="1" applyFill="1" applyBorder="1" applyAlignment="1" applyProtection="1">
      <alignment horizontal="left" vertical="center" wrapText="1"/>
      <protection locked="0"/>
    </xf>
    <xf numFmtId="0" fontId="5" fillId="34" borderId="2" xfId="0" applyFont="1" applyFill="1" applyBorder="1" applyAlignment="1" applyProtection="1">
      <alignment horizontal="left" vertical="center"/>
      <protection locked="0"/>
    </xf>
    <xf numFmtId="0" fontId="5" fillId="37" borderId="1" xfId="0" applyFont="1" applyFill="1" applyBorder="1" applyAlignment="1" applyProtection="1">
      <alignment horizontal="center" vertical="center"/>
      <protection locked="0"/>
    </xf>
    <xf numFmtId="0" fontId="9" fillId="37" borderId="1" xfId="0" applyFont="1" applyFill="1" applyBorder="1" applyAlignment="1" applyProtection="1">
      <alignment horizontal="center" vertical="center"/>
      <protection locked="0"/>
    </xf>
    <xf numFmtId="0" fontId="9" fillId="37" borderId="27" xfId="0" applyFont="1" applyFill="1" applyBorder="1" applyAlignment="1" applyProtection="1">
      <alignment horizontal="center" vertical="center"/>
      <protection locked="0"/>
    </xf>
    <xf numFmtId="0" fontId="5" fillId="34" borderId="14" xfId="0" applyFont="1" applyFill="1" applyBorder="1" applyAlignment="1" applyProtection="1">
      <alignment horizontal="left" vertical="center" wrapText="1"/>
      <protection locked="0"/>
    </xf>
    <xf numFmtId="0" fontId="5" fillId="34" borderId="15" xfId="0" applyFont="1" applyFill="1" applyBorder="1" applyAlignment="1" applyProtection="1">
      <alignment horizontal="left" vertical="center" wrapText="1"/>
      <protection locked="0"/>
    </xf>
    <xf numFmtId="0" fontId="5" fillId="34" borderId="17" xfId="0" applyFont="1" applyFill="1" applyBorder="1" applyAlignment="1" applyProtection="1">
      <alignment horizontal="left" vertical="center" wrapText="1"/>
      <protection locked="0"/>
    </xf>
    <xf numFmtId="0" fontId="5" fillId="34" borderId="0" xfId="0" applyFont="1" applyFill="1" applyAlignment="1" applyProtection="1">
      <alignment horizontal="left" vertical="center" wrapText="1"/>
      <protection locked="0"/>
    </xf>
    <xf numFmtId="0" fontId="5" fillId="34" borderId="125" xfId="0" applyFont="1" applyFill="1" applyBorder="1" applyAlignment="1" applyProtection="1">
      <alignment horizontal="left" vertical="center"/>
      <protection locked="0"/>
    </xf>
    <xf numFmtId="0" fontId="6" fillId="34" borderId="125" xfId="0" applyFont="1" applyFill="1" applyBorder="1" applyAlignment="1" applyProtection="1">
      <alignment horizontal="left" vertical="center"/>
      <protection locked="0"/>
    </xf>
    <xf numFmtId="0" fontId="6" fillId="34" borderId="126" xfId="0" applyFont="1" applyFill="1" applyBorder="1" applyAlignment="1" applyProtection="1">
      <alignment horizontal="left" vertical="center"/>
      <protection locked="0"/>
    </xf>
    <xf numFmtId="0" fontId="5" fillId="34" borderId="7" xfId="0" applyFont="1" applyFill="1" applyBorder="1" applyAlignment="1" applyProtection="1">
      <alignment horizontal="left" vertical="center"/>
      <protection locked="0"/>
    </xf>
    <xf numFmtId="0" fontId="6" fillId="34" borderId="32" xfId="0" applyFont="1" applyFill="1" applyBorder="1" applyAlignment="1" applyProtection="1">
      <alignment horizontal="right" vertical="center"/>
      <protection locked="0"/>
    </xf>
    <xf numFmtId="0" fontId="6" fillId="34" borderId="41" xfId="0" applyFont="1" applyFill="1" applyBorder="1" applyAlignment="1" applyProtection="1">
      <alignment horizontal="right" vertical="center"/>
      <protection locked="0"/>
    </xf>
    <xf numFmtId="0" fontId="6" fillId="34" borderId="45" xfId="0" applyFont="1" applyFill="1" applyBorder="1" applyAlignment="1" applyProtection="1">
      <alignment horizontal="right" vertical="center"/>
      <protection locked="0"/>
    </xf>
    <xf numFmtId="0" fontId="6" fillId="34" borderId="39" xfId="0" applyFont="1" applyFill="1" applyBorder="1" applyAlignment="1" applyProtection="1">
      <alignment horizontal="right" vertical="center"/>
      <protection locked="0"/>
    </xf>
    <xf numFmtId="0" fontId="6" fillId="34" borderId="42" xfId="0" applyFont="1" applyFill="1" applyBorder="1" applyAlignment="1" applyProtection="1">
      <alignment horizontal="left" vertical="center"/>
      <protection locked="0"/>
    </xf>
    <xf numFmtId="0" fontId="6" fillId="34" borderId="36" xfId="0" applyFont="1" applyFill="1" applyBorder="1" applyAlignment="1" applyProtection="1">
      <alignment horizontal="left" vertical="center"/>
      <protection locked="0"/>
    </xf>
    <xf numFmtId="0" fontId="5" fillId="34" borderId="1" xfId="0" applyFont="1" applyFill="1" applyBorder="1" applyAlignment="1" applyProtection="1">
      <alignment horizontal="left" vertical="center" shrinkToFit="1"/>
      <protection locked="0"/>
    </xf>
    <xf numFmtId="0" fontId="5" fillId="34" borderId="27" xfId="0" applyFont="1" applyFill="1" applyBorder="1" applyAlignment="1" applyProtection="1">
      <alignment horizontal="left" vertical="center"/>
      <protection locked="0"/>
    </xf>
    <xf numFmtId="0" fontId="5" fillId="37" borderId="4" xfId="0" applyFont="1" applyFill="1" applyBorder="1" applyAlignment="1" applyProtection="1">
      <alignment horizontal="left" vertical="center"/>
      <protection locked="0"/>
    </xf>
    <xf numFmtId="0" fontId="5" fillId="37" borderId="1" xfId="0" applyFont="1" applyFill="1" applyBorder="1" applyAlignment="1" applyProtection="1">
      <alignment horizontal="left" vertical="center"/>
      <protection locked="0"/>
    </xf>
    <xf numFmtId="0" fontId="6" fillId="0" borderId="26"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7" fillId="34" borderId="6" xfId="0" applyFont="1" applyFill="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6" fillId="0" borderId="25"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5" fillId="37" borderId="24" xfId="0" applyFont="1" applyFill="1" applyBorder="1" applyAlignment="1" applyProtection="1">
      <alignment horizontal="left" vertical="center"/>
      <protection locked="0"/>
    </xf>
    <xf numFmtId="0" fontId="5" fillId="37" borderId="2" xfId="0" applyFont="1" applyFill="1" applyBorder="1" applyAlignment="1" applyProtection="1">
      <alignment horizontal="left" vertical="center"/>
      <protection locked="0"/>
    </xf>
    <xf numFmtId="0" fontId="6" fillId="0" borderId="2"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5" fillId="37" borderId="59" xfId="0" applyFont="1" applyFill="1" applyBorder="1" applyAlignment="1" applyProtection="1">
      <alignment horizontal="left" vertical="center"/>
      <protection locked="0"/>
    </xf>
    <xf numFmtId="0" fontId="5" fillId="37" borderId="3" xfId="0" applyFont="1" applyFill="1" applyBorder="1" applyAlignment="1" applyProtection="1">
      <alignment horizontal="left" vertical="center"/>
      <protection locked="0"/>
    </xf>
    <xf numFmtId="0" fontId="5" fillId="37" borderId="31" xfId="0" applyFont="1" applyFill="1" applyBorder="1" applyAlignment="1" applyProtection="1">
      <alignment horizontal="left" vertical="center"/>
      <protection locked="0"/>
    </xf>
    <xf numFmtId="0" fontId="13" fillId="0" borderId="26"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13" fillId="0" borderId="25"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12" fillId="0" borderId="113" xfId="0" applyFont="1" applyBorder="1" applyAlignment="1" applyProtection="1">
      <alignment horizontal="left" vertical="center"/>
      <protection locked="0"/>
    </xf>
    <xf numFmtId="0" fontId="5" fillId="0" borderId="117" xfId="0" applyFont="1" applyBorder="1" applyAlignment="1" applyProtection="1">
      <alignment horizontal="left" vertical="center"/>
      <protection locked="0"/>
    </xf>
    <xf numFmtId="0" fontId="5" fillId="0" borderId="114" xfId="0" applyFont="1" applyBorder="1" applyAlignment="1" applyProtection="1">
      <alignment horizontal="left" vertical="center"/>
      <protection locked="0"/>
    </xf>
    <xf numFmtId="0" fontId="5" fillId="0" borderId="118" xfId="0" applyFont="1" applyBorder="1" applyAlignment="1" applyProtection="1">
      <alignment horizontal="left" vertical="center"/>
      <protection locked="0"/>
    </xf>
    <xf numFmtId="0" fontId="5" fillId="0" borderId="119" xfId="0" applyFont="1" applyBorder="1" applyAlignment="1" applyProtection="1">
      <alignment horizontal="left" vertical="center"/>
      <protection locked="0"/>
    </xf>
    <xf numFmtId="0" fontId="5" fillId="0" borderId="120" xfId="0" applyFont="1" applyBorder="1" applyAlignment="1" applyProtection="1">
      <alignment horizontal="left" vertical="center"/>
      <protection locked="0"/>
    </xf>
    <xf numFmtId="0" fontId="5" fillId="37" borderId="37" xfId="0" applyFont="1" applyFill="1" applyBorder="1" applyAlignment="1" applyProtection="1">
      <alignment horizontal="left" vertical="center"/>
      <protection locked="0"/>
    </xf>
    <xf numFmtId="0" fontId="13" fillId="0" borderId="47" xfId="0" applyFont="1" applyBorder="1" applyAlignment="1" applyProtection="1">
      <alignment horizontal="left" vertical="center" wrapText="1"/>
      <protection locked="0"/>
    </xf>
    <xf numFmtId="0" fontId="13" fillId="0" borderId="34" xfId="0" applyFont="1" applyBorder="1" applyAlignment="1" applyProtection="1">
      <alignment horizontal="left" vertical="center"/>
      <protection locked="0"/>
    </xf>
    <xf numFmtId="0" fontId="13" fillId="0" borderId="35" xfId="0" applyFont="1" applyBorder="1" applyAlignment="1" applyProtection="1">
      <alignment horizontal="left" vertical="center"/>
      <protection locked="0"/>
    </xf>
    <xf numFmtId="0" fontId="5" fillId="37" borderId="27" xfId="0" applyFont="1" applyFill="1" applyBorder="1" applyAlignment="1" applyProtection="1">
      <alignment horizontal="left" vertical="center"/>
      <protection locked="0"/>
    </xf>
    <xf numFmtId="0" fontId="9" fillId="36" borderId="103" xfId="0" applyFont="1" applyFill="1" applyBorder="1" applyAlignment="1" applyProtection="1">
      <alignment horizontal="left" vertical="center" wrapText="1"/>
      <protection locked="0"/>
    </xf>
    <xf numFmtId="0" fontId="9" fillId="36" borderId="33" xfId="0" applyFont="1" applyFill="1" applyBorder="1" applyAlignment="1" applyProtection="1">
      <alignment horizontal="left" vertical="center" wrapText="1"/>
      <protection locked="0"/>
    </xf>
    <xf numFmtId="0" fontId="9" fillId="36" borderId="5" xfId="0" applyFont="1" applyFill="1" applyBorder="1" applyAlignment="1" applyProtection="1">
      <alignment horizontal="left" vertical="center" wrapText="1"/>
      <protection locked="0"/>
    </xf>
    <xf numFmtId="0" fontId="9" fillId="36" borderId="104" xfId="0" applyFont="1" applyFill="1" applyBorder="1" applyAlignment="1" applyProtection="1">
      <alignment horizontal="left" vertical="center" wrapText="1"/>
      <protection locked="0"/>
    </xf>
    <xf numFmtId="0" fontId="9" fillId="36" borderId="34" xfId="0" applyFont="1" applyFill="1" applyBorder="1" applyAlignment="1" applyProtection="1">
      <alignment horizontal="left" vertical="center" wrapText="1"/>
      <protection locked="0"/>
    </xf>
    <xf numFmtId="0" fontId="9" fillId="36" borderId="44" xfId="0" applyFont="1" applyFill="1" applyBorder="1" applyAlignment="1" applyProtection="1">
      <alignment horizontal="left" vertical="center" wrapText="1"/>
      <protection locked="0"/>
    </xf>
    <xf numFmtId="0" fontId="5" fillId="37" borderId="73" xfId="0" applyFont="1" applyFill="1" applyBorder="1" applyAlignment="1" applyProtection="1">
      <alignment horizontal="left" vertical="center"/>
      <protection locked="0"/>
    </xf>
    <xf numFmtId="0" fontId="6" fillId="0" borderId="34" xfId="0" applyFont="1" applyBorder="1" applyAlignment="1" applyProtection="1">
      <alignment horizontal="center" vertical="center"/>
      <protection locked="0"/>
    </xf>
    <xf numFmtId="0" fontId="5" fillId="37" borderId="43" xfId="0" applyFont="1" applyFill="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5" fillId="37" borderId="103" xfId="0" applyFont="1" applyFill="1" applyBorder="1" applyAlignment="1" applyProtection="1">
      <alignment horizontal="left" vertical="center"/>
      <protection locked="0"/>
    </xf>
    <xf numFmtId="0" fontId="5" fillId="0" borderId="121" xfId="0" applyFont="1" applyBorder="1" applyAlignment="1" applyProtection="1">
      <alignment horizontal="left" vertical="center"/>
      <protection locked="0"/>
    </xf>
    <xf numFmtId="0" fontId="5" fillId="0" borderId="122" xfId="0" applyFont="1" applyBorder="1" applyAlignment="1" applyProtection="1">
      <alignment horizontal="left" vertical="center"/>
      <protection locked="0"/>
    </xf>
    <xf numFmtId="0" fontId="5" fillId="0" borderId="123" xfId="0" applyFont="1" applyBorder="1" applyAlignment="1" applyProtection="1">
      <alignment horizontal="left" vertical="center"/>
      <protection locked="0"/>
    </xf>
    <xf numFmtId="0" fontId="5" fillId="0" borderId="124" xfId="0" applyFont="1" applyBorder="1" applyAlignment="1" applyProtection="1">
      <alignment horizontal="left" vertical="center"/>
      <protection locked="0"/>
    </xf>
    <xf numFmtId="0" fontId="5" fillId="37" borderId="33" xfId="0" applyFont="1" applyFill="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31" xfId="0" applyFont="1" applyBorder="1" applyAlignment="1" applyProtection="1">
      <alignment horizontal="left" vertical="center"/>
      <protection locked="0"/>
    </xf>
    <xf numFmtId="0" fontId="12" fillId="0" borderId="121" xfId="0" applyFont="1" applyBorder="1" applyAlignment="1" applyProtection="1">
      <alignment horizontal="left" vertical="center"/>
      <protection locked="0"/>
    </xf>
    <xf numFmtId="0" fontId="5" fillId="37" borderId="1" xfId="0" applyFont="1" applyFill="1" applyBorder="1" applyAlignment="1" applyProtection="1">
      <alignment horizontal="left" vertical="center" shrinkToFit="1"/>
      <protection locked="0"/>
    </xf>
    <xf numFmtId="0" fontId="5" fillId="37" borderId="27" xfId="0" applyFont="1" applyFill="1" applyBorder="1" applyAlignment="1" applyProtection="1">
      <alignment horizontal="left" vertical="center" shrinkToFit="1"/>
      <protection locked="0"/>
    </xf>
    <xf numFmtId="0" fontId="6" fillId="34" borderId="26" xfId="0" applyFont="1" applyFill="1" applyBorder="1" applyAlignment="1" applyProtection="1">
      <alignment horizontal="right" vertical="center"/>
      <protection locked="0"/>
    </xf>
    <xf numFmtId="0" fontId="6" fillId="34" borderId="33" xfId="0" applyFont="1" applyFill="1" applyBorder="1" applyAlignment="1" applyProtection="1">
      <alignment horizontal="right" vertical="center"/>
      <protection locked="0"/>
    </xf>
    <xf numFmtId="0" fontId="5" fillId="34" borderId="28" xfId="0" applyFont="1" applyFill="1" applyBorder="1" applyAlignment="1" applyProtection="1">
      <alignment horizontal="left" vertical="center"/>
      <protection locked="0"/>
    </xf>
    <xf numFmtId="0" fontId="5" fillId="34" borderId="2" xfId="0" applyFont="1" applyFill="1" applyBorder="1" applyAlignment="1" applyProtection="1">
      <alignment horizontal="left" vertical="center" shrinkToFit="1"/>
      <protection locked="0"/>
    </xf>
    <xf numFmtId="0" fontId="6" fillId="0" borderId="32"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5" fillId="34" borderId="43" xfId="0" applyFont="1" applyFill="1" applyBorder="1" applyAlignment="1" applyProtection="1">
      <alignment horizontal="left" vertical="center"/>
      <protection locked="0"/>
    </xf>
    <xf numFmtId="0" fontId="5" fillId="37" borderId="45" xfId="0" applyFont="1" applyFill="1" applyBorder="1" applyAlignment="1" applyProtection="1">
      <alignment horizontal="center" vertical="center"/>
      <protection locked="0"/>
    </xf>
    <xf numFmtId="0" fontId="5" fillId="37" borderId="39" xfId="0" applyFont="1" applyFill="1" applyBorder="1" applyAlignment="1" applyProtection="1">
      <alignment horizontal="center" vertical="center"/>
      <protection locked="0"/>
    </xf>
    <xf numFmtId="49" fontId="6" fillId="0" borderId="32" xfId="0" applyNumberFormat="1" applyFont="1" applyBorder="1" applyAlignment="1">
      <alignment horizontal="center" vertical="center"/>
    </xf>
    <xf numFmtId="49" fontId="6" fillId="0" borderId="41" xfId="0" applyNumberFormat="1" applyFont="1" applyBorder="1" applyAlignment="1">
      <alignment horizontal="center" vertical="center"/>
    </xf>
    <xf numFmtId="49" fontId="6" fillId="0" borderId="40" xfId="0" applyNumberFormat="1" applyFont="1" applyBorder="1" applyAlignment="1">
      <alignment horizontal="center" vertical="center"/>
    </xf>
    <xf numFmtId="49" fontId="6" fillId="0" borderId="45"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6" fillId="0" borderId="102" xfId="0" applyNumberFormat="1" applyFont="1" applyBorder="1" applyAlignment="1">
      <alignment horizontal="center" vertical="center"/>
    </xf>
    <xf numFmtId="0" fontId="5" fillId="0" borderId="6" xfId="0" applyFont="1" applyBorder="1" applyAlignment="1" applyProtection="1">
      <alignment horizontal="left" vertical="center"/>
      <protection locked="0"/>
    </xf>
    <xf numFmtId="0" fontId="5" fillId="0" borderId="1" xfId="0" applyFont="1" applyBorder="1" applyAlignment="1" applyProtection="1">
      <alignment horizontal="center" vertical="center"/>
      <protection locked="0"/>
    </xf>
    <xf numFmtId="0" fontId="5" fillId="0" borderId="113" xfId="0" applyFont="1" applyBorder="1" applyAlignment="1" applyProtection="1">
      <alignment horizontal="left" vertical="center"/>
      <protection locked="0"/>
    </xf>
    <xf numFmtId="0" fontId="5" fillId="0" borderId="115" xfId="0" applyFont="1" applyBorder="1" applyAlignment="1" applyProtection="1">
      <alignment horizontal="left" vertical="center"/>
      <protection locked="0"/>
    </xf>
    <xf numFmtId="0" fontId="5" fillId="0" borderId="116" xfId="0" applyFont="1" applyBorder="1" applyAlignment="1" applyProtection="1">
      <alignment horizontal="left" vertical="center"/>
      <protection locked="0"/>
    </xf>
    <xf numFmtId="0" fontId="5" fillId="37" borderId="101" xfId="0" applyFont="1" applyFill="1" applyBorder="1" applyAlignment="1" applyProtection="1">
      <alignment horizontal="left" vertical="center"/>
      <protection locked="0"/>
    </xf>
    <xf numFmtId="0" fontId="5" fillId="0" borderId="26"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37" borderId="38" xfId="0" applyFont="1" applyFill="1" applyBorder="1" applyAlignment="1" applyProtection="1">
      <alignment horizontal="left" vertical="center"/>
      <protection locked="0"/>
    </xf>
    <xf numFmtId="0" fontId="5" fillId="37" borderId="32" xfId="0" applyFont="1" applyFill="1" applyBorder="1" applyAlignment="1" applyProtection="1">
      <alignment horizontal="left" vertical="center"/>
      <protection locked="0"/>
    </xf>
    <xf numFmtId="0" fontId="5" fillId="37" borderId="41" xfId="0" applyFont="1" applyFill="1" applyBorder="1" applyAlignment="1" applyProtection="1">
      <alignment horizontal="left" vertical="center"/>
      <protection locked="0"/>
    </xf>
    <xf numFmtId="0" fontId="5" fillId="37" borderId="3" xfId="0" applyFont="1" applyFill="1" applyBorder="1" applyAlignment="1" applyProtection="1">
      <alignment horizontal="left" vertical="center" wrapText="1"/>
      <protection locked="0"/>
    </xf>
    <xf numFmtId="0" fontId="5" fillId="37" borderId="31" xfId="0" applyFont="1" applyFill="1" applyBorder="1" applyAlignment="1" applyProtection="1">
      <alignment horizontal="left" vertical="center" wrapText="1"/>
      <protection locked="0"/>
    </xf>
    <xf numFmtId="0" fontId="5" fillId="37" borderId="27" xfId="0" applyFont="1" applyFill="1" applyBorder="1" applyAlignment="1" applyProtection="1">
      <alignment horizontal="left" vertical="center" wrapText="1"/>
      <protection locked="0"/>
    </xf>
    <xf numFmtId="0" fontId="6" fillId="0" borderId="1" xfId="0" applyFont="1" applyBorder="1" applyProtection="1">
      <alignment vertical="center"/>
      <protection locked="0"/>
    </xf>
    <xf numFmtId="0" fontId="6" fillId="0" borderId="27" xfId="0" applyFont="1" applyBorder="1" applyProtection="1">
      <alignment vertical="center"/>
      <protection locked="0"/>
    </xf>
    <xf numFmtId="197" fontId="5" fillId="0" borderId="1" xfId="0" applyNumberFormat="1" applyFont="1" applyBorder="1" applyAlignment="1" applyProtection="1">
      <alignment horizontal="center" vertical="center"/>
      <protection locked="0"/>
    </xf>
    <xf numFmtId="0" fontId="5" fillId="37" borderId="40" xfId="0" applyFont="1" applyFill="1" applyBorder="1" applyAlignment="1" applyProtection="1">
      <alignment horizontal="left" vertical="center"/>
      <protection locked="0"/>
    </xf>
    <xf numFmtId="0" fontId="5" fillId="37" borderId="73" xfId="0" applyFont="1" applyFill="1" applyBorder="1" applyAlignment="1" applyProtection="1">
      <alignment vertical="center" wrapText="1"/>
      <protection locked="0"/>
    </xf>
    <xf numFmtId="0" fontId="5" fillId="37" borderId="15" xfId="0" applyFont="1" applyFill="1" applyBorder="1" applyProtection="1">
      <alignment vertical="center"/>
      <protection locked="0"/>
    </xf>
    <xf numFmtId="0" fontId="5" fillId="37" borderId="16" xfId="0" applyFont="1" applyFill="1" applyBorder="1" applyProtection="1">
      <alignment vertical="center"/>
      <protection locked="0"/>
    </xf>
    <xf numFmtId="0" fontId="5" fillId="37" borderId="45" xfId="0" applyFont="1" applyFill="1" applyBorder="1" applyProtection="1">
      <alignment vertical="center"/>
      <protection locked="0"/>
    </xf>
    <xf numFmtId="0" fontId="5" fillId="37" borderId="39" xfId="0" applyFont="1" applyFill="1" applyBorder="1" applyProtection="1">
      <alignment vertical="center"/>
      <protection locked="0"/>
    </xf>
    <xf numFmtId="0" fontId="5" fillId="37" borderId="36" xfId="0" applyFont="1" applyFill="1" applyBorder="1" applyProtection="1">
      <alignment vertical="center"/>
      <protection locked="0"/>
    </xf>
    <xf numFmtId="0" fontId="5" fillId="37" borderId="15" xfId="0" applyFont="1" applyFill="1" applyBorder="1" applyAlignment="1" applyProtection="1">
      <alignment horizontal="left" vertical="center"/>
      <protection locked="0"/>
    </xf>
    <xf numFmtId="49" fontId="5" fillId="37" borderId="101" xfId="0" applyNumberFormat="1" applyFont="1" applyFill="1" applyBorder="1" applyAlignment="1">
      <alignment horizontal="left" vertical="center" wrapText="1"/>
    </xf>
    <xf numFmtId="49" fontId="5" fillId="37" borderId="41" xfId="0" applyNumberFormat="1" applyFont="1" applyFill="1" applyBorder="1" applyAlignment="1">
      <alignment horizontal="left" vertical="center" wrapText="1"/>
    </xf>
    <xf numFmtId="49" fontId="5" fillId="37" borderId="40" xfId="0" applyNumberFormat="1" applyFont="1" applyFill="1" applyBorder="1" applyAlignment="1">
      <alignment horizontal="left" vertical="center" wrapText="1"/>
    </xf>
    <xf numFmtId="49" fontId="5" fillId="37" borderId="19" xfId="0" applyNumberFormat="1" applyFont="1" applyFill="1" applyBorder="1" applyAlignment="1">
      <alignment horizontal="left" vertical="center" wrapText="1"/>
    </xf>
    <xf numFmtId="49" fontId="5" fillId="37" borderId="6" xfId="0" applyNumberFormat="1" applyFont="1" applyFill="1" applyBorder="1" applyAlignment="1">
      <alignment horizontal="left" vertical="center" wrapText="1"/>
    </xf>
    <xf numFmtId="49" fontId="5" fillId="37" borderId="10" xfId="0" applyNumberFormat="1" applyFont="1" applyFill="1" applyBorder="1" applyAlignment="1">
      <alignment horizontal="left" vertical="center" wrapText="1"/>
    </xf>
    <xf numFmtId="49" fontId="5" fillId="36" borderId="26" xfId="0" applyNumberFormat="1" applyFont="1" applyFill="1" applyBorder="1" applyAlignment="1">
      <alignment horizontal="left" vertical="center"/>
    </xf>
    <xf numFmtId="49" fontId="5" fillId="36" borderId="33" xfId="0" applyNumberFormat="1" applyFont="1" applyFill="1" applyBorder="1" applyAlignment="1">
      <alignment horizontal="left" vertical="center"/>
    </xf>
    <xf numFmtId="49" fontId="5" fillId="36" borderId="5" xfId="0" applyNumberFormat="1" applyFont="1" applyFill="1" applyBorder="1" applyAlignment="1">
      <alignment horizontal="left" vertical="center"/>
    </xf>
    <xf numFmtId="0" fontId="5" fillId="0" borderId="1" xfId="0" applyFont="1" applyBorder="1" applyAlignment="1">
      <alignment horizontal="left" vertical="center"/>
    </xf>
    <xf numFmtId="0" fontId="5" fillId="0" borderId="27" xfId="0" applyFont="1" applyBorder="1" applyAlignment="1">
      <alignment horizontal="left" vertical="center"/>
    </xf>
    <xf numFmtId="49" fontId="5" fillId="36" borderId="47" xfId="0" applyNumberFormat="1" applyFont="1" applyFill="1" applyBorder="1" applyAlignment="1">
      <alignment horizontal="left" vertical="center"/>
    </xf>
    <xf numFmtId="49" fontId="5" fillId="36" borderId="34" xfId="0" applyNumberFormat="1" applyFont="1" applyFill="1" applyBorder="1" applyAlignment="1">
      <alignment horizontal="left" vertical="center"/>
    </xf>
    <xf numFmtId="49" fontId="5" fillId="36" borderId="44" xfId="0" applyNumberFormat="1" applyFont="1" applyFill="1" applyBorder="1" applyAlignment="1">
      <alignment horizontal="left" vertical="center"/>
    </xf>
    <xf numFmtId="0" fontId="5" fillId="0" borderId="47" xfId="0" applyFont="1" applyBorder="1" applyAlignment="1">
      <alignment horizontal="left"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49" fontId="5" fillId="0" borderId="26" xfId="0" applyNumberFormat="1" applyFont="1" applyBorder="1" applyAlignment="1">
      <alignment horizontal="left" vertical="center" wrapText="1"/>
    </xf>
    <xf numFmtId="49" fontId="5" fillId="0" borderId="33" xfId="0" applyNumberFormat="1" applyFont="1" applyBorder="1" applyAlignment="1">
      <alignment horizontal="left" vertical="center"/>
    </xf>
    <xf numFmtId="49" fontId="5" fillId="0" borderId="25" xfId="0" applyNumberFormat="1" applyFont="1" applyBorder="1" applyAlignment="1">
      <alignment horizontal="left" vertical="center"/>
    </xf>
    <xf numFmtId="49" fontId="5" fillId="37" borderId="4" xfId="0" applyNumberFormat="1" applyFont="1" applyFill="1" applyBorder="1" applyAlignment="1">
      <alignment horizontal="left" vertical="center" wrapText="1"/>
    </xf>
    <xf numFmtId="0" fontId="5" fillId="37" borderId="4" xfId="0" applyFont="1" applyFill="1" applyBorder="1" applyAlignment="1">
      <alignment horizontal="left" vertical="center" wrapText="1"/>
    </xf>
    <xf numFmtId="49" fontId="5" fillId="37" borderId="1" xfId="0" applyNumberFormat="1" applyFont="1" applyFill="1" applyBorder="1" applyAlignment="1">
      <alignment horizontal="left" vertical="center"/>
    </xf>
    <xf numFmtId="49" fontId="5" fillId="37" borderId="4" xfId="0" applyNumberFormat="1" applyFont="1" applyFill="1" applyBorder="1" applyAlignment="1">
      <alignment horizontal="left" vertical="center"/>
    </xf>
    <xf numFmtId="49" fontId="5" fillId="37" borderId="1" xfId="0" applyNumberFormat="1" applyFont="1" applyFill="1" applyBorder="1" applyAlignment="1">
      <alignment horizontal="left" vertical="center" wrapText="1"/>
    </xf>
    <xf numFmtId="49" fontId="5" fillId="36" borderId="103" xfId="0" applyNumberFormat="1" applyFont="1" applyFill="1" applyBorder="1" applyAlignment="1">
      <alignment horizontal="left" vertical="center" wrapText="1"/>
    </xf>
    <xf numFmtId="179" fontId="5" fillId="0" borderId="26" xfId="0" applyNumberFormat="1" applyFont="1" applyBorder="1" applyAlignment="1">
      <alignment horizontal="left" vertical="center"/>
    </xf>
    <xf numFmtId="179" fontId="5" fillId="0" borderId="33" xfId="0" applyNumberFormat="1" applyFont="1" applyBorder="1" applyAlignment="1">
      <alignment horizontal="left" vertical="center"/>
    </xf>
    <xf numFmtId="179" fontId="5" fillId="0" borderId="25" xfId="0" applyNumberFormat="1" applyFont="1" applyBorder="1" applyAlignment="1">
      <alignment horizontal="left" vertical="center"/>
    </xf>
    <xf numFmtId="179" fontId="6" fillId="0" borderId="32" xfId="0" applyNumberFormat="1" applyFont="1" applyBorder="1" applyAlignment="1">
      <alignment horizontal="left" vertical="center" wrapText="1"/>
    </xf>
    <xf numFmtId="179" fontId="6" fillId="0" borderId="41" xfId="0" applyNumberFormat="1" applyFont="1" applyBorder="1" applyAlignment="1">
      <alignment horizontal="left" vertical="center" wrapText="1"/>
    </xf>
    <xf numFmtId="179" fontId="6" fillId="0" borderId="42" xfId="0" applyNumberFormat="1" applyFont="1" applyBorder="1" applyAlignment="1">
      <alignment horizontal="left" vertical="center" wrapText="1"/>
    </xf>
    <xf numFmtId="179" fontId="6" fillId="0" borderId="45" xfId="0" applyNumberFormat="1" applyFont="1" applyBorder="1" applyAlignment="1">
      <alignment horizontal="left" vertical="center" wrapText="1"/>
    </xf>
    <xf numFmtId="179" fontId="6" fillId="0" borderId="39" xfId="0" applyNumberFormat="1" applyFont="1" applyBorder="1" applyAlignment="1">
      <alignment horizontal="left" vertical="center" wrapText="1"/>
    </xf>
    <xf numFmtId="179" fontId="6" fillId="0" borderId="36" xfId="0" applyNumberFormat="1" applyFont="1" applyBorder="1" applyAlignment="1">
      <alignment horizontal="left" vertical="center" wrapText="1"/>
    </xf>
    <xf numFmtId="0" fontId="5" fillId="0" borderId="26" xfId="0" applyFont="1" applyBorder="1" applyAlignment="1">
      <alignment horizontal="left" vertical="center" wrapText="1"/>
    </xf>
    <xf numFmtId="0" fontId="5" fillId="0" borderId="33" xfId="0" applyFont="1" applyBorder="1" applyAlignment="1">
      <alignment horizontal="left" vertical="center" wrapText="1"/>
    </xf>
    <xf numFmtId="0" fontId="5" fillId="0" borderId="25" xfId="0" applyFont="1" applyBorder="1" applyAlignment="1">
      <alignment horizontal="left" vertical="center" wrapText="1"/>
    </xf>
    <xf numFmtId="49" fontId="5" fillId="34" borderId="37" xfId="0" applyNumberFormat="1" applyFont="1" applyFill="1" applyBorder="1" applyAlignment="1">
      <alignment horizontal="left" vertical="center" wrapText="1"/>
    </xf>
    <xf numFmtId="0" fontId="5" fillId="34" borderId="38" xfId="0" applyFont="1" applyFill="1" applyBorder="1" applyAlignment="1">
      <alignment horizontal="left" vertical="center" wrapText="1"/>
    </xf>
    <xf numFmtId="0" fontId="5" fillId="34" borderId="29" xfId="0" applyFont="1" applyFill="1" applyBorder="1" applyAlignment="1">
      <alignment horizontal="left" vertical="center" wrapText="1"/>
    </xf>
    <xf numFmtId="49" fontId="5" fillId="34" borderId="101" xfId="0" applyNumberFormat="1" applyFont="1" applyFill="1" applyBorder="1" applyAlignment="1">
      <alignment horizontal="left" vertical="center" wrapText="1"/>
    </xf>
    <xf numFmtId="0" fontId="5" fillId="34" borderId="41" xfId="0" applyFont="1" applyFill="1" applyBorder="1" applyAlignment="1">
      <alignment horizontal="left" vertical="center" wrapText="1"/>
    </xf>
    <xf numFmtId="0" fontId="5" fillId="34" borderId="40" xfId="0" applyFont="1" applyFill="1" applyBorder="1" applyAlignment="1">
      <alignment horizontal="left" vertical="center" wrapText="1"/>
    </xf>
    <xf numFmtId="0" fontId="5" fillId="34" borderId="72" xfId="0" applyFont="1" applyFill="1" applyBorder="1" applyAlignment="1">
      <alignment horizontal="left" vertical="center" wrapText="1"/>
    </xf>
    <xf numFmtId="0" fontId="5" fillId="34" borderId="39" xfId="0" applyFont="1" applyFill="1" applyBorder="1" applyAlignment="1">
      <alignment horizontal="left" vertical="center" wrapText="1"/>
    </xf>
    <xf numFmtId="0" fontId="5" fillId="34" borderId="102" xfId="0" applyFont="1" applyFill="1" applyBorder="1" applyAlignment="1">
      <alignment horizontal="left" vertical="center" wrapText="1"/>
    </xf>
    <xf numFmtId="49" fontId="5" fillId="34" borderId="32" xfId="0" applyNumberFormat="1" applyFont="1" applyFill="1" applyBorder="1" applyAlignment="1">
      <alignment horizontal="left" vertical="center"/>
    </xf>
    <xf numFmtId="0" fontId="5" fillId="34" borderId="41" xfId="0" applyFont="1" applyFill="1" applyBorder="1" applyAlignment="1">
      <alignment horizontal="left" vertical="center"/>
    </xf>
    <xf numFmtId="0" fontId="5" fillId="34" borderId="42" xfId="0" applyFont="1" applyFill="1" applyBorder="1" applyAlignment="1">
      <alignment horizontal="left" vertical="center"/>
    </xf>
    <xf numFmtId="0" fontId="0" fillId="34" borderId="45" xfId="0" applyFill="1" applyBorder="1" applyAlignment="1">
      <alignment horizontal="left" vertical="center"/>
    </xf>
    <xf numFmtId="0" fontId="0" fillId="34" borderId="39" xfId="0" applyFill="1" applyBorder="1" applyAlignment="1">
      <alignment horizontal="left" vertical="center"/>
    </xf>
    <xf numFmtId="0" fontId="0" fillId="34" borderId="36" xfId="0" applyFill="1" applyBorder="1" applyAlignment="1">
      <alignment horizontal="left" vertical="center"/>
    </xf>
    <xf numFmtId="49" fontId="5" fillId="34" borderId="104" xfId="0" applyNumberFormat="1" applyFont="1" applyFill="1" applyBorder="1" applyAlignment="1">
      <alignment horizontal="left" vertical="center"/>
    </xf>
    <xf numFmtId="0" fontId="5" fillId="34" borderId="34" xfId="0" applyFont="1" applyFill="1" applyBorder="1" applyAlignment="1">
      <alignment horizontal="left" vertical="center"/>
    </xf>
    <xf numFmtId="0" fontId="5" fillId="34" borderId="35" xfId="0" applyFont="1" applyFill="1" applyBorder="1" applyAlignment="1">
      <alignment horizontal="left" vertical="center"/>
    </xf>
    <xf numFmtId="49" fontId="7" fillId="0" borderId="6" xfId="0" applyNumberFormat="1" applyFont="1" applyBorder="1" applyAlignment="1">
      <alignment horizontal="left" vertical="center"/>
    </xf>
    <xf numFmtId="49" fontId="5" fillId="37" borderId="103" xfId="0" applyNumberFormat="1" applyFont="1" applyFill="1" applyBorder="1" applyAlignment="1">
      <alignment horizontal="left" vertical="center"/>
    </xf>
    <xf numFmtId="49" fontId="5" fillId="37" borderId="33" xfId="0" applyNumberFormat="1" applyFont="1" applyFill="1" applyBorder="1" applyAlignment="1">
      <alignment horizontal="left" vertical="center"/>
    </xf>
    <xf numFmtId="49" fontId="5" fillId="0" borderId="33" xfId="0" applyNumberFormat="1" applyFont="1" applyBorder="1" applyAlignment="1">
      <alignment horizontal="left" vertical="center" wrapText="1"/>
    </xf>
    <xf numFmtId="49" fontId="5" fillId="0" borderId="25" xfId="0" applyNumberFormat="1" applyFont="1" applyBorder="1" applyAlignment="1">
      <alignment horizontal="left" vertical="center" wrapText="1"/>
    </xf>
    <xf numFmtId="179" fontId="5" fillId="0" borderId="26" xfId="0" applyNumberFormat="1" applyFont="1" applyBorder="1" applyAlignment="1">
      <alignment horizontal="left" vertical="center" wrapText="1"/>
    </xf>
    <xf numFmtId="179" fontId="5" fillId="0" borderId="33" xfId="0" applyNumberFormat="1" applyFont="1" applyBorder="1" applyAlignment="1">
      <alignment horizontal="left" vertical="center" wrapText="1"/>
    </xf>
    <xf numFmtId="179" fontId="5" fillId="0" borderId="25" xfId="0" applyNumberFormat="1" applyFont="1" applyBorder="1" applyAlignment="1">
      <alignment horizontal="left" vertical="center" wrapText="1"/>
    </xf>
    <xf numFmtId="49" fontId="5" fillId="36" borderId="103" xfId="0" applyNumberFormat="1" applyFont="1" applyFill="1" applyBorder="1" applyAlignment="1">
      <alignment horizontal="left" vertical="center"/>
    </xf>
    <xf numFmtId="49" fontId="9" fillId="0" borderId="104" xfId="0" applyNumberFormat="1" applyFont="1" applyBorder="1" applyAlignment="1">
      <alignment horizontal="left" vertical="top" wrapText="1"/>
    </xf>
    <xf numFmtId="49" fontId="9" fillId="0" borderId="34" xfId="0" applyNumberFormat="1" applyFont="1" applyBorder="1" applyAlignment="1">
      <alignment horizontal="left" vertical="top"/>
    </xf>
    <xf numFmtId="49" fontId="9" fillId="0" borderId="35" xfId="0" applyNumberFormat="1" applyFont="1" applyBorder="1" applyAlignment="1">
      <alignment horizontal="left" vertical="top"/>
    </xf>
    <xf numFmtId="9" fontId="6" fillId="0" borderId="1" xfId="0" applyNumberFormat="1" applyFont="1" applyBorder="1" applyAlignment="1">
      <alignment horizontal="left" vertical="center" wrapText="1"/>
    </xf>
    <xf numFmtId="9" fontId="6" fillId="0" borderId="27" xfId="0" applyNumberFormat="1" applyFont="1" applyBorder="1" applyAlignment="1">
      <alignment horizontal="left" vertical="center" wrapText="1"/>
    </xf>
    <xf numFmtId="0" fontId="5" fillId="37" borderId="72" xfId="0" applyFont="1" applyFill="1" applyBorder="1" applyAlignment="1">
      <alignment horizontal="left" vertical="center" wrapText="1"/>
    </xf>
    <xf numFmtId="0" fontId="5" fillId="37" borderId="39" xfId="0" applyFont="1" applyFill="1" applyBorder="1" applyAlignment="1">
      <alignment horizontal="left" vertical="center" wrapText="1"/>
    </xf>
    <xf numFmtId="0" fontId="5" fillId="37" borderId="102" xfId="0" applyFont="1" applyFill="1" applyBorder="1" applyAlignment="1">
      <alignment horizontal="left" vertical="center" wrapText="1"/>
    </xf>
    <xf numFmtId="49" fontId="5" fillId="0" borderId="32" xfId="0" applyNumberFormat="1" applyFont="1" applyBorder="1" applyAlignment="1">
      <alignment vertical="center" wrapText="1"/>
    </xf>
    <xf numFmtId="49" fontId="5" fillId="0" borderId="41" xfId="0" applyNumberFormat="1" applyFont="1" applyBorder="1" applyAlignment="1">
      <alignment vertical="center" wrapText="1"/>
    </xf>
    <xf numFmtId="49" fontId="5" fillId="0" borderId="42" xfId="0" applyNumberFormat="1" applyFont="1" applyBorder="1" applyAlignment="1">
      <alignment vertical="center" wrapText="1"/>
    </xf>
    <xf numFmtId="0" fontId="5" fillId="0" borderId="45" xfId="0" applyFont="1" applyBorder="1" applyAlignment="1">
      <alignment vertical="center" wrapText="1"/>
    </xf>
    <xf numFmtId="0" fontId="5" fillId="0" borderId="39" xfId="0" applyFont="1" applyBorder="1" applyAlignment="1">
      <alignment vertical="center" wrapText="1"/>
    </xf>
    <xf numFmtId="0" fontId="5" fillId="0" borderId="36" xfId="0" applyFont="1" applyBorder="1" applyAlignment="1">
      <alignment vertical="center" wrapText="1"/>
    </xf>
    <xf numFmtId="49" fontId="5" fillId="37" borderId="104" xfId="0" applyNumberFormat="1" applyFont="1" applyFill="1" applyBorder="1" applyAlignment="1">
      <alignment horizontal="left" vertical="center"/>
    </xf>
    <xf numFmtId="49" fontId="5" fillId="37" borderId="34" xfId="0" applyNumberFormat="1" applyFont="1" applyFill="1" applyBorder="1" applyAlignment="1">
      <alignment horizontal="left" vertical="center"/>
    </xf>
    <xf numFmtId="179" fontId="5" fillId="0" borderId="47" xfId="0" applyNumberFormat="1" applyFont="1" applyBorder="1" applyAlignment="1">
      <alignment horizontal="left" vertical="center" wrapText="1"/>
    </xf>
    <xf numFmtId="179" fontId="5" fillId="0" borderId="34" xfId="0" applyNumberFormat="1" applyFont="1" applyBorder="1" applyAlignment="1">
      <alignment horizontal="left" vertical="center"/>
    </xf>
    <xf numFmtId="179" fontId="5" fillId="0" borderId="35" xfId="0" applyNumberFormat="1" applyFont="1" applyBorder="1" applyAlignment="1">
      <alignment horizontal="left" vertical="center"/>
    </xf>
    <xf numFmtId="49" fontId="7" fillId="34" borderId="0" xfId="0" applyNumberFormat="1" applyFont="1" applyFill="1" applyAlignment="1">
      <alignment horizontal="left" vertical="center"/>
    </xf>
    <xf numFmtId="0" fontId="7" fillId="34" borderId="0" xfId="0" applyFont="1" applyFill="1" applyAlignment="1">
      <alignment horizontal="left" vertical="center"/>
    </xf>
    <xf numFmtId="49" fontId="5" fillId="34" borderId="107" xfId="0" applyNumberFormat="1" applyFont="1" applyFill="1" applyBorder="1" applyAlignment="1">
      <alignment horizontal="left" vertical="center"/>
    </xf>
    <xf numFmtId="0" fontId="5" fillId="34" borderId="38" xfId="0" applyFont="1" applyFill="1" applyBorder="1" applyAlignment="1">
      <alignment horizontal="left" vertical="center"/>
    </xf>
    <xf numFmtId="0" fontId="5" fillId="36" borderId="103" xfId="0" applyFont="1" applyFill="1" applyBorder="1" applyAlignment="1">
      <alignment horizontal="left" vertical="center"/>
    </xf>
    <xf numFmtId="0" fontId="5" fillId="36" borderId="33" xfId="0" applyFont="1" applyFill="1" applyBorder="1" applyAlignment="1">
      <alignment horizontal="left" vertical="center"/>
    </xf>
    <xf numFmtId="0" fontId="5" fillId="36" borderId="5" xfId="0" applyFont="1" applyFill="1" applyBorder="1" applyAlignment="1">
      <alignment horizontal="left" vertical="center"/>
    </xf>
    <xf numFmtId="49" fontId="5" fillId="37" borderId="23" xfId="0" applyNumberFormat="1" applyFont="1" applyFill="1" applyBorder="1" applyAlignment="1">
      <alignment horizontal="left" vertical="center"/>
    </xf>
    <xf numFmtId="49" fontId="5" fillId="37" borderId="3" xfId="0" applyNumberFormat="1" applyFont="1" applyFill="1" applyBorder="1" applyAlignment="1">
      <alignment horizontal="left" vertical="center"/>
    </xf>
    <xf numFmtId="180" fontId="6" fillId="0" borderId="37" xfId="0" applyNumberFormat="1" applyFont="1" applyBorder="1" applyAlignment="1">
      <alignment horizontal="left" vertical="center" wrapText="1"/>
    </xf>
    <xf numFmtId="180" fontId="6" fillId="0" borderId="38" xfId="0" applyNumberFormat="1" applyFont="1" applyBorder="1" applyAlignment="1">
      <alignment horizontal="left" vertical="center" wrapText="1"/>
    </xf>
    <xf numFmtId="180" fontId="6" fillId="0" borderId="29" xfId="0" applyNumberFormat="1" applyFont="1" applyBorder="1" applyAlignment="1">
      <alignment horizontal="left" vertical="center" wrapText="1"/>
    </xf>
    <xf numFmtId="49" fontId="5" fillId="37" borderId="101" xfId="0" applyNumberFormat="1" applyFont="1" applyFill="1" applyBorder="1" applyAlignment="1">
      <alignment horizontal="left" vertical="center"/>
    </xf>
    <xf numFmtId="49" fontId="5" fillId="37" borderId="41" xfId="0" applyNumberFormat="1" applyFont="1" applyFill="1" applyBorder="1" applyAlignment="1">
      <alignment horizontal="left" vertical="center"/>
    </xf>
    <xf numFmtId="49" fontId="5" fillId="37" borderId="40" xfId="0" applyNumberFormat="1" applyFont="1" applyFill="1" applyBorder="1" applyAlignment="1">
      <alignment horizontal="left" vertical="center"/>
    </xf>
    <xf numFmtId="49" fontId="5" fillId="37" borderId="72" xfId="0" applyNumberFormat="1" applyFont="1" applyFill="1" applyBorder="1" applyAlignment="1">
      <alignment horizontal="left" vertical="center"/>
    </xf>
    <xf numFmtId="49" fontId="5" fillId="37" borderId="39" xfId="0" applyNumberFormat="1" applyFont="1" applyFill="1" applyBorder="1" applyAlignment="1">
      <alignment horizontal="left" vertical="center"/>
    </xf>
    <xf numFmtId="49" fontId="5" fillId="37" borderId="102" xfId="0" applyNumberFormat="1" applyFont="1" applyFill="1" applyBorder="1" applyAlignment="1">
      <alignment horizontal="left" vertical="center"/>
    </xf>
    <xf numFmtId="49" fontId="5" fillId="37" borderId="26" xfId="0" applyNumberFormat="1" applyFont="1" applyFill="1" applyBorder="1" applyAlignment="1">
      <alignment horizontal="left" vertical="center"/>
    </xf>
    <xf numFmtId="49" fontId="5" fillId="37" borderId="5" xfId="0" applyNumberFormat="1" applyFont="1" applyFill="1" applyBorder="1" applyAlignment="1">
      <alignment horizontal="left" vertical="center"/>
    </xf>
    <xf numFmtId="49" fontId="5" fillId="0" borderId="26" xfId="0" applyNumberFormat="1" applyFont="1" applyBorder="1" applyAlignment="1">
      <alignment horizontal="left" vertical="center"/>
    </xf>
    <xf numFmtId="49" fontId="5" fillId="37" borderId="103" xfId="0" applyNumberFormat="1" applyFont="1" applyFill="1" applyBorder="1" applyAlignment="1">
      <alignment horizontal="left" vertical="center" shrinkToFit="1"/>
    </xf>
    <xf numFmtId="49" fontId="5" fillId="37" borderId="33" xfId="0" applyNumberFormat="1" applyFont="1" applyFill="1" applyBorder="1" applyAlignment="1">
      <alignment horizontal="left" vertical="center" shrinkToFit="1"/>
    </xf>
    <xf numFmtId="49" fontId="7" fillId="0" borderId="0" xfId="0" applyNumberFormat="1" applyFont="1" applyAlignment="1">
      <alignment horizontal="left" vertical="center"/>
    </xf>
    <xf numFmtId="49" fontId="5" fillId="37" borderId="107" xfId="0" applyNumberFormat="1" applyFont="1" applyFill="1" applyBorder="1" applyAlignment="1">
      <alignment horizontal="left" vertical="center"/>
    </xf>
    <xf numFmtId="49" fontId="5" fillId="37" borderId="38" xfId="0" applyNumberFormat="1" applyFont="1" applyFill="1" applyBorder="1" applyAlignment="1">
      <alignment horizontal="left" vertical="center"/>
    </xf>
    <xf numFmtId="49" fontId="5" fillId="0" borderId="37" xfId="0" applyNumberFormat="1" applyFont="1" applyBorder="1" applyAlignment="1">
      <alignment horizontal="left" vertical="center" shrinkToFit="1"/>
    </xf>
    <xf numFmtId="49" fontId="5" fillId="0" borderId="38" xfId="0" applyNumberFormat="1" applyFont="1" applyBorder="1" applyAlignment="1">
      <alignment horizontal="left" vertical="center" shrinkToFit="1"/>
    </xf>
    <xf numFmtId="49" fontId="5" fillId="0" borderId="29" xfId="0" applyNumberFormat="1" applyFont="1" applyBorder="1" applyAlignment="1">
      <alignment horizontal="left" vertical="center" shrinkToFit="1"/>
    </xf>
    <xf numFmtId="179" fontId="5" fillId="0" borderId="1" xfId="41" applyNumberFormat="1" applyFont="1" applyFill="1" applyBorder="1" applyAlignment="1">
      <alignment horizontal="right" vertical="center"/>
    </xf>
    <xf numFmtId="179" fontId="5" fillId="0" borderId="27" xfId="41" applyNumberFormat="1" applyFont="1" applyFill="1" applyBorder="1" applyAlignment="1">
      <alignment horizontal="right" vertical="center"/>
    </xf>
    <xf numFmtId="0" fontId="5" fillId="36" borderId="1" xfId="0" applyFont="1" applyFill="1" applyBorder="1" applyAlignment="1">
      <alignment horizontal="left" vertical="center"/>
    </xf>
    <xf numFmtId="49" fontId="9" fillId="37" borderId="1" xfId="0" applyNumberFormat="1" applyFont="1" applyFill="1" applyBorder="1" applyAlignment="1">
      <alignment horizontal="left" vertical="center" shrinkToFit="1"/>
    </xf>
    <xf numFmtId="0" fontId="9" fillId="37" borderId="1" xfId="0" applyFont="1" applyFill="1" applyBorder="1" applyAlignment="1">
      <alignment horizontal="left" vertical="center" shrinkToFit="1"/>
    </xf>
    <xf numFmtId="49" fontId="5" fillId="37" borderId="7" xfId="0" applyNumberFormat="1" applyFont="1" applyFill="1" applyBorder="1" applyAlignment="1">
      <alignment horizontal="center" vertical="center" textRotation="255" wrapText="1"/>
    </xf>
    <xf numFmtId="49" fontId="5" fillId="37" borderId="60" xfId="0" applyNumberFormat="1" applyFont="1" applyFill="1" applyBorder="1" applyAlignment="1">
      <alignment horizontal="center" vertical="center" textRotation="255" wrapText="1"/>
    </xf>
    <xf numFmtId="0" fontId="5" fillId="37" borderId="60" xfId="0" applyFont="1" applyFill="1" applyBorder="1" applyAlignment="1">
      <alignment horizontal="center" vertical="center" textRotation="255" wrapText="1"/>
    </xf>
    <xf numFmtId="179" fontId="5" fillId="0" borderId="26" xfId="41" applyNumberFormat="1" applyFont="1" applyFill="1" applyBorder="1" applyAlignment="1">
      <alignment horizontal="center" vertical="center"/>
    </xf>
    <xf numFmtId="179" fontId="5" fillId="0" borderId="33" xfId="41" applyNumberFormat="1" applyFont="1" applyFill="1" applyBorder="1" applyAlignment="1">
      <alignment horizontal="center" vertical="center"/>
    </xf>
    <xf numFmtId="179" fontId="5" fillId="0" borderId="5" xfId="41" applyNumberFormat="1" applyFont="1" applyFill="1" applyBorder="1" applyAlignment="1">
      <alignment horizontal="center" vertical="center"/>
    </xf>
    <xf numFmtId="0" fontId="5" fillId="37" borderId="1" xfId="0" applyFont="1" applyFill="1" applyBorder="1" applyAlignment="1">
      <alignment horizontal="left" vertical="center"/>
    </xf>
    <xf numFmtId="6" fontId="5" fillId="37" borderId="21" xfId="41" applyFont="1" applyFill="1" applyBorder="1" applyAlignment="1">
      <alignment horizontal="left" vertical="center"/>
    </xf>
    <xf numFmtId="6" fontId="5" fillId="37" borderId="1" xfId="41" applyFont="1" applyFill="1" applyBorder="1" applyAlignment="1">
      <alignment horizontal="left" vertical="center"/>
    </xf>
    <xf numFmtId="49" fontId="5" fillId="37" borderId="7" xfId="0" applyNumberFormat="1" applyFont="1" applyFill="1" applyBorder="1" applyAlignment="1">
      <alignment horizontal="center" vertical="center" textRotation="255"/>
    </xf>
    <xf numFmtId="49" fontId="5" fillId="37" borderId="60" xfId="0" applyNumberFormat="1" applyFont="1" applyFill="1" applyBorder="1" applyAlignment="1">
      <alignment horizontal="center" vertical="center" textRotation="255"/>
    </xf>
    <xf numFmtId="49" fontId="9" fillId="37" borderId="1" xfId="0" applyNumberFormat="1" applyFont="1" applyFill="1" applyBorder="1" applyAlignment="1">
      <alignment horizontal="left" vertical="center"/>
    </xf>
    <xf numFmtId="0" fontId="9" fillId="37" borderId="1" xfId="0" applyFont="1" applyFill="1" applyBorder="1" applyAlignment="1">
      <alignment horizontal="left" vertical="center"/>
    </xf>
    <xf numFmtId="0" fontId="5" fillId="36" borderId="1" xfId="0" applyFont="1" applyFill="1" applyBorder="1" applyAlignment="1">
      <alignment horizontal="center" vertical="center"/>
    </xf>
    <xf numFmtId="49" fontId="5" fillId="36" borderId="1" xfId="0" applyNumberFormat="1" applyFont="1" applyFill="1" applyBorder="1" applyAlignment="1">
      <alignment horizontal="left" vertical="center"/>
    </xf>
    <xf numFmtId="0" fontId="5" fillId="36" borderId="27" xfId="0" applyFont="1" applyFill="1" applyBorder="1" applyAlignment="1">
      <alignment horizontal="left" vertical="center"/>
    </xf>
    <xf numFmtId="49" fontId="5" fillId="0" borderId="1" xfId="0" applyNumberFormat="1" applyFont="1" applyBorder="1" applyAlignment="1">
      <alignment horizontal="center" vertical="center"/>
    </xf>
    <xf numFmtId="49" fontId="5" fillId="0" borderId="1" xfId="0" applyNumberFormat="1" applyFont="1" applyBorder="1" applyAlignment="1">
      <alignment horizontal="left" vertical="center"/>
    </xf>
    <xf numFmtId="49" fontId="5" fillId="0" borderId="27" xfId="0" applyNumberFormat="1" applyFont="1" applyBorder="1" applyAlignment="1">
      <alignment horizontal="left" vertical="center"/>
    </xf>
    <xf numFmtId="179" fontId="5" fillId="0" borderId="26" xfId="0" applyNumberFormat="1" applyFont="1" applyBorder="1" applyAlignment="1">
      <alignment horizontal="center" vertical="center"/>
    </xf>
    <xf numFmtId="179" fontId="5" fillId="0" borderId="33" xfId="0" applyNumberFormat="1" applyFont="1" applyBorder="1" applyAlignment="1">
      <alignment horizontal="center" vertical="center"/>
    </xf>
    <xf numFmtId="179" fontId="5" fillId="0" borderId="5" xfId="0" applyNumberFormat="1" applyFont="1" applyBorder="1" applyAlignment="1">
      <alignment horizontal="center" vertical="center"/>
    </xf>
    <xf numFmtId="179" fontId="5" fillId="0" borderId="32" xfId="0" applyNumberFormat="1" applyFont="1" applyBorder="1" applyAlignment="1">
      <alignment horizontal="right" vertical="center"/>
    </xf>
    <xf numFmtId="179" fontId="5" fillId="0" borderId="41" xfId="0" applyNumberFormat="1" applyFont="1" applyBorder="1" applyAlignment="1">
      <alignment horizontal="right" vertical="center"/>
    </xf>
    <xf numFmtId="179" fontId="5" fillId="0" borderId="42" xfId="0" applyNumberFormat="1" applyFont="1" applyBorder="1" applyAlignment="1">
      <alignment horizontal="right" vertical="center"/>
    </xf>
    <xf numFmtId="49" fontId="5" fillId="36" borderId="26" xfId="0" applyNumberFormat="1" applyFont="1" applyFill="1" applyBorder="1" applyAlignment="1">
      <alignment horizontal="left" vertical="center" wrapText="1"/>
    </xf>
    <xf numFmtId="0" fontId="5" fillId="36" borderId="5" xfId="0" applyFont="1" applyFill="1" applyBorder="1" applyAlignment="1">
      <alignment horizontal="left" vertical="center" wrapText="1"/>
    </xf>
    <xf numFmtId="0" fontId="5" fillId="0" borderId="1" xfId="0" applyFont="1" applyBorder="1" applyAlignment="1">
      <alignment horizontal="center" vertical="center"/>
    </xf>
    <xf numFmtId="49" fontId="5" fillId="37" borderId="17" xfId="0" applyNumberFormat="1" applyFont="1" applyFill="1" applyBorder="1" applyAlignment="1">
      <alignment horizontal="left" vertical="center" wrapText="1"/>
    </xf>
    <xf numFmtId="49" fontId="5" fillId="37" borderId="0" xfId="0" applyNumberFormat="1" applyFont="1" applyFill="1" applyAlignment="1">
      <alignment horizontal="left" vertical="center" wrapText="1"/>
    </xf>
    <xf numFmtId="49" fontId="5" fillId="37" borderId="106" xfId="0" applyNumberFormat="1" applyFont="1" applyFill="1" applyBorder="1" applyAlignment="1">
      <alignment horizontal="left" vertical="center" wrapText="1"/>
    </xf>
    <xf numFmtId="49" fontId="5" fillId="37" borderId="72" xfId="0" applyNumberFormat="1" applyFont="1" applyFill="1" applyBorder="1" applyAlignment="1">
      <alignment horizontal="left" vertical="center" wrapText="1"/>
    </xf>
    <xf numFmtId="49" fontId="5" fillId="37" borderId="39" xfId="0" applyNumberFormat="1" applyFont="1" applyFill="1" applyBorder="1" applyAlignment="1">
      <alignment horizontal="left" vertical="center" wrapText="1"/>
    </xf>
    <xf numFmtId="49" fontId="5" fillId="37" borderId="102" xfId="0" applyNumberFormat="1" applyFont="1" applyFill="1" applyBorder="1" applyAlignment="1">
      <alignment horizontal="left" vertical="center" wrapText="1"/>
    </xf>
    <xf numFmtId="0" fontId="5" fillId="36" borderId="5" xfId="0" applyFont="1" applyFill="1" applyBorder="1" applyAlignment="1">
      <alignment horizontal="center" vertical="center"/>
    </xf>
    <xf numFmtId="178" fontId="5" fillId="0" borderId="1" xfId="0" applyNumberFormat="1" applyFont="1" applyBorder="1" applyAlignment="1">
      <alignment horizontal="left" vertical="center"/>
    </xf>
    <xf numFmtId="178" fontId="5" fillId="0" borderId="27" xfId="0" applyNumberFormat="1" applyFont="1" applyBorder="1" applyAlignment="1">
      <alignment horizontal="left" vertical="center"/>
    </xf>
    <xf numFmtId="49" fontId="5" fillId="0" borderId="55" xfId="0" applyNumberFormat="1" applyFont="1" applyBorder="1" applyAlignment="1">
      <alignment horizontal="left" vertical="center"/>
    </xf>
    <xf numFmtId="0" fontId="5" fillId="0" borderId="55" xfId="0" applyFont="1" applyBorder="1" applyAlignment="1">
      <alignment horizontal="left" vertical="center"/>
    </xf>
    <xf numFmtId="0" fontId="5" fillId="0" borderId="112" xfId="0" applyFont="1" applyBorder="1" applyAlignment="1">
      <alignment horizontal="left" vertical="center"/>
    </xf>
    <xf numFmtId="49" fontId="5" fillId="0" borderId="123" xfId="0" applyNumberFormat="1" applyFont="1" applyBorder="1" applyAlignment="1">
      <alignment horizontal="left" vertical="center"/>
    </xf>
    <xf numFmtId="0" fontId="5" fillId="0" borderId="124" xfId="0" applyFont="1" applyBorder="1" applyAlignment="1">
      <alignment horizontal="left" vertical="center"/>
    </xf>
    <xf numFmtId="0" fontId="5" fillId="37" borderId="4" xfId="0" applyFont="1" applyFill="1" applyBorder="1" applyAlignment="1">
      <alignment horizontal="left" vertical="center"/>
    </xf>
    <xf numFmtId="0" fontId="9" fillId="36" borderId="26" xfId="0" applyFont="1" applyFill="1" applyBorder="1" applyAlignment="1">
      <alignment horizontal="center" vertical="center" wrapText="1"/>
    </xf>
    <xf numFmtId="0" fontId="9" fillId="36" borderId="33" xfId="0" applyFont="1" applyFill="1" applyBorder="1" applyAlignment="1">
      <alignment horizontal="center" vertical="center" wrapText="1"/>
    </xf>
    <xf numFmtId="0" fontId="9" fillId="36" borderId="5" xfId="0" applyFont="1" applyFill="1" applyBorder="1" applyAlignment="1">
      <alignment horizontal="center" vertical="center" wrapText="1"/>
    </xf>
    <xf numFmtId="0" fontId="9" fillId="36" borderId="1" xfId="0" applyFont="1" applyFill="1" applyBorder="1" applyAlignment="1">
      <alignment horizontal="left" vertical="center" wrapText="1"/>
    </xf>
    <xf numFmtId="0" fontId="9" fillId="36" borderId="27" xfId="0" applyFont="1" applyFill="1" applyBorder="1" applyAlignment="1">
      <alignment horizontal="left" vertical="center" wrapText="1"/>
    </xf>
    <xf numFmtId="49" fontId="0" fillId="0" borderId="33" xfId="0" applyNumberFormat="1" applyBorder="1" applyAlignment="1">
      <alignment horizontal="center" vertical="center"/>
    </xf>
    <xf numFmtId="49" fontId="0" fillId="0" borderId="25" xfId="0" applyNumberFormat="1" applyBorder="1" applyAlignment="1">
      <alignment horizontal="center" vertical="center"/>
    </xf>
    <xf numFmtId="49" fontId="5" fillId="0" borderId="41" xfId="0" applyNumberFormat="1" applyFont="1" applyBorder="1" applyAlignment="1">
      <alignment horizontal="left" vertical="center"/>
    </xf>
    <xf numFmtId="49" fontId="5" fillId="0" borderId="42" xfId="0" applyNumberFormat="1" applyFont="1" applyBorder="1" applyAlignment="1">
      <alignment horizontal="left" vertical="center"/>
    </xf>
    <xf numFmtId="49" fontId="5" fillId="37" borderId="14" xfId="0" applyNumberFormat="1" applyFont="1" applyFill="1" applyBorder="1" applyAlignment="1">
      <alignment horizontal="left" vertical="center"/>
    </xf>
    <xf numFmtId="0" fontId="5" fillId="37" borderId="15" xfId="0" applyFont="1" applyFill="1" applyBorder="1" applyAlignment="1">
      <alignment horizontal="left" vertical="center"/>
    </xf>
    <xf numFmtId="49" fontId="5" fillId="36" borderId="37" xfId="0" applyNumberFormat="1" applyFont="1" applyFill="1" applyBorder="1" applyAlignment="1">
      <alignment horizontal="left" vertical="center"/>
    </xf>
    <xf numFmtId="49" fontId="5" fillId="36" borderId="38" xfId="0" applyNumberFormat="1" applyFont="1" applyFill="1" applyBorder="1" applyAlignment="1">
      <alignment horizontal="left" vertical="center"/>
    </xf>
    <xf numFmtId="49" fontId="5" fillId="37" borderId="17" xfId="0" applyNumberFormat="1" applyFont="1" applyFill="1" applyBorder="1" applyAlignment="1">
      <alignment horizontal="left" vertical="center"/>
    </xf>
    <xf numFmtId="49" fontId="5" fillId="37" borderId="0" xfId="0" applyNumberFormat="1" applyFont="1" applyFill="1" applyAlignment="1">
      <alignment horizontal="left" vertical="center"/>
    </xf>
    <xf numFmtId="49" fontId="5" fillId="37" borderId="106" xfId="0" applyNumberFormat="1" applyFont="1" applyFill="1" applyBorder="1" applyAlignment="1">
      <alignment horizontal="left" vertical="center"/>
    </xf>
    <xf numFmtId="49" fontId="5" fillId="36" borderId="33" xfId="0" applyNumberFormat="1" applyFont="1" applyFill="1" applyBorder="1" applyAlignment="1">
      <alignment horizontal="left" vertical="center" wrapText="1"/>
    </xf>
    <xf numFmtId="49" fontId="5" fillId="37" borderId="32" xfId="0" applyNumberFormat="1" applyFont="1" applyFill="1" applyBorder="1" applyAlignment="1">
      <alignment horizontal="left" vertical="center" wrapText="1"/>
    </xf>
    <xf numFmtId="49" fontId="5" fillId="37" borderId="74" xfId="0" applyNumberFormat="1" applyFont="1" applyFill="1" applyBorder="1" applyAlignment="1">
      <alignment horizontal="left" vertical="center"/>
    </xf>
    <xf numFmtId="0" fontId="5" fillId="37" borderId="103" xfId="0" applyFont="1" applyFill="1" applyBorder="1" applyAlignment="1">
      <alignment horizontal="left" vertical="center" wrapText="1"/>
    </xf>
    <xf numFmtId="49" fontId="5" fillId="37" borderId="21" xfId="0" applyNumberFormat="1" applyFont="1" applyFill="1" applyBorder="1" applyAlignment="1">
      <alignment horizontal="left" vertical="center" wrapText="1"/>
    </xf>
    <xf numFmtId="0" fontId="5" fillId="37" borderId="108" xfId="0" applyFont="1" applyFill="1" applyBorder="1" applyAlignment="1">
      <alignment horizontal="left" vertical="center" wrapText="1"/>
    </xf>
    <xf numFmtId="0" fontId="5" fillId="37" borderId="55" xfId="0" applyFont="1" applyFill="1" applyBorder="1" applyAlignment="1">
      <alignment horizontal="left" vertical="center" wrapText="1"/>
    </xf>
    <xf numFmtId="0" fontId="5" fillId="37" borderId="0" xfId="0" applyFont="1" applyFill="1" applyAlignment="1">
      <alignment horizontal="left" vertical="center" wrapText="1"/>
    </xf>
    <xf numFmtId="0" fontId="5" fillId="37" borderId="17" xfId="0" applyFont="1" applyFill="1" applyBorder="1" applyAlignment="1">
      <alignment horizontal="left" vertical="center" wrapText="1"/>
    </xf>
    <xf numFmtId="0" fontId="5" fillId="37" borderId="37" xfId="0" applyFont="1" applyFill="1" applyBorder="1" applyAlignment="1">
      <alignment horizontal="center" vertical="center"/>
    </xf>
    <xf numFmtId="0" fontId="5" fillId="37" borderId="38" xfId="0" applyFont="1" applyFill="1" applyBorder="1" applyAlignment="1">
      <alignment horizontal="center" vertical="center"/>
    </xf>
    <xf numFmtId="0" fontId="5" fillId="37" borderId="59" xfId="0" applyFont="1" applyFill="1" applyBorder="1" applyAlignment="1">
      <alignment horizontal="center" vertical="center"/>
    </xf>
    <xf numFmtId="49" fontId="5" fillId="37" borderId="37" xfId="0" applyNumberFormat="1" applyFont="1" applyFill="1" applyBorder="1" applyAlignment="1">
      <alignment horizontal="center" vertical="center"/>
    </xf>
    <xf numFmtId="49" fontId="5" fillId="37" borderId="38" xfId="0" applyNumberFormat="1" applyFont="1" applyFill="1" applyBorder="1" applyAlignment="1">
      <alignment horizontal="center" vertical="center"/>
    </xf>
    <xf numFmtId="49" fontId="5" fillId="37" borderId="29" xfId="0" applyNumberFormat="1" applyFont="1" applyFill="1" applyBorder="1" applyAlignment="1">
      <alignment horizontal="center" vertical="center"/>
    </xf>
    <xf numFmtId="0" fontId="6" fillId="0" borderId="26" xfId="0" applyFont="1" applyBorder="1" applyAlignment="1" applyProtection="1">
      <alignment horizontal="right" vertical="center"/>
      <protection locked="0"/>
    </xf>
    <xf numFmtId="0" fontId="6" fillId="0" borderId="33" xfId="0" applyFont="1" applyBorder="1" applyAlignment="1" applyProtection="1">
      <alignment horizontal="right" vertical="center"/>
      <protection locked="0"/>
    </xf>
    <xf numFmtId="182" fontId="6" fillId="0" borderId="26" xfId="0" applyNumberFormat="1" applyFont="1" applyBorder="1" applyAlignment="1">
      <alignment horizontal="right" vertical="center"/>
    </xf>
    <xf numFmtId="182" fontId="6" fillId="0" borderId="33" xfId="0" applyNumberFormat="1" applyFont="1" applyBorder="1" applyAlignment="1">
      <alignment horizontal="right" vertical="center"/>
    </xf>
    <xf numFmtId="0" fontId="5" fillId="37" borderId="74" xfId="0" applyFont="1" applyFill="1" applyBorder="1" applyAlignment="1" applyProtection="1">
      <alignment horizontal="left" vertical="center"/>
      <protection locked="0"/>
    </xf>
    <xf numFmtId="0" fontId="5" fillId="37" borderId="106" xfId="0" applyFont="1" applyFill="1" applyBorder="1" applyAlignment="1" applyProtection="1">
      <alignment horizontal="left" vertical="center"/>
      <protection locked="0"/>
    </xf>
    <xf numFmtId="0" fontId="5" fillId="37" borderId="45" xfId="0" applyFont="1" applyFill="1" applyBorder="1" applyAlignment="1" applyProtection="1">
      <alignment horizontal="left" vertical="center"/>
      <protection locked="0"/>
    </xf>
    <xf numFmtId="0" fontId="5" fillId="37" borderId="102" xfId="0" applyFont="1" applyFill="1" applyBorder="1" applyAlignment="1" applyProtection="1">
      <alignment horizontal="left" vertical="center"/>
      <protection locked="0"/>
    </xf>
    <xf numFmtId="0" fontId="5" fillId="0" borderId="32"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37" borderId="32" xfId="0" applyFont="1" applyFill="1" applyBorder="1" applyAlignment="1" applyProtection="1">
      <alignment horizontal="left" vertical="center" shrinkToFit="1"/>
      <protection locked="0"/>
    </xf>
    <xf numFmtId="0" fontId="5" fillId="37" borderId="40" xfId="0" applyFont="1" applyFill="1" applyBorder="1" applyAlignment="1" applyProtection="1">
      <alignment horizontal="left" vertical="center" shrinkToFit="1"/>
      <protection locked="0"/>
    </xf>
    <xf numFmtId="0" fontId="5" fillId="37" borderId="74" xfId="0" applyFont="1" applyFill="1" applyBorder="1" applyAlignment="1" applyProtection="1">
      <alignment horizontal="left" vertical="center" shrinkToFit="1"/>
      <protection locked="0"/>
    </xf>
    <xf numFmtId="0" fontId="5" fillId="37" borderId="106" xfId="0" applyFont="1" applyFill="1" applyBorder="1" applyAlignment="1" applyProtection="1">
      <alignment horizontal="left" vertical="center" shrinkToFit="1"/>
      <protection locked="0"/>
    </xf>
    <xf numFmtId="0" fontId="5" fillId="37" borderId="9" xfId="0" applyFont="1" applyFill="1" applyBorder="1" applyAlignment="1" applyProtection="1">
      <alignment horizontal="left" vertical="center" shrinkToFit="1"/>
      <protection locked="0"/>
    </xf>
    <xf numFmtId="0" fontId="5" fillId="37" borderId="10" xfId="0" applyFont="1" applyFill="1" applyBorder="1" applyAlignment="1" applyProtection="1">
      <alignment horizontal="left" vertical="center" shrinkToFit="1"/>
      <protection locked="0"/>
    </xf>
    <xf numFmtId="0" fontId="5" fillId="37" borderId="0" xfId="0" applyFont="1" applyFill="1" applyAlignment="1" applyProtection="1">
      <alignment horizontal="left" vertical="center"/>
      <protection locked="0"/>
    </xf>
    <xf numFmtId="0" fontId="5" fillId="37" borderId="26" xfId="0" applyFont="1" applyFill="1" applyBorder="1" applyAlignment="1" applyProtection="1">
      <alignment horizontal="left" vertical="center"/>
      <protection locked="0"/>
    </xf>
    <xf numFmtId="0" fontId="5" fillId="0" borderId="45"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36" xfId="0" applyFont="1" applyBorder="1" applyAlignment="1" applyProtection="1">
      <alignment horizontal="left" vertical="center" wrapText="1"/>
      <protection locked="0"/>
    </xf>
    <xf numFmtId="186" fontId="6" fillId="0" borderId="26" xfId="0" applyNumberFormat="1" applyFont="1" applyBorder="1" applyAlignment="1" applyProtection="1">
      <alignment horizontal="right" vertical="center"/>
      <protection locked="0"/>
    </xf>
    <xf numFmtId="186" fontId="6" fillId="0" borderId="33" xfId="0" applyNumberFormat="1" applyFont="1" applyBorder="1" applyAlignment="1" applyProtection="1">
      <alignment horizontal="right" vertical="center"/>
      <protection locked="0"/>
    </xf>
    <xf numFmtId="0" fontId="6" fillId="0" borderId="38" xfId="0" applyFont="1" applyBorder="1" applyAlignment="1" applyProtection="1">
      <alignment horizontal="right" vertical="center"/>
      <protection locked="0"/>
    </xf>
    <xf numFmtId="0" fontId="6" fillId="35" borderId="38" xfId="0" applyFont="1" applyFill="1" applyBorder="1" applyAlignment="1" applyProtection="1">
      <alignment horizontal="right" vertical="center"/>
      <protection locked="0"/>
    </xf>
    <xf numFmtId="0" fontId="7" fillId="0" borderId="0" xfId="0" applyFont="1" applyProtection="1">
      <alignment vertical="center"/>
      <protection locked="0"/>
    </xf>
    <xf numFmtId="0" fontId="7" fillId="35" borderId="0" xfId="0" applyFont="1" applyFill="1" applyProtection="1">
      <alignment vertical="center"/>
      <protection locked="0"/>
    </xf>
    <xf numFmtId="0" fontId="5" fillId="37" borderId="104" xfId="0" applyFont="1" applyFill="1" applyBorder="1" applyProtection="1">
      <alignment vertical="center"/>
      <protection locked="0"/>
    </xf>
    <xf numFmtId="0" fontId="5" fillId="37" borderId="44" xfId="0" applyFont="1" applyFill="1" applyBorder="1" applyProtection="1">
      <alignment vertical="center"/>
      <protection locked="0"/>
    </xf>
    <xf numFmtId="0" fontId="6" fillId="0" borderId="37" xfId="0" applyFont="1" applyBorder="1" applyAlignment="1" applyProtection="1">
      <alignment horizontal="right" vertical="center"/>
      <protection locked="0"/>
    </xf>
    <xf numFmtId="0" fontId="5" fillId="37" borderId="17" xfId="0" applyFont="1" applyFill="1" applyBorder="1" applyAlignment="1" applyProtection="1">
      <alignment horizontal="left" vertical="center"/>
      <protection locked="0"/>
    </xf>
    <xf numFmtId="0" fontId="5" fillId="37" borderId="19" xfId="0" applyFont="1" applyFill="1" applyBorder="1" applyAlignment="1" applyProtection="1">
      <alignment horizontal="left" vertical="center"/>
      <protection locked="0"/>
    </xf>
    <xf numFmtId="0" fontId="5" fillId="37" borderId="6" xfId="0" applyFont="1" applyFill="1" applyBorder="1" applyAlignment="1" applyProtection="1">
      <alignment horizontal="left" vertical="center"/>
      <protection locked="0"/>
    </xf>
    <xf numFmtId="0" fontId="5" fillId="37" borderId="10" xfId="0" applyFont="1" applyFill="1" applyBorder="1" applyAlignment="1" applyProtection="1">
      <alignment horizontal="left" vertical="center"/>
      <protection locked="0"/>
    </xf>
    <xf numFmtId="0" fontId="5" fillId="37" borderId="17" xfId="0" applyFont="1" applyFill="1" applyBorder="1" applyProtection="1">
      <alignment vertical="center"/>
      <protection locked="0"/>
    </xf>
    <xf numFmtId="0" fontId="5" fillId="37" borderId="106" xfId="0" applyFont="1" applyFill="1" applyBorder="1" applyProtection="1">
      <alignment vertical="center"/>
      <protection locked="0"/>
    </xf>
    <xf numFmtId="0" fontId="5" fillId="37" borderId="107" xfId="0" applyFont="1" applyFill="1" applyBorder="1" applyAlignment="1" applyProtection="1">
      <alignment horizontal="left" vertical="center"/>
      <protection locked="0"/>
    </xf>
    <xf numFmtId="0" fontId="5" fillId="0" borderId="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protection locked="0"/>
    </xf>
    <xf numFmtId="0" fontId="5" fillId="37" borderId="14" xfId="0" applyFont="1" applyFill="1" applyBorder="1" applyAlignment="1" applyProtection="1">
      <alignment horizontal="left" vertical="center"/>
      <protection locked="0"/>
    </xf>
    <xf numFmtId="0" fontId="5" fillId="37" borderId="105" xfId="0" applyFont="1" applyFill="1" applyBorder="1" applyAlignment="1" applyProtection="1">
      <alignment horizontal="left" vertical="center"/>
      <protection locked="0"/>
    </xf>
    <xf numFmtId="0" fontId="5" fillId="37" borderId="72" xfId="0" applyFont="1" applyFill="1" applyBorder="1" applyAlignment="1" applyProtection="1">
      <alignment horizontal="left" vertical="center"/>
      <protection locked="0"/>
    </xf>
    <xf numFmtId="0" fontId="5" fillId="37" borderId="39" xfId="0" applyFont="1" applyFill="1" applyBorder="1" applyAlignment="1" applyProtection="1">
      <alignment horizontal="left" vertical="center"/>
      <protection locked="0"/>
    </xf>
    <xf numFmtId="0" fontId="5" fillId="0" borderId="47" xfId="0" applyFont="1" applyBorder="1" applyAlignment="1">
      <alignment horizontal="center" vertical="center"/>
    </xf>
    <xf numFmtId="0" fontId="5" fillId="0" borderId="35" xfId="0" applyFont="1" applyBorder="1" applyAlignment="1">
      <alignment horizontal="center" vertical="center"/>
    </xf>
    <xf numFmtId="182" fontId="6" fillId="0" borderId="26" xfId="0" applyNumberFormat="1" applyFont="1" applyBorder="1" applyAlignment="1" applyProtection="1">
      <alignment horizontal="right" vertical="center"/>
      <protection locked="0"/>
    </xf>
    <xf numFmtId="182" fontId="6" fillId="0" borderId="33" xfId="0" applyNumberFormat="1" applyFont="1" applyBorder="1" applyAlignment="1" applyProtection="1">
      <alignment horizontal="right" vertical="center"/>
      <protection locked="0"/>
    </xf>
    <xf numFmtId="0" fontId="0" fillId="0" borderId="0" xfId="0" applyProtection="1">
      <alignment vertical="center"/>
      <protection locked="0"/>
    </xf>
    <xf numFmtId="0" fontId="5" fillId="37" borderId="110" xfId="0" applyFont="1" applyFill="1" applyBorder="1" applyAlignment="1" applyProtection="1">
      <alignment horizontal="left" vertical="center"/>
      <protection locked="0"/>
    </xf>
    <xf numFmtId="0" fontId="5" fillId="37" borderId="57" xfId="0" applyFont="1" applyFill="1" applyBorder="1" applyAlignment="1" applyProtection="1">
      <alignment horizontal="left" vertical="center"/>
      <protection locked="0"/>
    </xf>
    <xf numFmtId="0" fontId="5" fillId="37" borderId="111" xfId="0" applyFont="1" applyFill="1" applyBorder="1" applyAlignment="1" applyProtection="1">
      <alignment horizontal="left" vertical="center"/>
      <protection locked="0"/>
    </xf>
    <xf numFmtId="0" fontId="5" fillId="37" borderId="101" xfId="0" applyFont="1" applyFill="1" applyBorder="1" applyAlignment="1" applyProtection="1">
      <alignment horizontal="center" vertical="center"/>
      <protection locked="0"/>
    </xf>
    <xf numFmtId="0" fontId="5" fillId="37" borderId="41" xfId="0" applyFont="1" applyFill="1" applyBorder="1" applyAlignment="1" applyProtection="1">
      <alignment horizontal="center" vertical="center"/>
      <protection locked="0"/>
    </xf>
    <xf numFmtId="0" fontId="5" fillId="37" borderId="17" xfId="0" applyFont="1" applyFill="1" applyBorder="1" applyAlignment="1" applyProtection="1">
      <alignment horizontal="center" vertical="center"/>
      <protection locked="0"/>
    </xf>
    <xf numFmtId="0" fontId="5" fillId="37" borderId="0" xfId="0" applyFont="1" applyFill="1" applyAlignment="1" applyProtection="1">
      <alignment horizontal="center" vertical="center"/>
      <protection locked="0"/>
    </xf>
    <xf numFmtId="0" fontId="5" fillId="37" borderId="19" xfId="0" applyFont="1" applyFill="1" applyBorder="1" applyAlignment="1" applyProtection="1">
      <alignment horizontal="center" vertical="center"/>
      <protection locked="0"/>
    </xf>
    <xf numFmtId="0" fontId="5" fillId="37" borderId="6" xfId="0"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182" fontId="6" fillId="0" borderId="56" xfId="0" applyNumberFormat="1" applyFont="1" applyBorder="1" applyAlignment="1" applyProtection="1">
      <alignment horizontal="right" vertical="center"/>
      <protection locked="0"/>
    </xf>
    <xf numFmtId="182" fontId="6" fillId="0" borderId="57" xfId="0" applyNumberFormat="1" applyFont="1" applyBorder="1" applyAlignment="1" applyProtection="1">
      <alignment horizontal="right" vertical="center"/>
      <protection locked="0"/>
    </xf>
    <xf numFmtId="182" fontId="6" fillId="0" borderId="37" xfId="0" applyNumberFormat="1" applyFont="1" applyBorder="1" applyAlignment="1" applyProtection="1">
      <alignment horizontal="right" vertical="center"/>
      <protection locked="0"/>
    </xf>
    <xf numFmtId="182" fontId="6" fillId="0" borderId="38" xfId="0" applyNumberFormat="1" applyFont="1" applyBorder="1" applyAlignment="1" applyProtection="1">
      <alignment horizontal="right" vertical="center"/>
      <protection locked="0"/>
    </xf>
    <xf numFmtId="0" fontId="5" fillId="37" borderId="17" xfId="0" applyFont="1" applyFill="1" applyBorder="1" applyAlignment="1" applyProtection="1">
      <alignment horizontal="left" vertical="center" wrapText="1"/>
      <protection locked="0"/>
    </xf>
    <xf numFmtId="0" fontId="5" fillId="37" borderId="106" xfId="0" applyFont="1" applyFill="1" applyBorder="1" applyAlignment="1" applyProtection="1">
      <alignment horizontal="left" vertical="center" wrapText="1"/>
      <protection locked="0"/>
    </xf>
    <xf numFmtId="0" fontId="5" fillId="37" borderId="72" xfId="0" applyFont="1" applyFill="1" applyBorder="1" applyAlignment="1" applyProtection="1">
      <alignment horizontal="left" vertical="center" wrapText="1"/>
      <protection locked="0"/>
    </xf>
    <xf numFmtId="0" fontId="5" fillId="37" borderId="102" xfId="0" applyFont="1" applyFill="1" applyBorder="1" applyAlignment="1" applyProtection="1">
      <alignment horizontal="left" vertical="center" wrapText="1"/>
      <protection locked="0"/>
    </xf>
    <xf numFmtId="49" fontId="5" fillId="36" borderId="26" xfId="0" applyNumberFormat="1" applyFont="1" applyFill="1" applyBorder="1" applyAlignment="1">
      <alignment horizontal="left" vertical="center" shrinkToFit="1"/>
    </xf>
    <xf numFmtId="49" fontId="5" fillId="36" borderId="33" xfId="0" applyNumberFormat="1" applyFont="1" applyFill="1" applyBorder="1" applyAlignment="1">
      <alignment horizontal="left" vertical="center" shrinkToFit="1"/>
    </xf>
    <xf numFmtId="49" fontId="5" fillId="36" borderId="25" xfId="0" applyNumberFormat="1" applyFont="1" applyFill="1" applyBorder="1" applyAlignment="1">
      <alignment horizontal="left" vertical="center" shrinkToFit="1"/>
    </xf>
    <xf numFmtId="49" fontId="5" fillId="37" borderId="108" xfId="0" applyNumberFormat="1" applyFont="1" applyFill="1" applyBorder="1" applyAlignment="1">
      <alignment horizontal="left" vertical="center"/>
    </xf>
    <xf numFmtId="49" fontId="5" fillId="37" borderId="55" xfId="0" applyNumberFormat="1" applyFont="1" applyFill="1" applyBorder="1" applyAlignment="1">
      <alignment horizontal="left" vertical="center"/>
    </xf>
    <xf numFmtId="49" fontId="5" fillId="36" borderId="47" xfId="0" applyNumberFormat="1" applyFont="1" applyFill="1" applyBorder="1" applyAlignment="1">
      <alignment horizontal="left" vertical="center" shrinkToFit="1"/>
    </xf>
    <xf numFmtId="49" fontId="5" fillId="36" borderId="34" xfId="0" applyNumberFormat="1" applyFont="1" applyFill="1" applyBorder="1" applyAlignment="1">
      <alignment horizontal="left" vertical="center" shrinkToFit="1"/>
    </xf>
    <xf numFmtId="49" fontId="5" fillId="36" borderId="35" xfId="0" applyNumberFormat="1" applyFont="1" applyFill="1" applyBorder="1" applyAlignment="1">
      <alignment horizontal="left" vertical="center" shrinkToFit="1"/>
    </xf>
    <xf numFmtId="49" fontId="5" fillId="37" borderId="109" xfId="0" applyNumberFormat="1" applyFont="1" applyFill="1" applyBorder="1" applyAlignment="1">
      <alignment horizontal="left" vertical="center"/>
    </xf>
    <xf numFmtId="49" fontId="5" fillId="37" borderId="125" xfId="0" applyNumberFormat="1" applyFont="1" applyFill="1" applyBorder="1" applyAlignment="1">
      <alignment horizontal="left" vertical="center"/>
    </xf>
    <xf numFmtId="49" fontId="5" fillId="36" borderId="29" xfId="0" applyNumberFormat="1" applyFont="1" applyFill="1" applyBorder="1" applyAlignment="1">
      <alignment horizontal="left" vertical="center"/>
    </xf>
    <xf numFmtId="49" fontId="5" fillId="36" borderId="25" xfId="0" applyNumberFormat="1" applyFont="1" applyFill="1" applyBorder="1" applyAlignment="1">
      <alignment horizontal="left" vertical="center"/>
    </xf>
    <xf numFmtId="49" fontId="5" fillId="37" borderId="30" xfId="0" applyNumberFormat="1" applyFont="1" applyFill="1" applyBorder="1" applyAlignment="1">
      <alignment horizontal="left" vertical="center"/>
    </xf>
    <xf numFmtId="49" fontId="5" fillId="37" borderId="60" xfId="0" applyNumberFormat="1" applyFont="1" applyFill="1" applyBorder="1" applyAlignment="1">
      <alignment horizontal="left" vertical="center"/>
    </xf>
    <xf numFmtId="0" fontId="5" fillId="37" borderId="101" xfId="0" applyFont="1" applyFill="1" applyBorder="1" applyAlignment="1">
      <alignment horizontal="left" vertical="center" wrapText="1"/>
    </xf>
    <xf numFmtId="0" fontId="5" fillId="37" borderId="41" xfId="0" applyFont="1" applyFill="1" applyBorder="1" applyAlignment="1">
      <alignment horizontal="left" vertical="center" wrapText="1"/>
    </xf>
    <xf numFmtId="0" fontId="5" fillId="37" borderId="19" xfId="0" applyFont="1" applyFill="1" applyBorder="1" applyAlignment="1">
      <alignment horizontal="left" vertical="center" wrapText="1"/>
    </xf>
    <xf numFmtId="0" fontId="5" fillId="37" borderId="6" xfId="0" applyFont="1" applyFill="1" applyBorder="1" applyAlignment="1">
      <alignment horizontal="left" vertical="center" wrapText="1"/>
    </xf>
    <xf numFmtId="0" fontId="5" fillId="36" borderId="32" xfId="0" applyFont="1" applyFill="1" applyBorder="1" applyAlignment="1">
      <alignment horizontal="left" vertical="center"/>
    </xf>
    <xf numFmtId="0" fontId="5" fillId="36" borderId="40" xfId="0" applyFont="1" applyFill="1" applyBorder="1" applyAlignment="1">
      <alignment horizontal="left" vertical="center"/>
    </xf>
    <xf numFmtId="0" fontId="5" fillId="36" borderId="74" xfId="0" applyFont="1" applyFill="1" applyBorder="1" applyAlignment="1">
      <alignment horizontal="left" vertical="center"/>
    </xf>
    <xf numFmtId="0" fontId="5" fillId="36" borderId="106" xfId="0" applyFont="1" applyFill="1" applyBorder="1" applyAlignment="1">
      <alignment horizontal="left" vertical="center"/>
    </xf>
    <xf numFmtId="0" fontId="5" fillId="36" borderId="9" xfId="0" applyFont="1" applyFill="1" applyBorder="1" applyAlignment="1">
      <alignment horizontal="left" vertical="center"/>
    </xf>
    <xf numFmtId="0" fontId="5" fillId="36" borderId="10" xfId="0" applyFont="1" applyFill="1" applyBorder="1" applyAlignment="1">
      <alignment horizontal="left" vertical="center"/>
    </xf>
    <xf numFmtId="49" fontId="5" fillId="37" borderId="18" xfId="0" applyNumberFormat="1" applyFont="1" applyFill="1" applyBorder="1" applyAlignment="1">
      <alignment horizontal="left" vertical="center"/>
    </xf>
    <xf numFmtId="0" fontId="5" fillId="38" borderId="26" xfId="0" applyFont="1" applyFill="1" applyBorder="1" applyAlignment="1">
      <alignment horizontal="left" vertical="center" wrapText="1"/>
    </xf>
    <xf numFmtId="0" fontId="5" fillId="38" borderId="33" xfId="0" applyFont="1" applyFill="1" applyBorder="1" applyAlignment="1">
      <alignment horizontal="left" vertical="center" wrapText="1"/>
    </xf>
    <xf numFmtId="0" fontId="5" fillId="38" borderId="25" xfId="0" applyFont="1" applyFill="1" applyBorder="1" applyAlignment="1">
      <alignment horizontal="left" vertical="center" wrapText="1"/>
    </xf>
    <xf numFmtId="49" fontId="5" fillId="37" borderId="7" xfId="0" applyNumberFormat="1" applyFont="1" applyFill="1" applyBorder="1" applyAlignment="1">
      <alignment horizontal="left" vertical="center"/>
    </xf>
    <xf numFmtId="49" fontId="5" fillId="38" borderId="33" xfId="0" applyNumberFormat="1" applyFont="1" applyFill="1" applyBorder="1" applyAlignment="1">
      <alignment horizontal="left" vertical="center"/>
    </xf>
    <xf numFmtId="49" fontId="5" fillId="38" borderId="25" xfId="0" applyNumberFormat="1" applyFont="1" applyFill="1" applyBorder="1" applyAlignment="1">
      <alignment horizontal="left" vertical="center"/>
    </xf>
    <xf numFmtId="49" fontId="5" fillId="37" borderId="44" xfId="0" applyNumberFormat="1" applyFont="1" applyFill="1" applyBorder="1" applyAlignment="1">
      <alignment horizontal="left" vertical="center"/>
    </xf>
    <xf numFmtId="49" fontId="5" fillId="38" borderId="6" xfId="0" applyNumberFormat="1" applyFont="1" applyFill="1" applyBorder="1" applyAlignment="1">
      <alignment horizontal="left" vertical="center"/>
    </xf>
    <xf numFmtId="49" fontId="5" fillId="38" borderId="20" xfId="0" applyNumberFormat="1" applyFont="1" applyFill="1" applyBorder="1" applyAlignment="1">
      <alignment horizontal="left" vertical="center"/>
    </xf>
    <xf numFmtId="0" fontId="82" fillId="37" borderId="14" xfId="0" applyFont="1" applyFill="1" applyBorder="1" applyAlignment="1">
      <alignment horizontal="left" vertical="center"/>
    </xf>
    <xf numFmtId="0" fontId="82" fillId="37" borderId="15" xfId="0" applyFont="1" applyFill="1" applyBorder="1" applyAlignment="1">
      <alignment horizontal="left" vertical="center"/>
    </xf>
    <xf numFmtId="0" fontId="82" fillId="37" borderId="105" xfId="0" applyFont="1" applyFill="1" applyBorder="1" applyAlignment="1">
      <alignment horizontal="left" vertical="center"/>
    </xf>
    <xf numFmtId="0" fontId="82" fillId="37" borderId="17" xfId="0" applyFont="1" applyFill="1" applyBorder="1" applyAlignment="1">
      <alignment horizontal="left" vertical="center"/>
    </xf>
    <xf numFmtId="0" fontId="82" fillId="37" borderId="0" xfId="0" applyFont="1" applyFill="1" applyAlignment="1">
      <alignment horizontal="left" vertical="center"/>
    </xf>
    <xf numFmtId="0" fontId="82" fillId="37" borderId="106" xfId="0" applyFont="1" applyFill="1" applyBorder="1" applyAlignment="1">
      <alignment horizontal="left" vertical="center"/>
    </xf>
    <xf numFmtId="0" fontId="82" fillId="37" borderId="72" xfId="0" applyFont="1" applyFill="1" applyBorder="1" applyAlignment="1">
      <alignment horizontal="left" vertical="center"/>
    </xf>
    <xf numFmtId="0" fontId="82" fillId="37" borderId="39" xfId="0" applyFont="1" applyFill="1" applyBorder="1" applyAlignment="1">
      <alignment horizontal="left" vertical="center"/>
    </xf>
    <xf numFmtId="0" fontId="82" fillId="37" borderId="102" xfId="0" applyFont="1" applyFill="1" applyBorder="1" applyAlignment="1">
      <alignment horizontal="left" vertical="center"/>
    </xf>
    <xf numFmtId="0" fontId="82" fillId="37" borderId="37" xfId="0" applyFont="1" applyFill="1" applyBorder="1" applyAlignment="1">
      <alignment horizontal="left" vertical="center"/>
    </xf>
    <xf numFmtId="0" fontId="82" fillId="37" borderId="59" xfId="0" applyFont="1" applyFill="1" applyBorder="1" applyAlignment="1">
      <alignment horizontal="left" vertical="center"/>
    </xf>
    <xf numFmtId="0" fontId="82" fillId="0" borderId="15" xfId="0" applyFont="1" applyBorder="1" applyAlignment="1">
      <alignment horizontal="left" vertical="center" wrapText="1"/>
    </xf>
    <xf numFmtId="0" fontId="82" fillId="0" borderId="16" xfId="0" applyFont="1" applyBorder="1" applyAlignment="1">
      <alignment horizontal="left" vertical="center" wrapText="1"/>
    </xf>
    <xf numFmtId="49" fontId="82" fillId="37" borderId="26" xfId="0" applyNumberFormat="1" applyFont="1" applyFill="1" applyBorder="1" applyAlignment="1">
      <alignment horizontal="left" vertical="center" wrapText="1"/>
    </xf>
    <xf numFmtId="49" fontId="82" fillId="37" borderId="5" xfId="0" applyNumberFormat="1" applyFont="1" applyFill="1" applyBorder="1" applyAlignment="1">
      <alignment horizontal="left" vertical="center"/>
    </xf>
    <xf numFmtId="0" fontId="82" fillId="38" borderId="33" xfId="0" applyFont="1" applyFill="1" applyBorder="1" applyAlignment="1">
      <alignment horizontal="left" vertical="center" wrapText="1"/>
    </xf>
    <xf numFmtId="0" fontId="82" fillId="38" borderId="25" xfId="0" applyFont="1" applyFill="1" applyBorder="1" applyAlignment="1">
      <alignment horizontal="left" vertical="center" wrapText="1"/>
    </xf>
    <xf numFmtId="49" fontId="82" fillId="37" borderId="5" xfId="0" applyNumberFormat="1" applyFont="1" applyFill="1" applyBorder="1" applyAlignment="1">
      <alignment horizontal="left" vertical="center" wrapText="1"/>
    </xf>
    <xf numFmtId="0" fontId="82" fillId="37" borderId="103" xfId="0" applyFont="1" applyFill="1" applyBorder="1" applyAlignment="1">
      <alignment horizontal="left" vertical="center" wrapText="1"/>
    </xf>
    <xf numFmtId="0" fontId="82" fillId="37" borderId="33" xfId="0" applyFont="1" applyFill="1" applyBorder="1" applyAlignment="1">
      <alignment horizontal="left" vertical="center" wrapText="1"/>
    </xf>
    <xf numFmtId="0" fontId="82" fillId="37" borderId="5" xfId="0" applyFont="1" applyFill="1" applyBorder="1" applyAlignment="1">
      <alignment horizontal="left" vertical="center" wrapText="1"/>
    </xf>
    <xf numFmtId="0" fontId="82" fillId="0" borderId="26" xfId="0" applyFont="1" applyBorder="1" applyAlignment="1">
      <alignment horizontal="left" vertical="center"/>
    </xf>
    <xf numFmtId="0" fontId="82" fillId="0" borderId="33" xfId="0" applyFont="1" applyBorder="1" applyAlignment="1">
      <alignment horizontal="left" vertical="center"/>
    </xf>
    <xf numFmtId="0" fontId="82" fillId="0" borderId="25" xfId="0" applyFont="1" applyBorder="1" applyAlignment="1">
      <alignment horizontal="left" vertical="center"/>
    </xf>
    <xf numFmtId="0" fontId="82" fillId="37" borderId="19" xfId="0" applyFont="1" applyFill="1" applyBorder="1" applyAlignment="1">
      <alignment horizontal="left" vertical="center"/>
    </xf>
    <xf numFmtId="0" fontId="82" fillId="37" borderId="6" xfId="0" applyFont="1" applyFill="1" applyBorder="1" applyAlignment="1">
      <alignment horizontal="left" vertical="center"/>
    </xf>
    <xf numFmtId="0" fontId="82" fillId="37" borderId="10" xfId="0" applyFont="1" applyFill="1" applyBorder="1" applyAlignment="1">
      <alignment horizontal="left" vertical="center"/>
    </xf>
    <xf numFmtId="49" fontId="82" fillId="36" borderId="47" xfId="0" applyNumberFormat="1" applyFont="1" applyFill="1" applyBorder="1" applyAlignment="1">
      <alignment horizontal="left" vertical="center"/>
    </xf>
    <xf numFmtId="49" fontId="82" fillId="36" borderId="34" xfId="0" applyNumberFormat="1" applyFont="1" applyFill="1" applyBorder="1" applyAlignment="1">
      <alignment horizontal="left" vertical="center"/>
    </xf>
    <xf numFmtId="0" fontId="82" fillId="38" borderId="34" xfId="0" applyFont="1" applyFill="1" applyBorder="1" applyAlignment="1">
      <alignment horizontal="left" vertical="center" wrapText="1"/>
    </xf>
    <xf numFmtId="0" fontId="82" fillId="38" borderId="35" xfId="0" applyFont="1" applyFill="1" applyBorder="1" applyAlignment="1">
      <alignment horizontal="left" vertical="center" wrapText="1"/>
    </xf>
    <xf numFmtId="0" fontId="7" fillId="0" borderId="6" xfId="0" applyFont="1" applyBorder="1">
      <alignment vertical="center"/>
    </xf>
    <xf numFmtId="0" fontId="15" fillId="0" borderId="6" xfId="0" applyFont="1" applyBorder="1">
      <alignment vertical="center"/>
    </xf>
    <xf numFmtId="0" fontId="5" fillId="37" borderId="14" xfId="0" applyFont="1" applyFill="1" applyBorder="1" applyAlignment="1">
      <alignment horizontal="left" vertical="center" wrapText="1"/>
    </xf>
    <xf numFmtId="0" fontId="5" fillId="37" borderId="105" xfId="0" applyFont="1" applyFill="1" applyBorder="1" applyAlignment="1">
      <alignment horizontal="left" vertical="center" wrapText="1"/>
    </xf>
    <xf numFmtId="0" fontId="5" fillId="37" borderId="106" xfId="0" applyFont="1" applyFill="1" applyBorder="1" applyAlignment="1">
      <alignment horizontal="left" vertical="center" wrapText="1"/>
    </xf>
    <xf numFmtId="0" fontId="5" fillId="36" borderId="73" xfId="0" applyFont="1" applyFill="1" applyBorder="1" applyAlignment="1">
      <alignment horizontal="left" vertical="center"/>
    </xf>
    <xf numFmtId="0" fontId="5" fillId="36" borderId="105" xfId="0" applyFont="1" applyFill="1" applyBorder="1" applyAlignment="1">
      <alignment horizontal="left" vertical="center"/>
    </xf>
    <xf numFmtId="0" fontId="5" fillId="36" borderId="45" xfId="0" applyFont="1" applyFill="1" applyBorder="1" applyAlignment="1">
      <alignment horizontal="left" vertical="center"/>
    </xf>
    <xf numFmtId="0" fontId="5" fillId="36" borderId="102" xfId="0" applyFont="1" applyFill="1" applyBorder="1" applyAlignment="1">
      <alignment horizontal="left" vertical="center"/>
    </xf>
    <xf numFmtId="49" fontId="5" fillId="37" borderId="73" xfId="0" applyNumberFormat="1" applyFont="1" applyFill="1" applyBorder="1" applyAlignment="1">
      <alignment horizontal="left" vertical="center"/>
    </xf>
    <xf numFmtId="49" fontId="5" fillId="37" borderId="105" xfId="0" applyNumberFormat="1" applyFont="1" applyFill="1" applyBorder="1" applyAlignment="1">
      <alignment horizontal="left" vertical="center"/>
    </xf>
    <xf numFmtId="49" fontId="5" fillId="0" borderId="37" xfId="0" applyNumberFormat="1" applyFont="1" applyBorder="1" applyAlignment="1">
      <alignment horizontal="left" vertical="center"/>
    </xf>
    <xf numFmtId="49" fontId="5" fillId="0" borderId="38" xfId="0" applyNumberFormat="1" applyFont="1" applyBorder="1" applyAlignment="1">
      <alignment horizontal="left" vertical="center"/>
    </xf>
    <xf numFmtId="49" fontId="5" fillId="0" borderId="29" xfId="0" applyNumberFormat="1" applyFont="1" applyBorder="1" applyAlignment="1">
      <alignment horizontal="left" vertical="center"/>
    </xf>
    <xf numFmtId="49" fontId="5" fillId="37" borderId="45" xfId="0" applyNumberFormat="1" applyFont="1" applyFill="1" applyBorder="1" applyAlignment="1">
      <alignment horizontal="left" vertical="center"/>
    </xf>
    <xf numFmtId="49" fontId="6" fillId="38" borderId="33" xfId="0" applyNumberFormat="1" applyFont="1" applyFill="1" applyBorder="1" applyAlignment="1">
      <alignment horizontal="left" vertical="center"/>
    </xf>
    <xf numFmtId="49" fontId="6" fillId="38" borderId="25" xfId="0" applyNumberFormat="1" applyFont="1" applyFill="1" applyBorder="1" applyAlignment="1">
      <alignment horizontal="left" vertical="center"/>
    </xf>
    <xf numFmtId="0" fontId="5" fillId="37" borderId="103" xfId="0" applyFont="1" applyFill="1" applyBorder="1" applyAlignment="1">
      <alignment horizontal="left" vertical="center"/>
    </xf>
    <xf numFmtId="49" fontId="6" fillId="0" borderId="26" xfId="0" applyNumberFormat="1" applyFont="1" applyBorder="1" applyAlignment="1">
      <alignment horizontal="center" vertical="center"/>
    </xf>
    <xf numFmtId="49" fontId="6" fillId="0" borderId="33" xfId="0" applyNumberFormat="1"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5" fillId="37" borderId="101" xfId="0" applyFont="1" applyFill="1" applyBorder="1" applyAlignment="1">
      <alignment horizontal="left" vertical="center"/>
    </xf>
    <xf numFmtId="0" fontId="5" fillId="37" borderId="40" xfId="0" applyFont="1" applyFill="1" applyBorder="1" applyAlignment="1">
      <alignment horizontal="left" vertical="center"/>
    </xf>
    <xf numFmtId="49" fontId="6" fillId="38" borderId="26" xfId="0" applyNumberFormat="1" applyFont="1" applyFill="1" applyBorder="1" applyAlignment="1">
      <alignment horizontal="left" vertical="center"/>
    </xf>
    <xf numFmtId="0" fontId="5" fillId="37" borderId="104" xfId="0" applyFont="1" applyFill="1" applyBorder="1" applyAlignment="1">
      <alignment horizontal="left" vertical="center"/>
    </xf>
    <xf numFmtId="0" fontId="5" fillId="37" borderId="34" xfId="0" applyFont="1" applyFill="1" applyBorder="1" applyAlignment="1">
      <alignment horizontal="left" vertical="center"/>
    </xf>
    <xf numFmtId="0" fontId="5" fillId="37" borderId="44" xfId="0" applyFont="1" applyFill="1" applyBorder="1" applyAlignment="1">
      <alignment horizontal="left" vertical="center"/>
    </xf>
    <xf numFmtId="49" fontId="5" fillId="38" borderId="47" xfId="0" applyNumberFormat="1" applyFont="1" applyFill="1" applyBorder="1" applyAlignment="1">
      <alignment horizontal="left" vertical="center"/>
    </xf>
    <xf numFmtId="49" fontId="5" fillId="38" borderId="34" xfId="0" applyNumberFormat="1" applyFont="1" applyFill="1" applyBorder="1" applyAlignment="1">
      <alignment horizontal="left" vertical="center"/>
    </xf>
    <xf numFmtId="49" fontId="5" fillId="38" borderId="35" xfId="0" applyNumberFormat="1" applyFont="1" applyFill="1" applyBorder="1" applyAlignment="1">
      <alignment horizontal="left" vertical="center"/>
    </xf>
    <xf numFmtId="0" fontId="0" fillId="0" borderId="0" xfId="0" applyAlignment="1">
      <alignment horizontal="left" vertical="center"/>
    </xf>
    <xf numFmtId="0" fontId="5" fillId="37" borderId="14" xfId="0" applyFont="1" applyFill="1" applyBorder="1" applyAlignment="1">
      <alignment horizontal="left" vertical="center"/>
    </xf>
    <xf numFmtId="0" fontId="5" fillId="37" borderId="105" xfId="0" applyFont="1" applyFill="1" applyBorder="1" applyAlignment="1">
      <alignment horizontal="left" vertical="center"/>
    </xf>
    <xf numFmtId="49" fontId="5" fillId="38" borderId="37" xfId="0" applyNumberFormat="1" applyFont="1" applyFill="1" applyBorder="1" applyAlignment="1">
      <alignment horizontal="left" vertical="center"/>
    </xf>
    <xf numFmtId="0" fontId="5" fillId="38" borderId="38" xfId="0" applyFont="1" applyFill="1" applyBorder="1" applyAlignment="1">
      <alignment horizontal="left" vertical="center"/>
    </xf>
    <xf numFmtId="0" fontId="5" fillId="38" borderId="29" xfId="0" applyFont="1" applyFill="1" applyBorder="1" applyAlignment="1">
      <alignment horizontal="left" vertical="center"/>
    </xf>
    <xf numFmtId="49" fontId="6" fillId="0" borderId="26" xfId="0" applyNumberFormat="1" applyFont="1" applyBorder="1" applyAlignment="1">
      <alignment vertical="center" wrapText="1"/>
    </xf>
    <xf numFmtId="49" fontId="6" fillId="0" borderId="33" xfId="0" applyNumberFormat="1" applyFont="1" applyBorder="1" applyAlignment="1">
      <alignment vertical="center" wrapText="1"/>
    </xf>
    <xf numFmtId="0" fontId="6" fillId="38" borderId="33" xfId="0" applyFont="1" applyFill="1" applyBorder="1" applyAlignment="1">
      <alignment horizontal="left" vertical="center"/>
    </xf>
    <xf numFmtId="0" fontId="6" fillId="38" borderId="25" xfId="0" applyFont="1" applyFill="1" applyBorder="1" applyAlignment="1">
      <alignment horizontal="left" vertical="center"/>
    </xf>
    <xf numFmtId="49" fontId="5" fillId="38" borderId="38" xfId="0" applyNumberFormat="1" applyFont="1" applyFill="1" applyBorder="1" applyAlignment="1">
      <alignment horizontal="left" vertical="center"/>
    </xf>
    <xf numFmtId="49" fontId="5" fillId="38" borderId="29" xfId="0" applyNumberFormat="1" applyFont="1" applyFill="1" applyBorder="1" applyAlignment="1">
      <alignment horizontal="left" vertical="center"/>
    </xf>
    <xf numFmtId="0" fontId="5" fillId="38" borderId="34" xfId="0" applyFont="1" applyFill="1" applyBorder="1" applyAlignment="1">
      <alignment horizontal="left" vertical="center"/>
    </xf>
    <xf numFmtId="0" fontId="5" fillId="38" borderId="35" xfId="0" applyFont="1" applyFill="1" applyBorder="1" applyAlignment="1">
      <alignment horizontal="left" vertical="center"/>
    </xf>
    <xf numFmtId="49" fontId="6" fillId="0" borderId="33" xfId="0" applyNumberFormat="1" applyFont="1" applyBorder="1">
      <alignment vertical="center"/>
    </xf>
    <xf numFmtId="0" fontId="6" fillId="0" borderId="33" xfId="0" applyFont="1" applyBorder="1" applyAlignment="1">
      <alignment vertical="center" wrapText="1"/>
    </xf>
    <xf numFmtId="49" fontId="5" fillId="0" borderId="37" xfId="0" applyNumberFormat="1" applyFont="1" applyBorder="1" applyAlignment="1">
      <alignment horizontal="left" vertical="center" wrapText="1"/>
    </xf>
    <xf numFmtId="0" fontId="5" fillId="0" borderId="38" xfId="0" applyFont="1" applyBorder="1" applyAlignment="1">
      <alignment horizontal="left" vertical="center"/>
    </xf>
    <xf numFmtId="0" fontId="5" fillId="0" borderId="29" xfId="0" applyFont="1" applyBorder="1" applyAlignment="1">
      <alignment horizontal="left" vertical="center"/>
    </xf>
    <xf numFmtId="49" fontId="6" fillId="0" borderId="26" xfId="0" applyNumberFormat="1" applyFont="1" applyBorder="1" applyAlignment="1">
      <alignment horizontal="left" vertical="center"/>
    </xf>
    <xf numFmtId="0" fontId="6" fillId="0" borderId="33" xfId="0" applyFont="1" applyBorder="1" applyAlignment="1">
      <alignment horizontal="left" vertical="center"/>
    </xf>
    <xf numFmtId="0" fontId="6" fillId="0" borderId="25" xfId="0" applyFont="1" applyBorder="1" applyAlignment="1">
      <alignment horizontal="left" vertical="center"/>
    </xf>
    <xf numFmtId="49" fontId="5" fillId="0" borderId="47" xfId="0" applyNumberFormat="1" applyFont="1" applyBorder="1" applyAlignment="1">
      <alignment horizontal="left" vertical="center"/>
    </xf>
    <xf numFmtId="49" fontId="5" fillId="34" borderId="47" xfId="0" applyNumberFormat="1" applyFont="1" applyFill="1" applyBorder="1" applyAlignment="1">
      <alignment horizontal="left" vertical="center"/>
    </xf>
    <xf numFmtId="0" fontId="5" fillId="34" borderId="103" xfId="0" applyFont="1" applyFill="1" applyBorder="1" applyAlignment="1">
      <alignment horizontal="left" vertical="center"/>
    </xf>
    <xf numFmtId="0" fontId="5" fillId="34" borderId="5" xfId="0" applyFont="1" applyFill="1" applyBorder="1" applyAlignment="1">
      <alignment horizontal="left" vertical="center"/>
    </xf>
    <xf numFmtId="49" fontId="6" fillId="34" borderId="26" xfId="0" applyNumberFormat="1" applyFont="1" applyFill="1" applyBorder="1" applyAlignment="1">
      <alignment horizontal="left" vertical="center"/>
    </xf>
    <xf numFmtId="0" fontId="6" fillId="34" borderId="33" xfId="0" applyFont="1" applyFill="1" applyBorder="1" applyAlignment="1">
      <alignment horizontal="left" vertical="center"/>
    </xf>
    <xf numFmtId="0" fontId="6" fillId="34" borderId="25" xfId="0" applyFont="1" applyFill="1" applyBorder="1" applyAlignment="1">
      <alignment horizontal="left" vertical="center"/>
    </xf>
    <xf numFmtId="0" fontId="5" fillId="34" borderId="104" xfId="0" applyFont="1" applyFill="1" applyBorder="1" applyAlignment="1">
      <alignment horizontal="left" vertical="center"/>
    </xf>
    <xf numFmtId="0" fontId="5" fillId="34" borderId="44" xfId="0" applyFont="1" applyFill="1" applyBorder="1" applyAlignment="1">
      <alignment horizontal="left" vertical="center"/>
    </xf>
    <xf numFmtId="0" fontId="5" fillId="34" borderId="101" xfId="0" applyFont="1" applyFill="1" applyBorder="1" applyAlignment="1">
      <alignment horizontal="left" vertical="center"/>
    </xf>
    <xf numFmtId="0" fontId="5" fillId="34" borderId="40" xfId="0" applyFont="1" applyFill="1" applyBorder="1" applyAlignment="1">
      <alignment horizontal="left" vertical="center"/>
    </xf>
    <xf numFmtId="0" fontId="7" fillId="0" borderId="0" xfId="0" applyFont="1">
      <alignment vertical="center"/>
    </xf>
    <xf numFmtId="0" fontId="0" fillId="0" borderId="0" xfId="0">
      <alignment vertical="center"/>
    </xf>
    <xf numFmtId="0" fontId="83" fillId="0" borderId="6" xfId="0" applyFont="1" applyBorder="1">
      <alignment vertical="center"/>
    </xf>
    <xf numFmtId="0" fontId="77" fillId="0" borderId="6" xfId="0" applyFont="1" applyBorder="1">
      <alignment vertical="center"/>
    </xf>
    <xf numFmtId="49" fontId="82" fillId="38" borderId="37" xfId="0" applyNumberFormat="1" applyFont="1" applyFill="1" applyBorder="1" applyAlignment="1">
      <alignment horizontal="left" vertical="center" shrinkToFit="1"/>
    </xf>
    <xf numFmtId="0" fontId="82" fillId="38" borderId="38" xfId="0" applyFont="1" applyFill="1" applyBorder="1" applyAlignment="1">
      <alignment horizontal="left" vertical="center" shrinkToFit="1"/>
    </xf>
    <xf numFmtId="0" fontId="82" fillId="38" borderId="29" xfId="0" applyFont="1" applyFill="1" applyBorder="1" applyAlignment="1">
      <alignment horizontal="left" vertical="center" shrinkToFit="1"/>
    </xf>
    <xf numFmtId="0" fontId="79" fillId="0" borderId="33" xfId="0" applyFont="1" applyBorder="1" applyAlignment="1">
      <alignment horizontal="center" vertical="center"/>
    </xf>
    <xf numFmtId="0" fontId="79" fillId="0" borderId="25" xfId="0" applyFont="1" applyBorder="1" applyAlignment="1">
      <alignment horizontal="center" vertical="center"/>
    </xf>
    <xf numFmtId="49" fontId="79" fillId="38" borderId="26" xfId="0" applyNumberFormat="1" applyFont="1" applyFill="1" applyBorder="1" applyAlignment="1">
      <alignment horizontal="left" vertical="center"/>
    </xf>
    <xf numFmtId="0" fontId="79" fillId="38" borderId="33" xfId="0" applyFont="1" applyFill="1" applyBorder="1" applyAlignment="1">
      <alignment horizontal="left" vertical="center"/>
    </xf>
    <xf numFmtId="0" fontId="79" fillId="38" borderId="25" xfId="0" applyFont="1" applyFill="1" applyBorder="1" applyAlignment="1">
      <alignment horizontal="left" vertical="center"/>
    </xf>
    <xf numFmtId="49" fontId="79" fillId="0" borderId="26" xfId="0" applyNumberFormat="1" applyFont="1" applyBorder="1" applyAlignment="1">
      <alignment horizontal="center" vertical="center"/>
    </xf>
    <xf numFmtId="49" fontId="79" fillId="0" borderId="33" xfId="0" applyNumberFormat="1" applyFont="1" applyBorder="1" applyAlignment="1">
      <alignment horizontal="center" vertical="center"/>
    </xf>
    <xf numFmtId="0" fontId="5" fillId="34" borderId="14" xfId="0" applyFont="1" applyFill="1" applyBorder="1" applyAlignment="1">
      <alignment horizontal="left" vertical="center" wrapText="1"/>
    </xf>
    <xf numFmtId="0" fontId="5" fillId="34" borderId="15" xfId="0" applyFont="1" applyFill="1" applyBorder="1" applyAlignment="1">
      <alignment horizontal="left" vertical="center"/>
    </xf>
    <xf numFmtId="0" fontId="5" fillId="34" borderId="105" xfId="0" applyFont="1" applyFill="1" applyBorder="1" applyAlignment="1">
      <alignment horizontal="left" vertical="center"/>
    </xf>
    <xf numFmtId="49" fontId="6" fillId="34" borderId="26" xfId="0" applyNumberFormat="1" applyFont="1" applyFill="1" applyBorder="1" applyAlignment="1">
      <alignment horizontal="center" vertical="center"/>
    </xf>
    <xf numFmtId="49" fontId="6" fillId="34" borderId="33" xfId="0" applyNumberFormat="1" applyFont="1" applyFill="1" applyBorder="1" applyAlignment="1">
      <alignment horizontal="center" vertical="center"/>
    </xf>
    <xf numFmtId="0" fontId="6" fillId="34" borderId="33" xfId="0" applyFont="1" applyFill="1" applyBorder="1" applyAlignment="1">
      <alignment horizontal="center" vertical="center"/>
    </xf>
    <xf numFmtId="0" fontId="6" fillId="34" borderId="25" xfId="0" applyFont="1" applyFill="1" applyBorder="1" applyAlignment="1">
      <alignment horizontal="center" vertical="center"/>
    </xf>
    <xf numFmtId="49" fontId="5" fillId="34" borderId="37" xfId="0" applyNumberFormat="1" applyFont="1" applyFill="1" applyBorder="1" applyAlignment="1">
      <alignment horizontal="left" vertical="center"/>
    </xf>
    <xf numFmtId="0" fontId="5" fillId="34" borderId="29" xfId="0" applyFont="1" applyFill="1" applyBorder="1" applyAlignment="1">
      <alignment horizontal="left" vertical="center"/>
    </xf>
    <xf numFmtId="0" fontId="9" fillId="34" borderId="14" xfId="0" applyFont="1" applyFill="1" applyBorder="1" applyAlignment="1">
      <alignment horizontal="left" vertical="center"/>
    </xf>
    <xf numFmtId="0" fontId="9" fillId="34" borderId="15" xfId="0" applyFont="1" applyFill="1" applyBorder="1" applyAlignment="1">
      <alignment horizontal="left" vertical="center"/>
    </xf>
    <xf numFmtId="0" fontId="9" fillId="34" borderId="105" xfId="0" applyFont="1" applyFill="1" applyBorder="1" applyAlignment="1">
      <alignment horizontal="left" vertical="center"/>
    </xf>
    <xf numFmtId="49" fontId="5" fillId="34" borderId="34" xfId="0" applyNumberFormat="1" applyFont="1" applyFill="1" applyBorder="1" applyAlignment="1">
      <alignment horizontal="left" vertical="center"/>
    </xf>
    <xf numFmtId="49" fontId="5" fillId="34" borderId="35" xfId="0" applyNumberFormat="1" applyFont="1" applyFill="1" applyBorder="1" applyAlignment="1">
      <alignment horizontal="left" vertical="center"/>
    </xf>
    <xf numFmtId="49" fontId="6" fillId="34" borderId="33" xfId="0" applyNumberFormat="1" applyFont="1" applyFill="1" applyBorder="1" applyAlignment="1">
      <alignment horizontal="left" vertical="center"/>
    </xf>
    <xf numFmtId="49" fontId="6" fillId="34" borderId="25" xfId="0" applyNumberFormat="1" applyFont="1" applyFill="1" applyBorder="1" applyAlignment="1">
      <alignment horizontal="left" vertical="center"/>
    </xf>
    <xf numFmtId="49" fontId="5" fillId="34" borderId="38" xfId="0" applyNumberFormat="1" applyFont="1" applyFill="1" applyBorder="1" applyAlignment="1">
      <alignment horizontal="left" vertical="center"/>
    </xf>
    <xf numFmtId="49" fontId="5" fillId="34" borderId="29" xfId="0" applyNumberFormat="1" applyFont="1" applyFill="1" applyBorder="1" applyAlignment="1">
      <alignment horizontal="left" vertical="center"/>
    </xf>
    <xf numFmtId="0" fontId="5" fillId="37" borderId="17" xfId="0" applyFont="1" applyFill="1" applyBorder="1" applyAlignment="1">
      <alignment horizontal="left" vertical="center"/>
    </xf>
    <xf numFmtId="0" fontId="5" fillId="37" borderId="106" xfId="0" applyFont="1" applyFill="1" applyBorder="1" applyAlignment="1">
      <alignment horizontal="left" vertical="center"/>
    </xf>
    <xf numFmtId="0" fontId="5" fillId="37" borderId="72" xfId="0" applyFont="1" applyFill="1" applyBorder="1" applyAlignment="1">
      <alignment horizontal="left" vertical="center"/>
    </xf>
    <xf numFmtId="0" fontId="5" fillId="37" borderId="102" xfId="0" applyFont="1" applyFill="1" applyBorder="1" applyAlignment="1">
      <alignment horizontal="left" vertical="center"/>
    </xf>
    <xf numFmtId="49" fontId="82" fillId="38" borderId="47" xfId="0" applyNumberFormat="1" applyFont="1" applyFill="1" applyBorder="1" applyAlignment="1">
      <alignment horizontal="left" vertical="center"/>
    </xf>
    <xf numFmtId="0" fontId="82" fillId="38" borderId="34" xfId="0" applyFont="1" applyFill="1" applyBorder="1" applyAlignment="1">
      <alignment horizontal="left" vertical="center"/>
    </xf>
    <xf numFmtId="0" fontId="82" fillId="38" borderId="35" xfId="0" applyFont="1" applyFill="1" applyBorder="1" applyAlignment="1">
      <alignment horizontal="left" vertical="center"/>
    </xf>
    <xf numFmtId="49" fontId="5" fillId="0" borderId="41" xfId="0" applyNumberFormat="1" applyFont="1" applyBorder="1">
      <alignment vertical="center"/>
    </xf>
    <xf numFmtId="49" fontId="5" fillId="0" borderId="42" xfId="0" applyNumberFormat="1" applyFont="1" applyBorder="1">
      <alignment vertical="center"/>
    </xf>
    <xf numFmtId="0" fontId="5" fillId="37" borderId="41" xfId="0" applyFont="1" applyFill="1" applyBorder="1" applyAlignment="1">
      <alignment horizontal="left" vertical="center"/>
    </xf>
    <xf numFmtId="0" fontId="5" fillId="37" borderId="40" xfId="0" applyFont="1" applyFill="1" applyBorder="1" applyAlignment="1">
      <alignment horizontal="left" vertical="center" wrapText="1"/>
    </xf>
    <xf numFmtId="49" fontId="5" fillId="37" borderId="60" xfId="0" applyNumberFormat="1" applyFont="1" applyFill="1" applyBorder="1" applyAlignment="1">
      <alignment horizontal="center" vertical="center"/>
    </xf>
    <xf numFmtId="49" fontId="5" fillId="37" borderId="43" xfId="0" applyNumberFormat="1" applyFont="1" applyFill="1" applyBorder="1" applyAlignment="1">
      <alignment horizontal="center" vertical="center"/>
    </xf>
    <xf numFmtId="0" fontId="5" fillId="37" borderId="47" xfId="0" applyFont="1" applyFill="1" applyBorder="1" applyAlignment="1">
      <alignment horizontal="left" vertical="center" wrapText="1"/>
    </xf>
    <xf numFmtId="0" fontId="5" fillId="37" borderId="44" xfId="0" applyFont="1" applyFill="1" applyBorder="1" applyAlignment="1">
      <alignment horizontal="left" vertical="center" wrapText="1"/>
    </xf>
    <xf numFmtId="0" fontId="5" fillId="0" borderId="47" xfId="0" applyFont="1" applyBorder="1" applyAlignment="1">
      <alignment horizontal="left" vertical="top"/>
    </xf>
    <xf numFmtId="0" fontId="5" fillId="0" borderId="34" xfId="0" applyFont="1" applyBorder="1" applyAlignment="1">
      <alignment horizontal="left" vertical="top"/>
    </xf>
    <xf numFmtId="0" fontId="5" fillId="0" borderId="35" xfId="0" applyFont="1" applyBorder="1" applyAlignment="1">
      <alignment horizontal="left" vertical="top"/>
    </xf>
    <xf numFmtId="0" fontId="5" fillId="0" borderId="32" xfId="0" applyFont="1" applyBorder="1" applyAlignment="1">
      <alignment horizontal="left" vertical="top" wrapText="1"/>
    </xf>
    <xf numFmtId="0" fontId="5" fillId="0" borderId="41" xfId="0" applyFont="1" applyBorder="1" applyAlignment="1">
      <alignment horizontal="left" vertical="top" wrapText="1"/>
    </xf>
    <xf numFmtId="0" fontId="5" fillId="0" borderId="42" xfId="0" applyFont="1" applyBorder="1" applyAlignment="1">
      <alignment horizontal="left" vertical="top" wrapText="1"/>
    </xf>
    <xf numFmtId="0" fontId="5" fillId="0" borderId="45" xfId="0" applyFont="1" applyBorder="1" applyAlignment="1">
      <alignment horizontal="left" vertical="top" wrapText="1"/>
    </xf>
    <xf numFmtId="0" fontId="5" fillId="0" borderId="39" xfId="0" applyFont="1" applyBorder="1" applyAlignment="1">
      <alignment horizontal="left" vertical="top" wrapText="1"/>
    </xf>
    <xf numFmtId="0" fontId="5" fillId="0" borderId="36" xfId="0" applyFont="1" applyBorder="1" applyAlignment="1">
      <alignment horizontal="left" vertical="top" wrapText="1"/>
    </xf>
    <xf numFmtId="0" fontId="5" fillId="36" borderId="125" xfId="0" applyFont="1" applyFill="1" applyBorder="1" applyAlignment="1">
      <alignment horizontal="left" vertical="center"/>
    </xf>
    <xf numFmtId="0" fontId="5" fillId="36" borderId="60" xfId="0" applyFont="1" applyFill="1" applyBorder="1" applyAlignment="1">
      <alignment horizontal="left" vertical="center"/>
    </xf>
    <xf numFmtId="0" fontId="82" fillId="0" borderId="26" xfId="0" applyFont="1" applyBorder="1" applyAlignment="1">
      <alignment horizontal="left" vertical="center" wrapText="1"/>
    </xf>
    <xf numFmtId="0" fontId="5" fillId="36" borderId="7" xfId="0" applyFont="1" applyFill="1" applyBorder="1" applyAlignment="1">
      <alignment horizontal="left" vertical="center" wrapText="1"/>
    </xf>
    <xf numFmtId="0" fontId="5" fillId="36" borderId="43" xfId="0" applyFont="1" applyFill="1" applyBorder="1" applyAlignment="1">
      <alignment horizontal="left" vertical="center" wrapText="1"/>
    </xf>
    <xf numFmtId="49" fontId="5" fillId="0" borderId="39" xfId="0" applyNumberFormat="1" applyFont="1" applyBorder="1">
      <alignment vertical="center"/>
    </xf>
    <xf numFmtId="49" fontId="5" fillId="0" borderId="36" xfId="0" applyNumberFormat="1" applyFont="1" applyBorder="1">
      <alignment vertical="center"/>
    </xf>
    <xf numFmtId="0" fontId="5" fillId="37" borderId="32" xfId="0" applyFont="1" applyFill="1" applyBorder="1" applyAlignment="1">
      <alignment horizontal="left" vertical="center" wrapText="1"/>
    </xf>
    <xf numFmtId="0" fontId="5" fillId="0" borderId="0" xfId="0" applyFont="1">
      <alignment vertical="center"/>
    </xf>
    <xf numFmtId="0" fontId="5" fillId="35" borderId="0" xfId="0" applyFont="1" applyFill="1">
      <alignment vertical="center"/>
    </xf>
    <xf numFmtId="0" fontId="82" fillId="37" borderId="32" xfId="0" applyFont="1" applyFill="1" applyBorder="1" applyAlignment="1">
      <alignment horizontal="left" vertical="center" wrapText="1"/>
    </xf>
    <xf numFmtId="0" fontId="82" fillId="37" borderId="40" xfId="0" applyFont="1" applyFill="1" applyBorder="1" applyAlignment="1">
      <alignment horizontal="left" vertical="center" wrapText="1"/>
    </xf>
    <xf numFmtId="0" fontId="82" fillId="37" borderId="74" xfId="0" applyFont="1" applyFill="1" applyBorder="1" applyAlignment="1">
      <alignment horizontal="left" vertical="center" wrapText="1"/>
    </xf>
    <xf numFmtId="0" fontId="82" fillId="37" borderId="106" xfId="0" applyFont="1" applyFill="1" applyBorder="1" applyAlignment="1">
      <alignment horizontal="left" vertical="center" wrapText="1"/>
    </xf>
    <xf numFmtId="0" fontId="82" fillId="37" borderId="45" xfId="0" applyFont="1" applyFill="1" applyBorder="1" applyAlignment="1">
      <alignment horizontal="left" vertical="center" wrapText="1"/>
    </xf>
    <xf numFmtId="0" fontId="82" fillId="37" borderId="102" xfId="0" applyFont="1" applyFill="1" applyBorder="1" applyAlignment="1">
      <alignment horizontal="left" vertical="center" wrapText="1"/>
    </xf>
    <xf numFmtId="0" fontId="5" fillId="0" borderId="32" xfId="0" applyFont="1" applyBorder="1" applyAlignment="1">
      <alignment horizontal="left" vertical="top"/>
    </xf>
    <xf numFmtId="0" fontId="5" fillId="0" borderId="41" xfId="0" applyFont="1" applyBorder="1" applyAlignment="1">
      <alignment horizontal="left" vertical="top"/>
    </xf>
    <xf numFmtId="0" fontId="5" fillId="0" borderId="42" xfId="0" applyFont="1" applyBorder="1" applyAlignment="1">
      <alignment horizontal="left" vertical="top"/>
    </xf>
    <xf numFmtId="0" fontId="5" fillId="0" borderId="0" xfId="0" applyFont="1" applyAlignment="1">
      <alignment horizontal="left" vertical="center"/>
    </xf>
    <xf numFmtId="0" fontId="5" fillId="0" borderId="0" xfId="0" applyFont="1" applyAlignment="1">
      <alignment horizontal="left" vertical="center" wrapText="1"/>
    </xf>
    <xf numFmtId="0" fontId="0" fillId="0" borderId="39" xfId="0" applyBorder="1" applyAlignment="1">
      <alignment horizontal="left" vertical="center"/>
    </xf>
    <xf numFmtId="0" fontId="27" fillId="0" borderId="39" xfId="0" applyFont="1" applyBorder="1" applyAlignment="1">
      <alignment horizontal="left" vertical="center"/>
    </xf>
    <xf numFmtId="0" fontId="0" fillId="0" borderId="33" xfId="0" applyBorder="1" applyAlignment="1">
      <alignment horizontal="left" vertical="center"/>
    </xf>
    <xf numFmtId="0" fontId="5" fillId="37" borderId="45" xfId="0" applyFont="1" applyFill="1" applyBorder="1" applyAlignment="1">
      <alignment horizontal="left" vertical="center" wrapText="1"/>
    </xf>
    <xf numFmtId="0" fontId="5" fillId="37" borderId="0" xfId="0" applyFont="1" applyFill="1" applyAlignment="1">
      <alignment horizontal="left" vertical="center"/>
    </xf>
    <xf numFmtId="0" fontId="5" fillId="36" borderId="26" xfId="0" applyFont="1" applyFill="1" applyBorder="1" applyAlignment="1">
      <alignment horizontal="left" vertical="center"/>
    </xf>
    <xf numFmtId="0" fontId="5" fillId="36" borderId="25" xfId="0" applyFont="1" applyFill="1" applyBorder="1" applyAlignment="1">
      <alignment horizontal="left" vertical="center"/>
    </xf>
    <xf numFmtId="49" fontId="5" fillId="37" borderId="15" xfId="0" applyNumberFormat="1" applyFont="1" applyFill="1" applyBorder="1" applyAlignment="1">
      <alignment horizontal="left" vertical="center"/>
    </xf>
    <xf numFmtId="49" fontId="5" fillId="37" borderId="16" xfId="0" applyNumberFormat="1" applyFont="1" applyFill="1" applyBorder="1" applyAlignment="1">
      <alignment horizontal="left" vertical="center"/>
    </xf>
    <xf numFmtId="0" fontId="5" fillId="0" borderId="0" xfId="0" applyFont="1" applyAlignment="1">
      <alignment vertical="center" wrapText="1"/>
    </xf>
    <xf numFmtId="0" fontId="27" fillId="0" borderId="33" xfId="0" applyFont="1" applyBorder="1" applyAlignment="1">
      <alignment horizontal="left" vertical="center"/>
    </xf>
    <xf numFmtId="0" fontId="5" fillId="0" borderId="26" xfId="0" applyFont="1" applyBorder="1" applyAlignment="1">
      <alignment horizontal="left" vertical="center" shrinkToFit="1"/>
    </xf>
    <xf numFmtId="0" fontId="5" fillId="0" borderId="33" xfId="0" applyFont="1" applyBorder="1" applyAlignment="1">
      <alignment horizontal="left" vertical="center" shrinkToFit="1"/>
    </xf>
    <xf numFmtId="0" fontId="5" fillId="0" borderId="25" xfId="0" applyFont="1" applyBorder="1" applyAlignment="1">
      <alignment horizontal="left" vertical="center" shrinkToFit="1"/>
    </xf>
    <xf numFmtId="0" fontId="0" fillId="0" borderId="6" xfId="0" applyBorder="1">
      <alignment vertical="center"/>
    </xf>
    <xf numFmtId="0" fontId="5" fillId="37" borderId="16" xfId="0" applyFont="1" applyFill="1" applyBorder="1" applyAlignment="1">
      <alignment horizontal="left" vertical="center"/>
    </xf>
    <xf numFmtId="0" fontId="5" fillId="37" borderId="30" xfId="0" applyFont="1" applyFill="1" applyBorder="1">
      <alignment vertical="center"/>
    </xf>
    <xf numFmtId="0" fontId="5" fillId="37" borderId="108" xfId="0" applyFont="1" applyFill="1" applyBorder="1">
      <alignment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37" borderId="110" xfId="0" applyFont="1" applyFill="1" applyBorder="1" applyAlignment="1">
      <alignment horizontal="center" vertical="center"/>
    </xf>
    <xf numFmtId="0" fontId="5" fillId="37" borderId="57" xfId="0" applyFont="1" applyFill="1" applyBorder="1" applyAlignment="1">
      <alignment horizontal="center" vertical="center"/>
    </xf>
    <xf numFmtId="0" fontId="5" fillId="37" borderId="110" xfId="0" applyFont="1" applyFill="1" applyBorder="1" applyAlignment="1">
      <alignment horizontal="left" vertical="center"/>
    </xf>
    <xf numFmtId="0" fontId="5" fillId="37" borderId="111" xfId="0" applyFont="1" applyFill="1" applyBorder="1" applyAlignment="1">
      <alignment horizontal="left" vertical="center"/>
    </xf>
    <xf numFmtId="0" fontId="5" fillId="4" borderId="30" xfId="0" applyFont="1" applyFill="1" applyBorder="1">
      <alignment vertical="center"/>
    </xf>
    <xf numFmtId="0" fontId="5" fillId="4" borderId="108" xfId="0" applyFont="1" applyFill="1" applyBorder="1">
      <alignment vertical="center"/>
    </xf>
    <xf numFmtId="0" fontId="74" fillId="0" borderId="106" xfId="0" applyFont="1" applyBorder="1" applyAlignment="1">
      <alignment horizontal="center" vertical="center"/>
    </xf>
    <xf numFmtId="0" fontId="33" fillId="38" borderId="43" xfId="45" applyFont="1" applyFill="1" applyBorder="1" applyAlignment="1">
      <alignment horizontal="center" vertical="center" wrapText="1"/>
    </xf>
    <xf numFmtId="0" fontId="33" fillId="38" borderId="1" xfId="45" applyFont="1" applyFill="1" applyBorder="1" applyAlignment="1">
      <alignment horizontal="center" vertical="center" wrapText="1"/>
    </xf>
    <xf numFmtId="0" fontId="8" fillId="38" borderId="1" xfId="45" applyFont="1" applyFill="1" applyBorder="1" applyAlignment="1">
      <alignment horizontal="center" vertical="center" wrapText="1" shrinkToFit="1"/>
    </xf>
    <xf numFmtId="0" fontId="8" fillId="38" borderId="26" xfId="45" applyFont="1" applyFill="1" applyBorder="1" applyAlignment="1">
      <alignment horizontal="center" vertical="center" wrapText="1" shrinkToFit="1"/>
    </xf>
    <xf numFmtId="0" fontId="74" fillId="0" borderId="0" xfId="0" applyFont="1" applyAlignment="1">
      <alignment horizontal="center" vertical="center"/>
    </xf>
    <xf numFmtId="0" fontId="33" fillId="38" borderId="7" xfId="45" applyFont="1" applyFill="1" applyBorder="1" applyAlignment="1">
      <alignment horizontal="center" vertical="center" wrapText="1"/>
    </xf>
    <xf numFmtId="0" fontId="8" fillId="38" borderId="7" xfId="45" applyFont="1" applyFill="1" applyBorder="1" applyAlignment="1">
      <alignment horizontal="center" vertical="center" wrapText="1" shrinkToFit="1"/>
    </xf>
    <xf numFmtId="0" fontId="8" fillId="38" borderId="32" xfId="45" applyFont="1" applyFill="1" applyBorder="1" applyAlignment="1">
      <alignment horizontal="center" vertical="center" wrapText="1" shrinkToFit="1"/>
    </xf>
    <xf numFmtId="0" fontId="33" fillId="0" borderId="1" xfId="45" applyFont="1" applyBorder="1" applyAlignment="1">
      <alignment horizontal="center" vertical="center" wrapText="1"/>
    </xf>
    <xf numFmtId="0" fontId="8" fillId="0" borderId="1" xfId="45" applyFont="1" applyBorder="1" applyAlignment="1">
      <alignment horizontal="center" vertical="center" wrapText="1" shrinkToFit="1"/>
    </xf>
    <xf numFmtId="0" fontId="8" fillId="0" borderId="26" xfId="45" applyFont="1" applyBorder="1" applyAlignment="1">
      <alignment horizontal="center" vertical="center" wrapText="1" shrinkToFit="1"/>
    </xf>
    <xf numFmtId="0" fontId="13" fillId="38" borderId="1" xfId="45" applyFont="1" applyFill="1" applyBorder="1" applyAlignment="1">
      <alignment horizontal="center" vertical="center" shrinkToFit="1"/>
    </xf>
    <xf numFmtId="0" fontId="13" fillId="38" borderId="26" xfId="45" applyFont="1" applyFill="1" applyBorder="1" applyAlignment="1">
      <alignment horizontal="center" vertical="center" shrinkToFit="1"/>
    </xf>
    <xf numFmtId="0" fontId="8" fillId="38" borderId="33" xfId="45" applyFont="1" applyFill="1" applyBorder="1" applyAlignment="1">
      <alignment horizontal="center" vertical="center" wrapText="1" shrinkToFit="1"/>
    </xf>
    <xf numFmtId="0" fontId="8" fillId="38" borderId="5" xfId="45" applyFont="1" applyFill="1" applyBorder="1" applyAlignment="1">
      <alignment horizontal="center" vertical="center" wrapText="1" shrinkToFit="1"/>
    </xf>
    <xf numFmtId="0" fontId="13" fillId="38" borderId="33" xfId="45" applyFont="1" applyFill="1" applyBorder="1" applyAlignment="1">
      <alignment horizontal="center" vertical="center" shrinkToFit="1"/>
    </xf>
    <xf numFmtId="0" fontId="13" fillId="38" borderId="5" xfId="45" applyFont="1" applyFill="1" applyBorder="1" applyAlignment="1">
      <alignment horizontal="center" vertical="center" shrinkToFit="1"/>
    </xf>
    <xf numFmtId="0" fontId="33" fillId="38" borderId="60" xfId="45" applyFont="1" applyFill="1" applyBorder="1" applyAlignment="1">
      <alignment horizontal="center" vertical="center" wrapText="1"/>
    </xf>
    <xf numFmtId="0" fontId="32" fillId="38" borderId="1" xfId="45" applyFont="1" applyFill="1" applyBorder="1" applyAlignment="1">
      <alignment horizontal="center" vertical="center" shrinkToFit="1"/>
    </xf>
    <xf numFmtId="0" fontId="32" fillId="38" borderId="26" xfId="45" applyFont="1" applyFill="1" applyBorder="1" applyAlignment="1">
      <alignment horizontal="center" vertical="center" shrinkToFit="1"/>
    </xf>
    <xf numFmtId="0" fontId="32" fillId="38" borderId="7" xfId="45" applyFont="1" applyFill="1" applyBorder="1" applyAlignment="1">
      <alignment horizontal="center" vertical="center" shrinkToFit="1"/>
    </xf>
    <xf numFmtId="0" fontId="32" fillId="38" borderId="32" xfId="45" applyFont="1" applyFill="1" applyBorder="1" applyAlignment="1">
      <alignment horizontal="center" vertical="center" shrinkToFit="1"/>
    </xf>
    <xf numFmtId="0" fontId="31" fillId="38" borderId="0" xfId="45" applyFont="1" applyFill="1" applyAlignment="1">
      <alignment horizontal="center" vertical="center" shrinkToFit="1"/>
    </xf>
    <xf numFmtId="0" fontId="32" fillId="38" borderId="43" xfId="45" applyFont="1" applyFill="1" applyBorder="1" applyAlignment="1">
      <alignment horizontal="center" vertical="center" shrinkToFit="1"/>
    </xf>
    <xf numFmtId="0" fontId="32" fillId="38" borderId="33" xfId="45" applyFont="1" applyFill="1" applyBorder="1" applyAlignment="1">
      <alignment horizontal="center" vertical="center" shrinkToFit="1"/>
    </xf>
    <xf numFmtId="0" fontId="5" fillId="0" borderId="63" xfId="0" applyFont="1" applyBorder="1" applyAlignment="1">
      <alignment horizontal="left" vertical="center"/>
    </xf>
    <xf numFmtId="0" fontId="0" fillId="0" borderId="130" xfId="0" applyBorder="1" applyAlignment="1">
      <alignment horizontal="left" vertical="center"/>
    </xf>
    <xf numFmtId="0" fontId="5" fillId="36" borderId="63" xfId="0" applyFont="1" applyFill="1" applyBorder="1" applyAlignment="1">
      <alignment horizontal="center" vertical="center"/>
    </xf>
    <xf numFmtId="0" fontId="5" fillId="36" borderId="134" xfId="0" applyFont="1" applyFill="1" applyBorder="1" applyAlignment="1">
      <alignment horizontal="center" vertical="center"/>
    </xf>
    <xf numFmtId="0" fontId="15" fillId="0" borderId="6" xfId="0" applyFont="1" applyBorder="1" applyAlignment="1">
      <alignment horizontal="left" vertical="center"/>
    </xf>
    <xf numFmtId="0" fontId="7" fillId="0" borderId="14" xfId="0" applyFont="1" applyBorder="1" applyAlignment="1">
      <alignment horizontal="left" vertical="center"/>
    </xf>
    <xf numFmtId="0" fontId="0" fillId="0" borderId="15" xfId="0" applyBorder="1">
      <alignment vertical="center"/>
    </xf>
    <xf numFmtId="0" fontId="0" fillId="0" borderId="19" xfId="0" applyBorder="1">
      <alignment vertical="center"/>
    </xf>
    <xf numFmtId="0" fontId="5" fillId="4" borderId="73" xfId="0" applyFont="1" applyFill="1" applyBorder="1" applyAlignment="1">
      <alignment horizontal="left" vertical="center"/>
    </xf>
    <xf numFmtId="0" fontId="5" fillId="4" borderId="73" xfId="0" applyFont="1" applyFill="1" applyBorder="1" applyAlignment="1">
      <alignment horizontal="center" vertical="center" wrapText="1"/>
    </xf>
    <xf numFmtId="0" fontId="0" fillId="4" borderId="16" xfId="0" applyFill="1" applyBorder="1" applyAlignment="1">
      <alignment horizontal="center" vertical="center"/>
    </xf>
    <xf numFmtId="0" fontId="0" fillId="4" borderId="9" xfId="0" applyFill="1" applyBorder="1" applyAlignment="1">
      <alignment horizontal="center" vertical="center"/>
    </xf>
    <xf numFmtId="0" fontId="0" fillId="4" borderId="20" xfId="0" applyFill="1" applyBorder="1" applyAlignment="1">
      <alignment horizontal="center" vertical="center"/>
    </xf>
    <xf numFmtId="0" fontId="5" fillId="4" borderId="30" xfId="0" applyFont="1" applyFill="1" applyBorder="1" applyAlignment="1">
      <alignment vertical="center" textRotation="255"/>
    </xf>
    <xf numFmtId="0" fontId="5" fillId="4" borderId="108" xfId="0" applyFont="1" applyFill="1" applyBorder="1" applyAlignment="1">
      <alignment vertical="center" textRotation="255"/>
    </xf>
    <xf numFmtId="0" fontId="5" fillId="36" borderId="131" xfId="0" applyFont="1" applyFill="1" applyBorder="1" applyAlignment="1">
      <alignment horizontal="center" vertical="center"/>
    </xf>
    <xf numFmtId="0" fontId="5" fillId="36" borderId="132" xfId="0" applyFont="1" applyFill="1" applyBorder="1" applyAlignment="1">
      <alignment horizontal="center" vertical="center"/>
    </xf>
    <xf numFmtId="0" fontId="5" fillId="0" borderId="62" xfId="0" applyFont="1" applyBorder="1" applyAlignment="1">
      <alignment horizontal="left" vertical="center"/>
    </xf>
    <xf numFmtId="0" fontId="0" fillId="0" borderId="133" xfId="0" applyBorder="1" applyAlignment="1">
      <alignment horizontal="left" vertical="center"/>
    </xf>
    <xf numFmtId="0" fontId="5" fillId="0" borderId="63" xfId="0" applyFont="1" applyBorder="1" applyAlignment="1">
      <alignment horizontal="left" vertical="center" wrapText="1"/>
    </xf>
    <xf numFmtId="0" fontId="5" fillId="36" borderId="64" xfId="0" applyFont="1" applyFill="1" applyBorder="1" applyAlignment="1">
      <alignment horizontal="center" vertical="center"/>
    </xf>
    <xf numFmtId="0" fontId="5" fillId="36" borderId="128" xfId="0" applyFont="1" applyFill="1" applyBorder="1" applyAlignment="1">
      <alignment horizontal="center" vertical="center"/>
    </xf>
    <xf numFmtId="0" fontId="5" fillId="0" borderId="64" xfId="0" applyFont="1" applyBorder="1" applyAlignment="1">
      <alignment horizontal="left" vertical="center" wrapText="1"/>
    </xf>
    <xf numFmtId="0" fontId="0" fillId="0" borderId="129" xfId="0" applyBorder="1" applyAlignment="1">
      <alignment horizontal="left" vertical="center"/>
    </xf>
    <xf numFmtId="0" fontId="5" fillId="0" borderId="62" xfId="0" applyFont="1" applyBorder="1" applyAlignment="1">
      <alignment horizontal="left" vertical="center" wrapText="1"/>
    </xf>
    <xf numFmtId="0" fontId="5" fillId="0" borderId="64" xfId="0" applyFont="1" applyBorder="1" applyAlignment="1">
      <alignment horizontal="left" vertical="center"/>
    </xf>
    <xf numFmtId="0" fontId="5" fillId="0" borderId="129" xfId="0" applyFont="1" applyBorder="1" applyAlignment="1">
      <alignment horizontal="left" vertical="center"/>
    </xf>
    <xf numFmtId="0" fontId="10" fillId="0" borderId="15" xfId="0" applyFont="1" applyBorder="1" applyAlignment="1">
      <alignment horizontal="left" vertical="center" wrapText="1"/>
    </xf>
    <xf numFmtId="0" fontId="10" fillId="0" borderId="15" xfId="0" applyFont="1" applyBorder="1" applyAlignment="1">
      <alignment horizontal="left" vertical="center"/>
    </xf>
    <xf numFmtId="0" fontId="10" fillId="0" borderId="0" xfId="0" applyFont="1" applyAlignment="1">
      <alignment vertical="top"/>
    </xf>
    <xf numFmtId="0" fontId="47" fillId="0" borderId="0" xfId="44" applyFont="1" applyAlignment="1">
      <alignment horizontal="center" vertical="top"/>
    </xf>
    <xf numFmtId="0" fontId="47" fillId="0" borderId="0" xfId="44" applyFont="1" applyAlignment="1">
      <alignment horizontal="left" vertical="top" shrinkToFit="1"/>
    </xf>
    <xf numFmtId="0" fontId="47" fillId="0" borderId="0" xfId="44" applyFont="1" applyAlignment="1">
      <alignment horizontal="left" vertical="top" wrapText="1" shrinkToFit="1"/>
    </xf>
    <xf numFmtId="0" fontId="47" fillId="0" borderId="104" xfId="44" applyFont="1" applyBorder="1" applyAlignment="1">
      <alignment horizontal="left" vertical="center" wrapText="1" shrinkToFit="1"/>
    </xf>
    <xf numFmtId="0" fontId="47" fillId="0" borderId="34" xfId="44" applyFont="1" applyBorder="1" applyAlignment="1">
      <alignment horizontal="left" vertical="center" shrinkToFit="1"/>
    </xf>
    <xf numFmtId="0" fontId="47" fillId="0" borderId="44" xfId="44" applyFont="1" applyBorder="1" applyAlignment="1">
      <alignment horizontal="left" vertical="center" shrinkToFit="1"/>
    </xf>
    <xf numFmtId="0" fontId="47" fillId="38" borderId="0" xfId="44" applyFont="1" applyFill="1" applyAlignment="1">
      <alignment horizontal="center" vertical="top"/>
    </xf>
    <xf numFmtId="0" fontId="47" fillId="0" borderId="0" xfId="44" applyFont="1" applyAlignment="1">
      <alignment horizontal="left" vertical="top" wrapText="1"/>
    </xf>
    <xf numFmtId="0" fontId="49" fillId="0" borderId="103" xfId="44" applyFont="1" applyBorder="1" applyAlignment="1">
      <alignment horizontal="left" vertical="center" shrinkToFit="1"/>
    </xf>
    <xf numFmtId="0" fontId="49" fillId="0" borderId="33" xfId="44" applyFont="1" applyBorder="1" applyAlignment="1">
      <alignment horizontal="left" vertical="center" shrinkToFit="1"/>
    </xf>
    <xf numFmtId="0" fontId="49" fillId="0" borderId="5" xfId="44" applyFont="1" applyBorder="1" applyAlignment="1">
      <alignment horizontal="left" vertical="center" shrinkToFit="1"/>
    </xf>
    <xf numFmtId="0" fontId="47" fillId="0" borderId="103" xfId="44" applyFont="1" applyBorder="1" applyAlignment="1">
      <alignment horizontal="left" vertical="center" shrinkToFit="1"/>
    </xf>
    <xf numFmtId="0" fontId="47" fillId="0" borderId="33" xfId="44" applyFont="1" applyBorder="1" applyAlignment="1">
      <alignment horizontal="left" vertical="center" shrinkToFit="1"/>
    </xf>
    <xf numFmtId="0" fontId="47" fillId="0" borderId="5" xfId="44" applyFont="1" applyBorder="1" applyAlignment="1">
      <alignment horizontal="left" vertical="center" shrinkToFit="1"/>
    </xf>
    <xf numFmtId="0" fontId="47" fillId="0" borderId="90" xfId="44" applyFont="1" applyBorder="1" applyAlignment="1">
      <alignment horizontal="left" vertical="center" shrinkToFit="1"/>
    </xf>
    <xf numFmtId="0" fontId="47" fillId="0" borderId="138" xfId="44" applyFont="1" applyBorder="1" applyAlignment="1">
      <alignment horizontal="left" vertical="center" shrinkToFit="1"/>
    </xf>
    <xf numFmtId="0" fontId="47" fillId="0" borderId="101" xfId="44" applyFont="1" applyBorder="1" applyAlignment="1">
      <alignment horizontal="left" vertical="center" shrinkToFit="1"/>
    </xf>
    <xf numFmtId="0" fontId="47" fillId="0" borderId="41" xfId="44" applyFont="1" applyBorder="1" applyAlignment="1">
      <alignment horizontal="left" vertical="center" shrinkToFit="1"/>
    </xf>
    <xf numFmtId="0" fontId="47" fillId="0" borderId="40" xfId="44" applyFont="1" applyBorder="1" applyAlignment="1">
      <alignment horizontal="left" vertical="center" shrinkToFit="1"/>
    </xf>
    <xf numFmtId="0" fontId="47" fillId="0" borderId="96" xfId="44" applyFont="1" applyBorder="1" applyAlignment="1">
      <alignment horizontal="left" vertical="center" shrinkToFit="1"/>
    </xf>
    <xf numFmtId="0" fontId="47" fillId="0" borderId="137" xfId="44" applyFont="1" applyBorder="1" applyAlignment="1">
      <alignment horizontal="left" vertical="center" shrinkToFit="1"/>
    </xf>
    <xf numFmtId="0" fontId="47" fillId="0" borderId="86" xfId="44" applyFont="1" applyBorder="1" applyAlignment="1">
      <alignment horizontal="center" vertical="center" shrinkToFit="1"/>
    </xf>
    <xf numFmtId="0" fontId="47" fillId="0" borderId="145" xfId="44" applyFont="1" applyBorder="1" applyAlignment="1">
      <alignment horizontal="center" vertical="center" shrinkToFit="1"/>
    </xf>
    <xf numFmtId="0" fontId="47" fillId="0" borderId="142" xfId="44" applyFont="1" applyBorder="1" applyAlignment="1">
      <alignment horizontal="center" vertical="center" wrapText="1" shrinkToFit="1"/>
    </xf>
    <xf numFmtId="0" fontId="47" fillId="0" borderId="143" xfId="44" applyFont="1" applyBorder="1" applyAlignment="1">
      <alignment horizontal="center" vertical="center" wrapText="1" shrinkToFit="1"/>
    </xf>
    <xf numFmtId="0" fontId="47" fillId="0" borderId="144" xfId="44" applyFont="1" applyBorder="1" applyAlignment="1">
      <alignment horizontal="center" vertical="center" wrapText="1" shrinkToFit="1"/>
    </xf>
    <xf numFmtId="0" fontId="47" fillId="0" borderId="139" xfId="44" applyFont="1" applyBorder="1" applyAlignment="1">
      <alignment horizontal="center" vertical="center" wrapText="1" shrinkToFit="1"/>
    </xf>
    <xf numFmtId="0" fontId="47" fillId="0" borderId="140" xfId="44" applyFont="1" applyBorder="1" applyAlignment="1">
      <alignment horizontal="center" vertical="center" wrapText="1" shrinkToFit="1"/>
    </xf>
    <xf numFmtId="0" fontId="47" fillId="0" borderId="141" xfId="44" applyFont="1" applyBorder="1" applyAlignment="1">
      <alignment horizontal="center" vertical="center" wrapText="1" shrinkToFit="1"/>
    </xf>
    <xf numFmtId="0" fontId="47" fillId="0" borderId="0" xfId="46" applyFont="1" applyAlignment="1">
      <alignment horizontal="center" vertical="center"/>
    </xf>
    <xf numFmtId="0" fontId="49" fillId="42" borderId="37" xfId="44" applyFont="1" applyFill="1" applyBorder="1" applyAlignment="1">
      <alignment horizontal="center" vertical="center" shrinkToFit="1"/>
    </xf>
    <xf numFmtId="0" fontId="49" fillId="42" borderId="59" xfId="44" applyFont="1" applyFill="1" applyBorder="1" applyAlignment="1">
      <alignment horizontal="center" vertical="center" shrinkToFit="1"/>
    </xf>
    <xf numFmtId="0" fontId="49" fillId="42" borderId="29" xfId="44" applyFont="1" applyFill="1" applyBorder="1" applyAlignment="1">
      <alignment horizontal="center" vertical="center" shrinkToFit="1"/>
    </xf>
    <xf numFmtId="0" fontId="49" fillId="42" borderId="103" xfId="44" applyFont="1" applyFill="1" applyBorder="1" applyAlignment="1">
      <alignment horizontal="center" vertical="center"/>
    </xf>
    <xf numFmtId="0" fontId="49" fillId="42" borderId="33" xfId="44" applyFont="1" applyFill="1" applyBorder="1" applyAlignment="1">
      <alignment horizontal="center" vertical="center"/>
    </xf>
    <xf numFmtId="0" fontId="49" fillId="42" borderId="5" xfId="44" applyFont="1" applyFill="1" applyBorder="1" applyAlignment="1">
      <alignment horizontal="center" vertical="center"/>
    </xf>
    <xf numFmtId="0" fontId="49" fillId="42" borderId="107" xfId="44" applyFont="1" applyFill="1" applyBorder="1" applyAlignment="1">
      <alignment horizontal="center" vertical="center" shrinkToFit="1"/>
    </xf>
    <xf numFmtId="0" fontId="49" fillId="42" borderId="38" xfId="44" applyFont="1" applyFill="1" applyBorder="1" applyAlignment="1">
      <alignment horizontal="center" vertical="center" shrinkToFit="1"/>
    </xf>
    <xf numFmtId="0" fontId="84" fillId="0" borderId="0" xfId="44" applyFont="1" applyAlignment="1">
      <alignment horizontal="center" vertical="center"/>
    </xf>
    <xf numFmtId="0" fontId="43" fillId="0" borderId="0" xfId="44" applyFont="1" applyAlignment="1">
      <alignment horizontal="left" vertical="center"/>
    </xf>
    <xf numFmtId="0" fontId="48" fillId="0" borderId="0" xfId="44" applyFont="1" applyAlignment="1">
      <alignment horizontal="center" vertical="center"/>
    </xf>
    <xf numFmtId="0" fontId="43" fillId="0" borderId="0" xfId="44" applyFont="1" applyAlignment="1">
      <alignment horizontal="right"/>
    </xf>
    <xf numFmtId="0" fontId="43" fillId="42" borderId="0" xfId="44" applyFont="1" applyFill="1" applyAlignment="1">
      <alignment horizontal="center" vertical="center" shrinkToFit="1"/>
    </xf>
    <xf numFmtId="0" fontId="45" fillId="0" borderId="0" xfId="44" applyFont="1" applyAlignment="1">
      <alignment horizontal="center" vertical="center" shrinkToFit="1"/>
    </xf>
    <xf numFmtId="0" fontId="46" fillId="0" borderId="0" xfId="44" applyFont="1" applyAlignment="1">
      <alignment horizontal="center" vertical="center"/>
    </xf>
    <xf numFmtId="0" fontId="43" fillId="42" borderId="136" xfId="44" applyFont="1" applyFill="1" applyBorder="1" applyAlignment="1">
      <alignment horizontal="center" vertical="center" shrinkToFit="1"/>
    </xf>
    <xf numFmtId="0" fontId="45" fillId="0" borderId="136" xfId="44" applyFont="1" applyBorder="1" applyAlignment="1">
      <alignment horizontal="center" vertical="center" shrinkToFit="1"/>
    </xf>
    <xf numFmtId="0" fontId="46" fillId="0" borderId="135" xfId="44" applyFont="1" applyBorder="1" applyAlignment="1">
      <alignment horizontal="center" vertical="center"/>
    </xf>
    <xf numFmtId="49" fontId="5" fillId="34" borderId="4" xfId="0" applyNumberFormat="1" applyFont="1" applyFill="1" applyBorder="1" applyAlignment="1">
      <alignment horizontal="center" vertical="center"/>
    </xf>
    <xf numFmtId="49" fontId="5" fillId="34" borderId="1" xfId="0" applyNumberFormat="1" applyFont="1" applyFill="1" applyBorder="1" applyAlignment="1">
      <alignment horizontal="center" vertical="center"/>
    </xf>
    <xf numFmtId="179" fontId="9" fillId="34" borderId="26" xfId="0" applyNumberFormat="1" applyFont="1" applyFill="1" applyBorder="1" applyAlignment="1">
      <alignment horizontal="center" vertical="center"/>
    </xf>
    <xf numFmtId="179" fontId="9" fillId="34" borderId="25" xfId="0" applyNumberFormat="1" applyFont="1" applyFill="1" applyBorder="1" applyAlignment="1">
      <alignment horizontal="center" vertical="center"/>
    </xf>
    <xf numFmtId="49" fontId="7" fillId="34" borderId="0" xfId="0" applyNumberFormat="1" applyFont="1" applyFill="1" applyAlignment="1">
      <alignment horizontal="left" vertical="center" wrapText="1"/>
    </xf>
    <xf numFmtId="49" fontId="5" fillId="34" borderId="0" xfId="0" applyNumberFormat="1" applyFont="1" applyFill="1" applyAlignment="1">
      <alignment horizontal="left" vertical="center" wrapText="1"/>
    </xf>
    <xf numFmtId="0" fontId="0" fillId="0" borderId="0" xfId="0" applyAlignment="1">
      <alignment vertical="center" wrapText="1"/>
    </xf>
    <xf numFmtId="0" fontId="0" fillId="0" borderId="6" xfId="0" applyBorder="1" applyAlignment="1">
      <alignment vertical="center" wrapText="1"/>
    </xf>
    <xf numFmtId="49" fontId="5" fillId="34" borderId="23" xfId="0" applyNumberFormat="1" applyFont="1" applyFill="1" applyBorder="1" applyAlignment="1">
      <alignment horizontal="center" vertical="center"/>
    </xf>
    <xf numFmtId="49" fontId="5" fillId="34" borderId="3" xfId="0" applyNumberFormat="1" applyFont="1" applyFill="1" applyBorder="1" applyAlignment="1">
      <alignment horizontal="center" vertical="center"/>
    </xf>
    <xf numFmtId="188" fontId="5" fillId="34" borderId="3" xfId="0" applyNumberFormat="1" applyFont="1" applyFill="1" applyBorder="1" applyAlignment="1">
      <alignment horizontal="center" vertical="center"/>
    </xf>
    <xf numFmtId="188" fontId="9" fillId="34" borderId="3" xfId="0" applyNumberFormat="1" applyFont="1" applyFill="1" applyBorder="1" applyAlignment="1">
      <alignment horizontal="center" vertical="center"/>
    </xf>
    <xf numFmtId="179" fontId="5" fillId="34" borderId="37" xfId="0" applyNumberFormat="1" applyFont="1" applyFill="1" applyBorder="1" applyAlignment="1">
      <alignment horizontal="center" vertical="center"/>
    </xf>
    <xf numFmtId="179" fontId="5" fillId="34" borderId="29" xfId="0" applyNumberFormat="1" applyFont="1" applyFill="1" applyBorder="1" applyAlignment="1">
      <alignment horizontal="center" vertical="center"/>
    </xf>
    <xf numFmtId="179" fontId="9" fillId="34" borderId="32" xfId="0" applyNumberFormat="1" applyFont="1" applyFill="1" applyBorder="1" applyAlignment="1">
      <alignment horizontal="left" vertical="center" wrapText="1"/>
    </xf>
    <xf numFmtId="179" fontId="9" fillId="34" borderId="42" xfId="0" applyNumberFormat="1" applyFont="1" applyFill="1" applyBorder="1" applyAlignment="1">
      <alignment horizontal="left" vertical="center" wrapText="1"/>
    </xf>
    <xf numFmtId="179" fontId="9" fillId="34" borderId="45" xfId="0" applyNumberFormat="1" applyFont="1" applyFill="1" applyBorder="1" applyAlignment="1">
      <alignment horizontal="left" vertical="center" wrapText="1"/>
    </xf>
    <xf numFmtId="179" fontId="9" fillId="34" borderId="36" xfId="0" applyNumberFormat="1" applyFont="1" applyFill="1" applyBorder="1" applyAlignment="1">
      <alignment horizontal="left" vertical="center" wrapText="1"/>
    </xf>
    <xf numFmtId="49" fontId="5" fillId="34" borderId="24" xfId="0" applyNumberFormat="1" applyFont="1" applyFill="1" applyBorder="1" applyAlignment="1">
      <alignment horizontal="center" vertical="center"/>
    </xf>
    <xf numFmtId="49" fontId="5" fillId="34" borderId="2" xfId="0" applyNumberFormat="1" applyFont="1" applyFill="1" applyBorder="1" applyAlignment="1">
      <alignment horizontal="center" vertical="center"/>
    </xf>
    <xf numFmtId="0" fontId="5" fillId="34" borderId="37" xfId="0" applyFont="1" applyFill="1" applyBorder="1" applyAlignment="1">
      <alignment horizontal="left" vertical="center"/>
    </xf>
    <xf numFmtId="49" fontId="5" fillId="34" borderId="103" xfId="0" applyNumberFormat="1" applyFont="1" applyFill="1" applyBorder="1" applyAlignment="1">
      <alignment horizontal="left" vertical="center"/>
    </xf>
    <xf numFmtId="49" fontId="5" fillId="34" borderId="33" xfId="0" applyNumberFormat="1" applyFont="1" applyFill="1" applyBorder="1" applyAlignment="1">
      <alignment horizontal="left" vertical="center"/>
    </xf>
    <xf numFmtId="49" fontId="5" fillId="34" borderId="5" xfId="0" applyNumberFormat="1" applyFont="1" applyFill="1" applyBorder="1" applyAlignment="1">
      <alignment horizontal="left" vertical="center"/>
    </xf>
    <xf numFmtId="0" fontId="9" fillId="34" borderId="1" xfId="0" applyFont="1" applyFill="1" applyBorder="1" applyAlignment="1">
      <alignment horizontal="left" vertical="center"/>
    </xf>
    <xf numFmtId="0" fontId="9" fillId="34" borderId="27" xfId="0" applyFont="1" applyFill="1" applyBorder="1" applyAlignment="1">
      <alignment horizontal="left" vertical="center"/>
    </xf>
    <xf numFmtId="0" fontId="9" fillId="34" borderId="26" xfId="0" applyFont="1" applyFill="1" applyBorder="1" applyAlignment="1">
      <alignment horizontal="left" vertical="center"/>
    </xf>
    <xf numFmtId="0" fontId="9" fillId="34" borderId="25" xfId="0" applyFont="1" applyFill="1" applyBorder="1" applyAlignment="1">
      <alignment horizontal="left" vertical="center"/>
    </xf>
    <xf numFmtId="3" fontId="9" fillId="34" borderId="26" xfId="0" applyNumberFormat="1" applyFont="1" applyFill="1" applyBorder="1" applyAlignment="1">
      <alignment horizontal="left" vertical="center"/>
    </xf>
    <xf numFmtId="0" fontId="0" fillId="0" borderId="25" xfId="0" applyBorder="1" applyAlignment="1">
      <alignment horizontal="left" vertical="center"/>
    </xf>
    <xf numFmtId="49" fontId="5" fillId="34" borderId="4" xfId="0" applyNumberFormat="1" applyFont="1" applyFill="1" applyBorder="1" applyAlignment="1">
      <alignment horizontal="left" vertical="center"/>
    </xf>
    <xf numFmtId="49" fontId="5" fillId="34" borderId="1" xfId="0" applyNumberFormat="1" applyFont="1" applyFill="1" applyBorder="1" applyAlignment="1">
      <alignment horizontal="left" vertical="center"/>
    </xf>
    <xf numFmtId="49" fontId="5" fillId="34" borderId="7" xfId="0" applyNumberFormat="1" applyFont="1" applyFill="1" applyBorder="1" applyAlignment="1">
      <alignment horizontal="center" vertical="center"/>
    </xf>
    <xf numFmtId="49" fontId="5" fillId="34" borderId="60" xfId="0" applyNumberFormat="1" applyFont="1" applyFill="1" applyBorder="1" applyAlignment="1">
      <alignment horizontal="center" vertical="center"/>
    </xf>
    <xf numFmtId="49" fontId="5" fillId="34" borderId="43" xfId="0" applyNumberFormat="1" applyFont="1" applyFill="1" applyBorder="1" applyAlignment="1">
      <alignment horizontal="center" vertical="center"/>
    </xf>
    <xf numFmtId="3" fontId="13" fillId="34" borderId="26" xfId="0" applyNumberFormat="1" applyFont="1" applyFill="1" applyBorder="1" applyAlignment="1">
      <alignment horizontal="left" vertical="center" wrapText="1" shrinkToFit="1"/>
    </xf>
    <xf numFmtId="0" fontId="16" fillId="0" borderId="25" xfId="0" applyFont="1" applyBorder="1" applyAlignment="1">
      <alignment horizontal="left" vertical="center" wrapText="1" shrinkToFit="1"/>
    </xf>
    <xf numFmtId="3" fontId="8" fillId="34" borderId="26" xfId="0" applyNumberFormat="1" applyFont="1" applyFill="1" applyBorder="1" applyAlignment="1">
      <alignment horizontal="left" vertical="center" wrapText="1" shrinkToFit="1"/>
    </xf>
    <xf numFmtId="0" fontId="10" fillId="0" borderId="25" xfId="0" applyFont="1" applyBorder="1" applyAlignment="1">
      <alignment horizontal="left" vertical="center" wrapText="1" shrinkToFit="1"/>
    </xf>
    <xf numFmtId="3" fontId="9" fillId="34" borderId="26" xfId="0" applyNumberFormat="1" applyFont="1" applyFill="1" applyBorder="1" applyAlignment="1">
      <alignment horizontal="left" vertical="center" shrinkToFit="1"/>
    </xf>
    <xf numFmtId="0" fontId="11" fillId="0" borderId="25" xfId="0" applyFont="1" applyBorder="1" applyAlignment="1">
      <alignment horizontal="left" vertical="center" shrinkToFit="1"/>
    </xf>
    <xf numFmtId="0" fontId="5" fillId="34" borderId="4" xfId="0" applyFont="1" applyFill="1" applyBorder="1" applyAlignment="1">
      <alignment horizontal="left" vertical="center" wrapText="1"/>
    </xf>
    <xf numFmtId="0" fontId="5" fillId="34" borderId="1" xfId="0" applyFont="1" applyFill="1" applyBorder="1" applyAlignment="1">
      <alignment horizontal="left" vertical="center" wrapText="1"/>
    </xf>
    <xf numFmtId="0" fontId="5" fillId="34" borderId="4" xfId="0" applyFont="1" applyFill="1" applyBorder="1" applyAlignment="1">
      <alignment horizontal="left" vertical="center" shrinkToFit="1"/>
    </xf>
    <xf numFmtId="0" fontId="5" fillId="34" borderId="1" xfId="0" applyFont="1" applyFill="1" applyBorder="1" applyAlignment="1">
      <alignment horizontal="left" vertical="center" shrinkToFit="1"/>
    </xf>
    <xf numFmtId="179" fontId="9" fillId="34" borderId="26" xfId="0" applyNumberFormat="1" applyFont="1" applyFill="1" applyBorder="1" applyAlignment="1">
      <alignment horizontal="center" vertical="center" shrinkToFit="1"/>
    </xf>
    <xf numFmtId="179" fontId="9" fillId="34" borderId="33" xfId="0" applyNumberFormat="1" applyFont="1" applyFill="1" applyBorder="1" applyAlignment="1">
      <alignment horizontal="center" vertical="center" shrinkToFit="1"/>
    </xf>
    <xf numFmtId="179" fontId="9" fillId="34" borderId="5" xfId="0" applyNumberFormat="1" applyFont="1" applyFill="1" applyBorder="1" applyAlignment="1">
      <alignment horizontal="center" vertical="center" shrinkToFit="1"/>
    </xf>
    <xf numFmtId="0" fontId="9" fillId="34" borderId="7" xfId="0" applyFont="1" applyFill="1" applyBorder="1" applyAlignment="1">
      <alignment horizontal="left" vertical="center"/>
    </xf>
    <xf numFmtId="0" fontId="9" fillId="34" borderId="65" xfId="0" applyFont="1" applyFill="1" applyBorder="1" applyAlignment="1">
      <alignment horizontal="left" vertical="center"/>
    </xf>
    <xf numFmtId="0" fontId="0" fillId="0" borderId="5" xfId="0" applyBorder="1" applyAlignment="1">
      <alignment horizontal="left" vertical="center"/>
    </xf>
    <xf numFmtId="3" fontId="5" fillId="34" borderId="26" xfId="0" applyNumberFormat="1" applyFont="1" applyFill="1" applyBorder="1">
      <alignment vertical="center"/>
    </xf>
    <xf numFmtId="0" fontId="0" fillId="0" borderId="33" xfId="0" applyBorder="1">
      <alignment vertical="center"/>
    </xf>
    <xf numFmtId="0" fontId="0" fillId="0" borderId="5" xfId="0" applyBorder="1">
      <alignment vertical="center"/>
    </xf>
    <xf numFmtId="49" fontId="5" fillId="34" borderId="103" xfId="0" applyNumberFormat="1" applyFont="1" applyFill="1" applyBorder="1" applyAlignment="1">
      <alignment horizontal="left" vertical="center" shrinkToFit="1"/>
    </xf>
    <xf numFmtId="49" fontId="5" fillId="34" borderId="33" xfId="0" applyNumberFormat="1" applyFont="1" applyFill="1" applyBorder="1" applyAlignment="1">
      <alignment horizontal="left" vertical="center" shrinkToFit="1"/>
    </xf>
    <xf numFmtId="49" fontId="5" fillId="34" borderId="5" xfId="0" applyNumberFormat="1" applyFont="1" applyFill="1" applyBorder="1" applyAlignment="1">
      <alignment horizontal="left" vertical="center" shrinkToFit="1"/>
    </xf>
    <xf numFmtId="49" fontId="5" fillId="34" borderId="103" xfId="0" applyNumberFormat="1" applyFont="1" applyFill="1" applyBorder="1" applyAlignment="1">
      <alignment vertical="center" shrinkToFit="1"/>
    </xf>
    <xf numFmtId="0" fontId="0" fillId="0" borderId="33" xfId="0" applyBorder="1" applyAlignment="1">
      <alignment vertical="center" shrinkToFit="1"/>
    </xf>
    <xf numFmtId="0" fontId="0" fillId="0" borderId="5" xfId="0" applyBorder="1" applyAlignment="1">
      <alignment vertical="center" shrinkToFit="1"/>
    </xf>
    <xf numFmtId="49" fontId="9" fillId="34" borderId="103" xfId="0" applyNumberFormat="1" applyFont="1" applyFill="1" applyBorder="1" applyAlignment="1">
      <alignment vertical="center" wrapText="1"/>
    </xf>
    <xf numFmtId="0" fontId="11" fillId="0" borderId="33" xfId="0" applyFont="1" applyBorder="1" applyAlignment="1">
      <alignment vertical="center" wrapText="1"/>
    </xf>
    <xf numFmtId="0" fontId="11" fillId="0" borderId="5" xfId="0" applyFont="1" applyBorder="1" applyAlignment="1">
      <alignment vertical="center" wrapText="1"/>
    </xf>
    <xf numFmtId="0" fontId="9" fillId="34" borderId="42" xfId="0" applyFont="1" applyFill="1" applyBorder="1" applyAlignment="1">
      <alignment horizontal="left" vertical="center"/>
    </xf>
    <xf numFmtId="0" fontId="0" fillId="0" borderId="25" xfId="0" applyBorder="1" applyAlignment="1">
      <alignment horizontal="left" vertical="center" shrinkToFit="1"/>
    </xf>
    <xf numFmtId="49" fontId="5" fillId="34" borderId="44" xfId="0" applyNumberFormat="1" applyFont="1" applyFill="1" applyBorder="1" applyAlignment="1">
      <alignment horizontal="left" vertical="center"/>
    </xf>
    <xf numFmtId="3" fontId="9" fillId="34" borderId="47" xfId="0" applyNumberFormat="1" applyFont="1" applyFill="1" applyBorder="1" applyAlignment="1">
      <alignment horizontal="left" vertical="center"/>
    </xf>
    <xf numFmtId="0" fontId="0" fillId="0" borderId="35" xfId="0" applyBorder="1" applyAlignment="1">
      <alignment horizontal="left" vertical="center"/>
    </xf>
    <xf numFmtId="49" fontId="12" fillId="0" borderId="0" xfId="0" applyNumberFormat="1" applyFont="1" applyAlignment="1">
      <alignment horizontal="left" vertical="center"/>
    </xf>
    <xf numFmtId="49" fontId="5" fillId="0" borderId="0" xfId="0" applyNumberFormat="1" applyFont="1" applyAlignment="1">
      <alignment horizontal="left" vertical="center"/>
    </xf>
    <xf numFmtId="0" fontId="9" fillId="37" borderId="24" xfId="0" applyFont="1" applyFill="1" applyBorder="1" applyAlignment="1">
      <alignment horizontal="center" vertical="center" wrapText="1"/>
    </xf>
    <xf numFmtId="0" fontId="9" fillId="37" borderId="2" xfId="0" applyFont="1" applyFill="1" applyBorder="1" applyAlignment="1">
      <alignment horizontal="center" vertical="center" wrapText="1"/>
    </xf>
    <xf numFmtId="199" fontId="9" fillId="0" borderId="47" xfId="0" applyNumberFormat="1" applyFont="1" applyBorder="1" applyAlignment="1">
      <alignment horizontal="center" vertical="center"/>
    </xf>
    <xf numFmtId="199" fontId="9" fillId="0" borderId="44" xfId="0" applyNumberFormat="1" applyFont="1" applyBorder="1" applyAlignment="1">
      <alignment horizontal="center" vertical="center"/>
    </xf>
    <xf numFmtId="179" fontId="9" fillId="0" borderId="55" xfId="0" applyNumberFormat="1" applyFont="1" applyBorder="1" applyAlignment="1">
      <alignment horizontal="center" vertical="center" wrapText="1"/>
    </xf>
    <xf numFmtId="191" fontId="9" fillId="0" borderId="9" xfId="0" applyNumberFormat="1" applyFont="1" applyBorder="1" applyAlignment="1">
      <alignment horizontal="center" vertical="center" wrapText="1"/>
    </xf>
    <xf numFmtId="191" fontId="9" fillId="0" borderId="10" xfId="0" applyNumberFormat="1" applyFont="1" applyBorder="1" applyAlignment="1">
      <alignment horizontal="center" vertical="center" wrapText="1"/>
    </xf>
    <xf numFmtId="191" fontId="9" fillId="0" borderId="6" xfId="0" applyNumberFormat="1" applyFont="1" applyBorder="1" applyAlignment="1">
      <alignment horizontal="center" vertical="center" wrapText="1"/>
    </xf>
    <xf numFmtId="191" fontId="9" fillId="0" borderId="20" xfId="0" applyNumberFormat="1" applyFont="1" applyBorder="1" applyAlignment="1">
      <alignment horizontal="center" vertical="center" wrapText="1"/>
    </xf>
    <xf numFmtId="0" fontId="0" fillId="0" borderId="0" xfId="0" applyAlignment="1">
      <alignment horizontal="left" vertical="center" wrapText="1"/>
    </xf>
    <xf numFmtId="0" fontId="11" fillId="0" borderId="0" xfId="0" applyFont="1" applyAlignment="1">
      <alignment horizontal="left" wrapText="1"/>
    </xf>
    <xf numFmtId="0" fontId="11" fillId="0" borderId="0" xfId="0" applyFont="1" applyAlignment="1">
      <alignment vertical="center" wrapText="1"/>
    </xf>
    <xf numFmtId="0" fontId="9" fillId="37" borderId="23" xfId="0" applyFont="1" applyFill="1" applyBorder="1" applyAlignment="1">
      <alignment horizontal="center" vertical="center"/>
    </xf>
    <xf numFmtId="0" fontId="9" fillId="37" borderId="3" xfId="0" applyFont="1" applyFill="1" applyBorder="1" applyAlignment="1">
      <alignment horizontal="center" vertical="center"/>
    </xf>
    <xf numFmtId="0" fontId="9" fillId="37" borderId="4" xfId="0" applyFont="1" applyFill="1" applyBorder="1" applyAlignment="1">
      <alignment horizontal="center" vertical="center"/>
    </xf>
    <xf numFmtId="0" fontId="9" fillId="37" borderId="1" xfId="0" applyFont="1" applyFill="1" applyBorder="1" applyAlignment="1">
      <alignment horizontal="center" vertical="center"/>
    </xf>
    <xf numFmtId="0" fontId="9" fillId="37" borderId="21" xfId="0" applyFont="1" applyFill="1" applyBorder="1" applyAlignment="1">
      <alignment horizontal="center" vertical="center"/>
    </xf>
    <xf numFmtId="0" fontId="9" fillId="37" borderId="30" xfId="0" applyFont="1" applyFill="1" applyBorder="1" applyAlignment="1">
      <alignment horizontal="center" vertical="center"/>
    </xf>
    <xf numFmtId="0" fontId="9" fillId="37" borderId="108" xfId="0" applyFont="1" applyFill="1" applyBorder="1" applyAlignment="1">
      <alignment horizontal="center" vertical="center"/>
    </xf>
    <xf numFmtId="0" fontId="9" fillId="37" borderId="101" xfId="0" applyFont="1" applyFill="1" applyBorder="1" applyAlignment="1">
      <alignment horizontal="center" vertical="center" wrapText="1"/>
    </xf>
    <xf numFmtId="0" fontId="9" fillId="37" borderId="40" xfId="0" applyFont="1" applyFill="1" applyBorder="1" applyAlignment="1">
      <alignment horizontal="center" vertical="center" wrapText="1"/>
    </xf>
    <xf numFmtId="0" fontId="9" fillId="0" borderId="2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25" xfId="0" applyFont="1" applyBorder="1" applyAlignment="1">
      <alignment horizontal="center" vertical="center" wrapText="1"/>
    </xf>
    <xf numFmtId="0" fontId="9" fillId="37" borderId="103" xfId="0" applyFont="1" applyFill="1" applyBorder="1" applyAlignment="1">
      <alignment horizontal="center" vertical="center" wrapText="1"/>
    </xf>
    <xf numFmtId="0" fontId="9" fillId="37" borderId="5" xfId="0" applyFont="1" applyFill="1" applyBorder="1" applyAlignment="1">
      <alignment horizontal="center" vertical="center" wrapText="1"/>
    </xf>
    <xf numFmtId="0" fontId="9" fillId="37" borderId="4" xfId="0" applyFont="1" applyFill="1" applyBorder="1" applyAlignment="1">
      <alignment horizontal="center" vertical="center" wrapText="1"/>
    </xf>
    <xf numFmtId="0" fontId="9" fillId="37" borderId="1" xfId="0" applyFont="1" applyFill="1" applyBorder="1" applyAlignment="1">
      <alignment horizontal="center" vertical="center" wrapText="1"/>
    </xf>
    <xf numFmtId="199" fontId="9" fillId="0" borderId="26" xfId="0" applyNumberFormat="1" applyFont="1" applyBorder="1" applyAlignment="1">
      <alignment horizontal="center" vertical="center"/>
    </xf>
    <xf numFmtId="199" fontId="9" fillId="0" borderId="5" xfId="0" applyNumberFormat="1" applyFont="1" applyBorder="1" applyAlignment="1">
      <alignment horizontal="center" vertical="center"/>
    </xf>
    <xf numFmtId="179" fontId="9" fillId="0" borderId="43" xfId="0" applyNumberFormat="1" applyFont="1" applyBorder="1" applyAlignment="1">
      <alignment horizontal="center" vertical="center" wrapText="1"/>
    </xf>
    <xf numFmtId="191" fontId="9" fillId="0" borderId="45" xfId="0" applyNumberFormat="1" applyFont="1" applyBorder="1" applyAlignment="1">
      <alignment horizontal="center" vertical="center" wrapText="1"/>
    </xf>
    <xf numFmtId="191" fontId="9" fillId="0" borderId="102" xfId="0" applyNumberFormat="1" applyFont="1" applyBorder="1" applyAlignment="1">
      <alignment horizontal="center" vertical="center" wrapText="1"/>
    </xf>
    <xf numFmtId="191" fontId="9" fillId="0" borderId="39" xfId="0" applyNumberFormat="1" applyFont="1" applyBorder="1" applyAlignment="1">
      <alignment horizontal="center" vertical="center" wrapText="1"/>
    </xf>
    <xf numFmtId="191" fontId="9" fillId="0" borderId="36" xfId="0" applyNumberFormat="1" applyFont="1" applyBorder="1" applyAlignment="1">
      <alignment horizontal="center" vertical="center" wrapText="1"/>
    </xf>
    <xf numFmtId="191" fontId="9" fillId="0" borderId="26" xfId="0" applyNumberFormat="1" applyFont="1" applyBorder="1" applyAlignment="1">
      <alignment horizontal="center" vertical="center" wrapText="1"/>
    </xf>
    <xf numFmtId="191" fontId="9" fillId="0" borderId="5" xfId="0" applyNumberFormat="1" applyFont="1" applyBorder="1" applyAlignment="1">
      <alignment horizontal="center" vertical="center" wrapText="1"/>
    </xf>
    <xf numFmtId="191" fontId="9" fillId="0" borderId="33" xfId="0" applyNumberFormat="1" applyFont="1" applyBorder="1" applyAlignment="1">
      <alignment horizontal="center" vertical="center" wrapText="1"/>
    </xf>
    <xf numFmtId="191" fontId="9" fillId="0" borderId="25" xfId="0" applyNumberFormat="1" applyFont="1" applyBorder="1" applyAlignment="1">
      <alignment horizontal="center" vertical="center" wrapText="1"/>
    </xf>
    <xf numFmtId="198" fontId="9" fillId="0" borderId="26" xfId="0" applyNumberFormat="1" applyFont="1" applyBorder="1" applyAlignment="1">
      <alignment horizontal="center" vertical="center" wrapText="1"/>
    </xf>
    <xf numFmtId="198" fontId="9" fillId="0" borderId="5" xfId="0" applyNumberFormat="1" applyFont="1" applyBorder="1" applyAlignment="1">
      <alignment horizontal="center" vertical="center" wrapText="1"/>
    </xf>
    <xf numFmtId="179" fontId="9" fillId="0" borderId="1" xfId="0" applyNumberFormat="1" applyFont="1" applyBorder="1" applyAlignment="1">
      <alignment horizontal="center" vertical="center" wrapText="1"/>
    </xf>
    <xf numFmtId="0" fontId="0" fillId="0" borderId="96" xfId="0" applyBorder="1" applyAlignment="1">
      <alignment horizontal="center" vertical="center"/>
    </xf>
    <xf numFmtId="0" fontId="0" fillId="0" borderId="146" xfId="0" applyBorder="1" applyAlignment="1">
      <alignment horizontal="center" vertical="center"/>
    </xf>
    <xf numFmtId="0" fontId="0" fillId="0" borderId="147" xfId="0" applyBorder="1" applyAlignment="1">
      <alignment horizontal="center" vertical="center"/>
    </xf>
    <xf numFmtId="202" fontId="9" fillId="0" borderId="26" xfId="0" applyNumberFormat="1" applyFont="1" applyBorder="1" applyAlignment="1">
      <alignment horizontal="center" vertical="center" wrapText="1"/>
    </xf>
    <xf numFmtId="202" fontId="9" fillId="0" borderId="25" xfId="0" applyNumberFormat="1" applyFont="1" applyBorder="1" applyAlignment="1">
      <alignment horizontal="center" vertical="center" wrapText="1"/>
    </xf>
    <xf numFmtId="0" fontId="9" fillId="37" borderId="3" xfId="0" applyFont="1" applyFill="1" applyBorder="1" applyAlignment="1">
      <alignment horizontal="center" vertical="center" wrapText="1"/>
    </xf>
    <xf numFmtId="0" fontId="9" fillId="37" borderId="31" xfId="0" applyFont="1" applyFill="1" applyBorder="1" applyAlignment="1">
      <alignment horizontal="center" vertical="center" wrapText="1"/>
    </xf>
    <xf numFmtId="0" fontId="10" fillId="0" borderId="50" xfId="0" applyFont="1" applyBorder="1" applyAlignment="1">
      <alignment horizontal="center" vertical="center"/>
    </xf>
    <xf numFmtId="198" fontId="9" fillId="0" borderId="33" xfId="0" applyNumberFormat="1" applyFont="1" applyBorder="1" applyAlignment="1">
      <alignment horizontal="center" vertical="center" wrapText="1"/>
    </xf>
    <xf numFmtId="198" fontId="9" fillId="0" borderId="25" xfId="0" applyNumberFormat="1" applyFont="1" applyBorder="1" applyAlignment="1">
      <alignment horizontal="center" vertical="center" wrapText="1"/>
    </xf>
    <xf numFmtId="191" fontId="9" fillId="0" borderId="1" xfId="0" applyNumberFormat="1" applyFont="1" applyBorder="1" applyAlignment="1">
      <alignment horizontal="center" vertical="center" wrapText="1"/>
    </xf>
    <xf numFmtId="191" fontId="9" fillId="0" borderId="27" xfId="0" applyNumberFormat="1" applyFont="1" applyBorder="1" applyAlignment="1">
      <alignment horizontal="center" vertical="center" wrapText="1"/>
    </xf>
    <xf numFmtId="198" fontId="9" fillId="0" borderId="1" xfId="0" applyNumberFormat="1" applyFont="1" applyBorder="1" applyAlignment="1">
      <alignment horizontal="center" vertical="center" wrapText="1"/>
    </xf>
    <xf numFmtId="0" fontId="9" fillId="37" borderId="23" xfId="0" applyFont="1" applyFill="1" applyBorder="1" applyAlignment="1">
      <alignment horizontal="center" vertical="center" wrapText="1"/>
    </xf>
    <xf numFmtId="179" fontId="9" fillId="0" borderId="26" xfId="0" applyNumberFormat="1" applyFont="1" applyBorder="1" applyAlignment="1">
      <alignment horizontal="center" vertical="center" wrapText="1"/>
    </xf>
    <xf numFmtId="179" fontId="9" fillId="0" borderId="5" xfId="0" applyNumberFormat="1" applyFont="1" applyBorder="1" applyAlignment="1">
      <alignment horizontal="center" vertical="center" wrapText="1"/>
    </xf>
    <xf numFmtId="0" fontId="8" fillId="37" borderId="46" xfId="0" applyFont="1" applyFill="1" applyBorder="1" applyAlignment="1">
      <alignment horizontal="center" vertical="center" wrapText="1"/>
    </xf>
    <xf numFmtId="0" fontId="8" fillId="37" borderId="43" xfId="0" applyFont="1" applyFill="1" applyBorder="1" applyAlignment="1">
      <alignment horizontal="center" vertical="center" wrapText="1"/>
    </xf>
    <xf numFmtId="199" fontId="9" fillId="0" borderId="26" xfId="0" applyNumberFormat="1" applyFont="1" applyBorder="1" applyAlignment="1">
      <alignment horizontal="center" vertical="center" wrapText="1"/>
    </xf>
    <xf numFmtId="199" fontId="9" fillId="0" borderId="5" xfId="0" applyNumberFormat="1" applyFont="1" applyBorder="1" applyAlignment="1">
      <alignment horizontal="center" vertical="center" wrapText="1"/>
    </xf>
    <xf numFmtId="201" fontId="9" fillId="0" borderId="1" xfId="0" applyNumberFormat="1" applyFont="1" applyBorder="1" applyAlignment="1">
      <alignment horizontal="center" vertical="center" wrapText="1"/>
    </xf>
    <xf numFmtId="202" fontId="9" fillId="0" borderId="1" xfId="0" applyNumberFormat="1" applyFont="1" applyBorder="1" applyAlignment="1">
      <alignment horizontal="center" vertical="center" wrapText="1"/>
    </xf>
    <xf numFmtId="202" fontId="9" fillId="0" borderId="5" xfId="0" applyNumberFormat="1" applyFont="1" applyBorder="1" applyAlignment="1">
      <alignment horizontal="center" vertical="center" wrapText="1"/>
    </xf>
    <xf numFmtId="202" fontId="9" fillId="0" borderId="33" xfId="0" applyNumberFormat="1" applyFont="1" applyBorder="1" applyAlignment="1">
      <alignment horizontal="center" vertical="center" wrapText="1"/>
    </xf>
    <xf numFmtId="198" fontId="9" fillId="0" borderId="26" xfId="0" applyNumberFormat="1" applyFont="1" applyBorder="1" applyAlignment="1">
      <alignment horizontal="center" vertical="center"/>
    </xf>
    <xf numFmtId="198" fontId="9" fillId="0" borderId="5" xfId="0" applyNumberFormat="1" applyFont="1" applyBorder="1" applyAlignment="1">
      <alignment horizontal="center" vertical="center"/>
    </xf>
    <xf numFmtId="200" fontId="9" fillId="0" borderId="26" xfId="0" applyNumberFormat="1" applyFont="1" applyBorder="1" applyAlignment="1">
      <alignment horizontal="center" vertical="center" wrapText="1"/>
    </xf>
    <xf numFmtId="200" fontId="9" fillId="0" borderId="5" xfId="0" applyNumberFormat="1" applyFont="1" applyBorder="1" applyAlignment="1">
      <alignment horizontal="center" vertical="center" wrapText="1"/>
    </xf>
    <xf numFmtId="49" fontId="9" fillId="37" borderId="103" xfId="0" applyNumberFormat="1" applyFont="1" applyFill="1" applyBorder="1" applyAlignment="1">
      <alignment horizontal="center" vertical="center"/>
    </xf>
    <xf numFmtId="49" fontId="9" fillId="37" borderId="5" xfId="0" applyNumberFormat="1" applyFont="1" applyFill="1" applyBorder="1" applyAlignment="1">
      <alignment horizontal="center" vertical="center"/>
    </xf>
    <xf numFmtId="203" fontId="9" fillId="0" borderId="26" xfId="0" applyNumberFormat="1" applyFont="1" applyBorder="1" applyAlignment="1">
      <alignment horizontal="center" vertical="center"/>
    </xf>
    <xf numFmtId="203" fontId="9" fillId="0" borderId="5" xfId="0" applyNumberFormat="1" applyFont="1" applyBorder="1" applyAlignment="1">
      <alignment horizontal="center" vertical="center"/>
    </xf>
    <xf numFmtId="49" fontId="9" fillId="37" borderId="103" xfId="0" applyNumberFormat="1" applyFont="1" applyFill="1" applyBorder="1" applyAlignment="1">
      <alignment horizontal="center" vertical="center" shrinkToFit="1"/>
    </xf>
    <xf numFmtId="49" fontId="9" fillId="37" borderId="5" xfId="0" applyNumberFormat="1" applyFont="1" applyFill="1" applyBorder="1" applyAlignment="1">
      <alignment horizontal="center" vertical="center" shrinkToFit="1"/>
    </xf>
    <xf numFmtId="0" fontId="8" fillId="37" borderId="103" xfId="0" applyFont="1" applyFill="1" applyBorder="1" applyAlignment="1">
      <alignment horizontal="center" vertical="center" wrapText="1"/>
    </xf>
    <xf numFmtId="0" fontId="8" fillId="37" borderId="5" xfId="0" applyFont="1" applyFill="1" applyBorder="1" applyAlignment="1">
      <alignment horizontal="center" vertical="center" wrapText="1"/>
    </xf>
    <xf numFmtId="49" fontId="9" fillId="37" borderId="103" xfId="0" applyNumberFormat="1" applyFont="1" applyFill="1" applyBorder="1" applyAlignment="1">
      <alignment horizontal="center" vertical="center" wrapText="1"/>
    </xf>
    <xf numFmtId="0" fontId="8" fillId="37" borderId="72" xfId="0" applyFont="1" applyFill="1" applyBorder="1" applyAlignment="1">
      <alignment horizontal="center" vertical="center" wrapText="1"/>
    </xf>
    <xf numFmtId="0" fontId="8" fillId="37" borderId="102" xfId="0" applyFont="1" applyFill="1" applyBorder="1" applyAlignment="1">
      <alignment horizontal="center" vertical="center" wrapText="1"/>
    </xf>
    <xf numFmtId="198" fontId="9" fillId="0" borderId="45" xfId="0" applyNumberFormat="1" applyFont="1" applyBorder="1" applyAlignment="1">
      <alignment horizontal="center" vertical="center" wrapText="1"/>
    </xf>
    <xf numFmtId="198" fontId="9" fillId="0" borderId="102" xfId="0" applyNumberFormat="1" applyFont="1" applyBorder="1" applyAlignment="1">
      <alignment horizontal="center" vertical="center" wrapText="1"/>
    </xf>
    <xf numFmtId="0" fontId="9" fillId="38" borderId="26" xfId="0" applyFont="1" applyFill="1" applyBorder="1" applyAlignment="1">
      <alignment horizontal="center" vertical="center" wrapText="1"/>
    </xf>
    <xf numFmtId="0" fontId="9" fillId="38" borderId="5" xfId="0" applyFont="1" applyFill="1" applyBorder="1" applyAlignment="1">
      <alignment horizontal="center" vertical="center" wrapText="1"/>
    </xf>
    <xf numFmtId="0" fontId="90" fillId="44" borderId="0" xfId="52" applyFont="1" applyFill="1" applyAlignment="1">
      <alignment horizontal="center" vertical="center"/>
    </xf>
    <xf numFmtId="0" fontId="137" fillId="0" borderId="0" xfId="58" applyFont="1" applyAlignment="1">
      <alignment horizontal="left" vertical="top" wrapText="1"/>
    </xf>
    <xf numFmtId="0" fontId="137" fillId="0" borderId="86" xfId="58" applyFont="1" applyBorder="1" applyAlignment="1">
      <alignment horizontal="left" vertical="top" wrapText="1"/>
    </xf>
    <xf numFmtId="0" fontId="137" fillId="0" borderId="172" xfId="58" applyFont="1" applyBorder="1" applyAlignment="1">
      <alignment horizontal="left" vertical="top" wrapText="1"/>
    </xf>
    <xf numFmtId="0" fontId="137" fillId="0" borderId="171" xfId="58" applyFont="1" applyBorder="1" applyAlignment="1">
      <alignment horizontal="left" vertical="top" wrapText="1"/>
    </xf>
    <xf numFmtId="0" fontId="137" fillId="0" borderId="170" xfId="58" applyFont="1" applyBorder="1" applyAlignment="1">
      <alignment horizontal="left" vertical="top" wrapText="1"/>
    </xf>
    <xf numFmtId="0" fontId="137" fillId="0" borderId="169" xfId="58" applyFont="1" applyBorder="1" applyAlignment="1">
      <alignment horizontal="left" vertical="top" wrapText="1"/>
    </xf>
    <xf numFmtId="0" fontId="137" fillId="0" borderId="168" xfId="58" applyFont="1" applyBorder="1" applyAlignment="1">
      <alignment horizontal="left" vertical="top" wrapText="1"/>
    </xf>
    <xf numFmtId="0" fontId="137" fillId="0" borderId="167" xfId="58" applyFont="1" applyBorder="1" applyAlignment="1">
      <alignment horizontal="left" vertical="top" wrapText="1"/>
    </xf>
    <xf numFmtId="0" fontId="137" fillId="0" borderId="166" xfId="58" applyFont="1" applyBorder="1" applyAlignment="1">
      <alignment horizontal="left" vertical="top" wrapText="1"/>
    </xf>
    <xf numFmtId="0" fontId="137" fillId="0" borderId="96" xfId="58" applyFont="1" applyBorder="1" applyAlignment="1">
      <alignment horizontal="left" vertical="top" wrapText="1"/>
    </xf>
    <xf numFmtId="0" fontId="137" fillId="0" borderId="146" xfId="58" applyFont="1" applyBorder="1" applyAlignment="1">
      <alignment horizontal="left" vertical="top" wrapText="1"/>
    </xf>
    <xf numFmtId="0" fontId="137" fillId="0" borderId="147" xfId="58" applyFont="1" applyBorder="1" applyAlignment="1">
      <alignment horizontal="left" vertical="top" wrapText="1"/>
    </xf>
    <xf numFmtId="0" fontId="141" fillId="42" borderId="86" xfId="0" applyFont="1" applyFill="1" applyBorder="1" applyAlignment="1">
      <alignment horizontal="center" vertical="top"/>
    </xf>
    <xf numFmtId="0" fontId="140" fillId="42" borderId="172" xfId="0" applyFont="1" applyFill="1" applyBorder="1" applyAlignment="1">
      <alignment horizontal="center" vertical="top"/>
    </xf>
    <xf numFmtId="0" fontId="140" fillId="42" borderId="171" xfId="0" applyFont="1" applyFill="1" applyBorder="1" applyAlignment="1">
      <alignment horizontal="center" vertical="top"/>
    </xf>
    <xf numFmtId="0" fontId="140" fillId="42" borderId="168" xfId="0" applyFont="1" applyFill="1" applyBorder="1" applyAlignment="1">
      <alignment horizontal="center" vertical="top"/>
    </xf>
    <xf numFmtId="0" fontId="140" fillId="42" borderId="167" xfId="0" applyFont="1" applyFill="1" applyBorder="1" applyAlignment="1">
      <alignment horizontal="center" vertical="top"/>
    </xf>
    <xf numFmtId="0" fontId="140" fillId="42" borderId="166" xfId="0" applyFont="1" applyFill="1" applyBorder="1" applyAlignment="1">
      <alignment horizontal="center" vertical="top"/>
    </xf>
    <xf numFmtId="0" fontId="106" fillId="23" borderId="160" xfId="57" applyFont="1" applyFill="1" applyBorder="1" applyAlignment="1">
      <alignment horizontal="center" vertical="center" wrapText="1"/>
    </xf>
    <xf numFmtId="0" fontId="106" fillId="23" borderId="161" xfId="57" applyFont="1" applyFill="1" applyBorder="1" applyAlignment="1">
      <alignment horizontal="center" vertical="center" wrapText="1"/>
    </xf>
    <xf numFmtId="0" fontId="107" fillId="0" borderId="26" xfId="57" applyFont="1" applyBorder="1" applyAlignment="1" applyProtection="1">
      <alignment horizontal="center" vertical="center"/>
      <protection locked="0"/>
    </xf>
    <xf numFmtId="0" fontId="107" fillId="0" borderId="33" xfId="57" applyFont="1" applyBorder="1" applyAlignment="1" applyProtection="1">
      <alignment horizontal="center" vertical="center"/>
      <protection locked="0"/>
    </xf>
    <xf numFmtId="0" fontId="107" fillId="0" borderId="5" xfId="57" applyFont="1" applyBorder="1" applyAlignment="1" applyProtection="1">
      <alignment horizontal="center" vertical="center"/>
      <protection locked="0"/>
    </xf>
    <xf numFmtId="0" fontId="106" fillId="23" borderId="160" xfId="57" applyFont="1" applyFill="1" applyBorder="1" applyAlignment="1">
      <alignment horizontal="center" vertical="center"/>
    </xf>
    <xf numFmtId="0" fontId="106" fillId="23" borderId="161" xfId="57" applyFont="1" applyFill="1" applyBorder="1" applyAlignment="1">
      <alignment horizontal="center" vertical="center"/>
    </xf>
    <xf numFmtId="0" fontId="110" fillId="0" borderId="162" xfId="56" applyFont="1" applyBorder="1" applyAlignment="1">
      <alignment horizontal="center" vertical="center" shrinkToFit="1"/>
    </xf>
    <xf numFmtId="0" fontId="110" fillId="0" borderId="163" xfId="56" applyFont="1" applyBorder="1" applyAlignment="1">
      <alignment horizontal="center" vertical="center" shrinkToFit="1"/>
    </xf>
    <xf numFmtId="0" fontId="110" fillId="0" borderId="164" xfId="56" applyFont="1" applyBorder="1" applyAlignment="1">
      <alignment horizontal="center" vertical="center" shrinkToFit="1"/>
    </xf>
    <xf numFmtId="0" fontId="87" fillId="0" borderId="1" xfId="56" applyFont="1" applyBorder="1" applyAlignment="1">
      <alignment horizontal="center" vertical="center"/>
    </xf>
    <xf numFmtId="0" fontId="9" fillId="38" borderId="7" xfId="56" applyFont="1" applyFill="1" applyBorder="1" applyAlignment="1">
      <alignment horizontal="left" vertical="center" shrinkToFit="1"/>
    </xf>
    <xf numFmtId="0" fontId="9" fillId="38" borderId="1" xfId="56" applyFont="1" applyFill="1" applyBorder="1" applyAlignment="1">
      <alignment horizontal="left" vertical="center" shrinkToFit="1"/>
    </xf>
    <xf numFmtId="0" fontId="9" fillId="0" borderId="7" xfId="49" applyFont="1" applyBorder="1" applyAlignment="1" applyProtection="1">
      <alignment horizontal="center" vertical="center"/>
      <protection locked="0"/>
    </xf>
    <xf numFmtId="0" fontId="9" fillId="0" borderId="60" xfId="49" applyFont="1" applyBorder="1" applyAlignment="1" applyProtection="1">
      <alignment horizontal="center" vertical="center"/>
      <protection locked="0"/>
    </xf>
    <xf numFmtId="0" fontId="9" fillId="0" borderId="43" xfId="49" applyFont="1" applyBorder="1" applyAlignment="1" applyProtection="1">
      <alignment horizontal="center" vertical="center"/>
      <protection locked="0"/>
    </xf>
    <xf numFmtId="0" fontId="9" fillId="0" borderId="7" xfId="49" applyFont="1" applyBorder="1" applyAlignment="1">
      <alignment horizontal="center" vertical="center" wrapText="1"/>
    </xf>
    <xf numFmtId="0" fontId="9" fillId="0" borderId="43" xfId="49" applyFont="1" applyBorder="1" applyAlignment="1">
      <alignment horizontal="center" vertical="center" wrapText="1"/>
    </xf>
    <xf numFmtId="0" fontId="9" fillId="0" borderId="26" xfId="49" applyFont="1" applyBorder="1" applyAlignment="1">
      <alignment horizontal="center" vertical="center" wrapText="1"/>
    </xf>
    <xf numFmtId="0" fontId="9" fillId="0" borderId="33" xfId="49" applyFont="1" applyBorder="1" applyAlignment="1">
      <alignment horizontal="center" vertical="center" wrapText="1"/>
    </xf>
    <xf numFmtId="0" fontId="9" fillId="0" borderId="5" xfId="49" applyFont="1" applyBorder="1" applyAlignment="1">
      <alignment horizontal="center" vertical="center" wrapText="1"/>
    </xf>
    <xf numFmtId="0" fontId="9" fillId="38" borderId="60" xfId="56" applyFont="1" applyFill="1" applyBorder="1" applyAlignment="1">
      <alignment horizontal="center" vertical="center"/>
    </xf>
    <xf numFmtId="0" fontId="9" fillId="38" borderId="43" xfId="56" applyFont="1" applyFill="1" applyBorder="1" applyAlignment="1">
      <alignment horizontal="center" vertical="center"/>
    </xf>
    <xf numFmtId="0" fontId="9" fillId="0" borderId="1" xfId="49" applyFont="1" applyBorder="1" applyAlignment="1" applyProtection="1">
      <alignment horizontal="center" vertical="center" wrapText="1" shrinkToFit="1"/>
      <protection locked="0"/>
    </xf>
    <xf numFmtId="0" fontId="9" fillId="0" borderId="39" xfId="56" applyFont="1" applyBorder="1" applyAlignment="1">
      <alignment horizontal="right" vertical="center" shrinkToFit="1"/>
    </xf>
    <xf numFmtId="0" fontId="108" fillId="0" borderId="26" xfId="56" applyFont="1" applyBorder="1" applyAlignment="1">
      <alignment horizontal="center" vertical="center"/>
    </xf>
    <xf numFmtId="0" fontId="108" fillId="0" borderId="33" xfId="56" applyFont="1" applyBorder="1" applyAlignment="1">
      <alignment horizontal="center" vertical="center"/>
    </xf>
    <xf numFmtId="0" fontId="108" fillId="0" borderId="5" xfId="56" applyFont="1" applyBorder="1" applyAlignment="1">
      <alignment horizontal="center" vertical="center"/>
    </xf>
    <xf numFmtId="0" fontId="9" fillId="38" borderId="1" xfId="56" applyFont="1" applyFill="1" applyBorder="1" applyAlignment="1">
      <alignment horizontal="center" vertical="center" textRotation="255" shrinkToFit="1"/>
    </xf>
    <xf numFmtId="0" fontId="42" fillId="38" borderId="1" xfId="49" applyFont="1" applyFill="1" applyBorder="1" applyAlignment="1" applyProtection="1">
      <alignment horizontal="center" vertical="center"/>
      <protection locked="0"/>
    </xf>
    <xf numFmtId="0" fontId="42" fillId="38" borderId="1" xfId="49" applyFont="1" applyFill="1" applyBorder="1" applyAlignment="1" applyProtection="1">
      <alignment horizontal="center" vertical="center" wrapText="1" shrinkToFit="1"/>
      <protection locked="0"/>
    </xf>
    <xf numFmtId="0" fontId="87" fillId="0" borderId="26" xfId="56" applyFont="1" applyBorder="1" applyAlignment="1">
      <alignment horizontal="center" vertical="center" wrapText="1"/>
    </xf>
    <xf numFmtId="0" fontId="87" fillId="0" borderId="33" xfId="56" applyFont="1" applyBorder="1" applyAlignment="1">
      <alignment horizontal="center" vertical="center" wrapText="1"/>
    </xf>
    <xf numFmtId="0" fontId="87" fillId="0" borderId="5" xfId="56" applyFont="1" applyBorder="1" applyAlignment="1">
      <alignment horizontal="center" vertical="center" wrapText="1"/>
    </xf>
    <xf numFmtId="0" fontId="87" fillId="0" borderId="1" xfId="56" applyFont="1" applyBorder="1" applyAlignment="1">
      <alignment horizontal="center" vertical="center" wrapText="1"/>
    </xf>
    <xf numFmtId="0" fontId="82" fillId="0" borderId="1" xfId="56" applyFont="1" applyBorder="1" applyAlignment="1">
      <alignment horizontal="center" vertical="center"/>
    </xf>
    <xf numFmtId="0" fontId="42" fillId="38" borderId="7" xfId="49" applyFont="1" applyFill="1" applyBorder="1" applyAlignment="1" applyProtection="1">
      <alignment horizontal="center" vertical="center" wrapText="1" shrinkToFit="1"/>
      <protection locked="0"/>
    </xf>
    <xf numFmtId="0" fontId="42" fillId="38" borderId="60" xfId="49" applyFont="1" applyFill="1" applyBorder="1" applyAlignment="1" applyProtection="1">
      <alignment horizontal="center" vertical="center" wrapText="1" shrinkToFit="1"/>
      <protection locked="0"/>
    </xf>
    <xf numFmtId="0" fontId="42" fillId="38" borderId="43" xfId="49" applyFont="1" applyFill="1" applyBorder="1" applyAlignment="1" applyProtection="1">
      <alignment horizontal="center" vertical="center" wrapText="1" shrinkToFit="1"/>
      <protection locked="0"/>
    </xf>
    <xf numFmtId="0" fontId="87" fillId="38" borderId="7" xfId="56" applyFont="1" applyFill="1" applyBorder="1" applyAlignment="1">
      <alignment horizontal="center" vertical="center" wrapText="1"/>
    </xf>
    <xf numFmtId="0" fontId="87" fillId="38" borderId="60" xfId="56" applyFont="1" applyFill="1" applyBorder="1" applyAlignment="1">
      <alignment horizontal="center" vertical="center" wrapText="1"/>
    </xf>
    <xf numFmtId="0" fontId="87" fillId="38" borderId="43" xfId="56" applyFont="1" applyFill="1" applyBorder="1" applyAlignment="1">
      <alignment horizontal="center" vertical="center" wrapText="1"/>
    </xf>
    <xf numFmtId="0" fontId="42" fillId="0" borderId="26" xfId="49" applyFont="1" applyBorder="1" applyAlignment="1" applyProtection="1">
      <alignment horizontal="center" vertical="center"/>
      <protection locked="0"/>
    </xf>
    <xf numFmtId="0" fontId="42" fillId="0" borderId="33" xfId="49" applyFont="1" applyBorder="1" applyAlignment="1" applyProtection="1">
      <alignment horizontal="center" vertical="center"/>
      <protection locked="0"/>
    </xf>
    <xf numFmtId="0" fontId="42" fillId="0" borderId="5" xfId="49" applyFont="1" applyBorder="1" applyAlignment="1" applyProtection="1">
      <alignment horizontal="center" vertical="center"/>
      <protection locked="0"/>
    </xf>
    <xf numFmtId="0" fontId="42" fillId="0" borderId="7" xfId="49" applyFont="1" applyBorder="1" applyAlignment="1" applyProtection="1">
      <alignment horizontal="center" vertical="center"/>
      <protection locked="0"/>
    </xf>
    <xf numFmtId="0" fontId="42" fillId="0" borderId="60" xfId="49" applyFont="1" applyBorder="1" applyAlignment="1" applyProtection="1">
      <alignment horizontal="center" vertical="center"/>
      <protection locked="0"/>
    </xf>
    <xf numFmtId="0" fontId="42" fillId="0" borderId="43" xfId="49" applyFont="1" applyBorder="1" applyAlignment="1" applyProtection="1">
      <alignment horizontal="center" vertical="center"/>
      <protection locked="0"/>
    </xf>
    <xf numFmtId="0" fontId="42" fillId="0" borderId="26" xfId="49" applyFont="1" applyBorder="1" applyAlignment="1" applyProtection="1">
      <alignment horizontal="left" vertical="center" shrinkToFit="1"/>
      <protection locked="0"/>
    </xf>
    <xf numFmtId="0" fontId="42" fillId="0" borderId="33" xfId="49" applyFont="1" applyBorder="1" applyAlignment="1" applyProtection="1">
      <alignment horizontal="left" vertical="center" shrinkToFit="1"/>
      <protection locked="0"/>
    </xf>
    <xf numFmtId="0" fontId="42" fillId="0" borderId="5" xfId="49" applyFont="1" applyBorder="1" applyAlignment="1" applyProtection="1">
      <alignment horizontal="left" vertical="center" shrinkToFit="1"/>
      <protection locked="0"/>
    </xf>
    <xf numFmtId="0" fontId="9" fillId="0" borderId="0" xfId="56" applyFont="1" applyAlignment="1">
      <alignment horizontal="right" vertical="center" shrinkToFit="1"/>
    </xf>
    <xf numFmtId="0" fontId="42" fillId="0" borderId="26" xfId="50" applyFont="1" applyBorder="1" applyAlignment="1" applyProtection="1">
      <alignment horizontal="left" vertical="center" shrinkToFit="1"/>
      <protection locked="0"/>
    </xf>
    <xf numFmtId="0" fontId="42" fillId="0" borderId="33" xfId="50" applyFont="1" applyBorder="1" applyAlignment="1" applyProtection="1">
      <alignment horizontal="left" vertical="center" shrinkToFit="1"/>
      <protection locked="0"/>
    </xf>
    <xf numFmtId="0" fontId="42" fillId="0" borderId="5" xfId="50" applyFont="1" applyBorder="1" applyAlignment="1" applyProtection="1">
      <alignment horizontal="left" vertical="center" shrinkToFit="1"/>
      <protection locked="0"/>
    </xf>
    <xf numFmtId="0" fontId="82" fillId="0" borderId="26" xfId="56" applyFont="1" applyBorder="1" applyAlignment="1">
      <alignment horizontal="center" vertical="center"/>
    </xf>
    <xf numFmtId="0" fontId="82" fillId="0" borderId="33" xfId="56" applyFont="1" applyBorder="1" applyAlignment="1">
      <alignment horizontal="center" vertical="center"/>
    </xf>
    <xf numFmtId="0" fontId="82" fillId="0" borderId="5" xfId="56" applyFont="1" applyBorder="1" applyAlignment="1">
      <alignment horizontal="center" vertical="center"/>
    </xf>
    <xf numFmtId="0" fontId="9" fillId="0" borderId="0" xfId="49" applyFont="1" applyAlignment="1" applyProtection="1">
      <alignment horizontal="center" vertical="center" wrapText="1" shrinkToFit="1"/>
      <protection locked="0"/>
    </xf>
    <xf numFmtId="0" fontId="9" fillId="0" borderId="1" xfId="56" applyFont="1" applyBorder="1" applyAlignment="1">
      <alignment horizontal="center" vertical="center" shrinkToFit="1"/>
    </xf>
    <xf numFmtId="0" fontId="82" fillId="0" borderId="0" xfId="56" applyFont="1" applyAlignment="1">
      <alignment horizontal="center" vertical="center"/>
    </xf>
    <xf numFmtId="0" fontId="108" fillId="0" borderId="1" xfId="56" applyFont="1" applyBorder="1" applyAlignment="1">
      <alignment horizontal="center" vertical="center" shrinkToFit="1"/>
    </xf>
    <xf numFmtId="0" fontId="9" fillId="42" borderId="1" xfId="56" applyFont="1" applyFill="1" applyBorder="1" applyAlignment="1">
      <alignment horizontal="center" vertical="center"/>
    </xf>
    <xf numFmtId="0" fontId="82" fillId="42" borderId="26" xfId="56" applyFont="1" applyFill="1" applyBorder="1" applyAlignment="1">
      <alignment horizontal="center" vertical="center"/>
    </xf>
    <xf numFmtId="0" fontId="82" fillId="42" borderId="33" xfId="56" applyFont="1" applyFill="1" applyBorder="1" applyAlignment="1">
      <alignment horizontal="center" vertical="center"/>
    </xf>
    <xf numFmtId="0" fontId="82" fillId="42" borderId="5" xfId="56" applyFont="1" applyFill="1" applyBorder="1" applyAlignment="1">
      <alignment horizontal="center" vertical="center"/>
    </xf>
    <xf numFmtId="0" fontId="9" fillId="42" borderId="1" xfId="56" applyFont="1" applyFill="1" applyBorder="1" applyAlignment="1">
      <alignment horizontal="center" vertical="center" shrinkToFit="1"/>
    </xf>
    <xf numFmtId="0" fontId="9" fillId="42" borderId="26" xfId="49" applyFont="1" applyFill="1" applyBorder="1" applyAlignment="1">
      <alignment horizontal="center" vertical="center" wrapText="1"/>
    </xf>
    <xf numFmtId="0" fontId="9" fillId="42" borderId="33" xfId="49" applyFont="1" applyFill="1" applyBorder="1" applyAlignment="1">
      <alignment horizontal="center" vertical="center" wrapText="1"/>
    </xf>
    <xf numFmtId="0" fontId="9" fillId="42" borderId="5" xfId="49" applyFont="1" applyFill="1" applyBorder="1" applyAlignment="1">
      <alignment horizontal="center" vertical="center" wrapText="1"/>
    </xf>
    <xf numFmtId="0" fontId="108" fillId="42" borderId="1" xfId="56" applyFont="1" applyFill="1" applyBorder="1" applyAlignment="1">
      <alignment horizontal="center" vertical="center" shrinkToFit="1"/>
    </xf>
    <xf numFmtId="0" fontId="108" fillId="42" borderId="1" xfId="56" applyFont="1" applyFill="1" applyBorder="1" applyAlignment="1">
      <alignment horizontal="center" vertical="center"/>
    </xf>
    <xf numFmtId="0" fontId="5" fillId="42" borderId="26" xfId="56" applyFont="1" applyFill="1" applyBorder="1" applyAlignment="1">
      <alignment horizontal="center" vertical="center"/>
    </xf>
    <xf numFmtId="0" fontId="5" fillId="42" borderId="33" xfId="56" applyFont="1" applyFill="1" applyBorder="1" applyAlignment="1">
      <alignment horizontal="center" vertical="center"/>
    </xf>
    <xf numFmtId="0" fontId="5" fillId="42" borderId="5" xfId="56" applyFont="1" applyFill="1" applyBorder="1" applyAlignment="1">
      <alignment horizontal="center" vertical="center"/>
    </xf>
    <xf numFmtId="0" fontId="98" fillId="47" borderId="26" xfId="49" applyFont="1" applyFill="1" applyBorder="1" applyAlignment="1" applyProtection="1">
      <alignment horizontal="left" vertical="center" shrinkToFit="1"/>
      <protection locked="0"/>
    </xf>
    <xf numFmtId="0" fontId="98" fillId="47" borderId="33" xfId="49" applyFont="1" applyFill="1" applyBorder="1" applyAlignment="1" applyProtection="1">
      <alignment horizontal="left" vertical="center" shrinkToFit="1"/>
      <protection locked="0"/>
    </xf>
    <xf numFmtId="0" fontId="98" fillId="47" borderId="5" xfId="49" applyFont="1" applyFill="1" applyBorder="1" applyAlignment="1" applyProtection="1">
      <alignment horizontal="left" vertical="center" shrinkToFit="1"/>
      <protection locked="0"/>
    </xf>
    <xf numFmtId="208" fontId="108" fillId="42" borderId="7" xfId="56" applyNumberFormat="1" applyFont="1" applyFill="1" applyBorder="1" applyAlignment="1">
      <alignment horizontal="center" vertical="center"/>
    </xf>
    <xf numFmtId="208" fontId="108" fillId="42" borderId="43" xfId="56" applyNumberFormat="1" applyFont="1" applyFill="1" applyBorder="1" applyAlignment="1">
      <alignment horizontal="center" vertical="center"/>
    </xf>
  </cellXfs>
  <cellStyles count="6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51"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xfId="41" builtinId="7"/>
    <cellStyle name="入力" xfId="42" builtinId="20" customBuiltin="1"/>
    <cellStyle name="標準" xfId="0" builtinId="0"/>
    <cellStyle name="標準 2" xfId="43" xr:uid="{00000000-0005-0000-0000-00002B000000}"/>
    <cellStyle name="標準 2 2" xfId="58" xr:uid="{5A1BD0BE-B711-4807-900C-81441311B6D4}"/>
    <cellStyle name="標準 2 3" xfId="44" xr:uid="{00000000-0005-0000-0000-00002C000000}"/>
    <cellStyle name="標準 3" xfId="45" xr:uid="{00000000-0005-0000-0000-00002D000000}"/>
    <cellStyle name="標準 3 2" xfId="49" xr:uid="{00000000-0005-0000-0000-00002E000000}"/>
    <cellStyle name="標準 4" xfId="46" xr:uid="{00000000-0005-0000-0000-00002F000000}"/>
    <cellStyle name="標準 4 2" xfId="52" xr:uid="{85B8F13D-579E-4F52-AC88-D1A308079BDF}"/>
    <cellStyle name="標準 5" xfId="48" xr:uid="{00000000-0005-0000-0000-000030000000}"/>
    <cellStyle name="標準 5 2" xfId="53" xr:uid="{7B0C0C47-D190-400B-B8B6-C98F16CD220F}"/>
    <cellStyle name="標準 5 3" xfId="56" xr:uid="{DAA85A8C-873B-4C07-8303-38699032DFB7}"/>
    <cellStyle name="標準 6" xfId="50" xr:uid="{00000000-0005-0000-0000-000031000000}"/>
    <cellStyle name="標準 7" xfId="54" xr:uid="{43B58AA0-80FA-4B47-AA72-1535887853DF}"/>
    <cellStyle name="標準 8" xfId="55" xr:uid="{5A20100A-67B9-4FB9-AC26-18CE10879E9B}"/>
    <cellStyle name="標準 9" xfId="57" xr:uid="{6B271F71-206B-4DFA-B4BD-69B7F1E73959}"/>
    <cellStyle name="標準_（堀越）【予防介護】運営規程【新】" xfId="59" xr:uid="{EEFCCC19-CCF9-449E-872E-55472DFDDF41}"/>
    <cellStyle name="良い" xfId="47" builtinId="26" customBuiltin="1"/>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39994506668294322"/>
        </patternFill>
      </fill>
    </dxf>
    <dxf>
      <fill>
        <patternFill>
          <bgColor theme="7" tint="0.39994506668294322"/>
        </patternFill>
      </fill>
    </dxf>
    <dxf>
      <fill>
        <patternFill>
          <bgColor theme="7" tint="0.39994506668294322"/>
        </patternFill>
      </fill>
    </dxf>
    <dxf>
      <font>
        <b/>
        <i val="0"/>
        <color rgb="FFFFC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styles" Target="styles.xml" />
  <Relationship Id="rId3" Type="http://schemas.openxmlformats.org/officeDocument/2006/relationships/worksheet" Target="worksheets/sheet3.xml" />
  <Relationship Id="rId21" Type="http://schemas.openxmlformats.org/officeDocument/2006/relationships/externalLink" Target="externalLinks/externalLink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externalLink" Target="externalLinks/externalLink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externalLink" Target="externalLinks/externalLink6.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externalLink" Target="externalLinks/externalLink5.xml" />
  <Relationship Id="rId28" Type="http://schemas.openxmlformats.org/officeDocument/2006/relationships/calcChain" Target="calcChain.xml" />
  <Relationship Id="rId10" Type="http://schemas.openxmlformats.org/officeDocument/2006/relationships/worksheet" Target="worksheets/sheet10.xml" />
  <Relationship Id="rId19" Type="http://schemas.openxmlformats.org/officeDocument/2006/relationships/externalLink" Target="externalLinks/externalLink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externalLink" Target="externalLinks/externalLink4.xml" />
  <Relationship Id="rId27"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16</xdr:col>
      <xdr:colOff>381000</xdr:colOff>
      <xdr:row>5</xdr:row>
      <xdr:rowOff>-1</xdr:rowOff>
    </xdr:from>
    <xdr:to>
      <xdr:col>33</xdr:col>
      <xdr:colOff>214313</xdr:colOff>
      <xdr:row>6</xdr:row>
      <xdr:rowOff>142875</xdr:rowOff>
    </xdr:to>
    <xdr:sp macro="" textlink="">
      <xdr:nvSpPr>
        <xdr:cNvPr id="2" name="左中かっこ 1">
          <a:extLst>
            <a:ext uri="{FF2B5EF4-FFF2-40B4-BE49-F238E27FC236}">
              <a16:creationId xmlns:a16="http://schemas.microsoft.com/office/drawing/2014/main" id="{B1E43CFC-318F-472F-96F1-BC4D0A8ED896}"/>
            </a:ext>
          </a:extLst>
        </xdr:cNvPr>
        <xdr:cNvSpPr/>
      </xdr:nvSpPr>
      <xdr:spPr>
        <a:xfrm rot="5400000">
          <a:off x="15078869" y="-4575970"/>
          <a:ext cx="365126" cy="11739563"/>
        </a:xfrm>
        <a:prstGeom prst="leftBrace">
          <a:avLst>
            <a:gd name="adj1" fmla="val 8333"/>
            <a:gd name="adj2" fmla="val 50872"/>
          </a:avLst>
        </a:prstGeom>
        <a:noFill/>
        <a:ln w="28575">
          <a:solidFill>
            <a:schemeClr val="accent1">
              <a:lumMod val="7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略称（事業）"/>
      <sheetName val="合体"/>
      <sheetName val="事業数 "/>
      <sheetName val="INDEX"/>
      <sheetName val="本部・項目等"/>
      <sheetName val="ホームリスト"/>
    </sheetNames>
    <sheetDataSet>
      <sheetData sheetId="0" refreshError="1"/>
      <sheetData sheetId="1"/>
      <sheetData sheetId="2"/>
      <sheetData sheetId="3">
        <row r="3">
          <cell r="G3" t="str">
            <v>-</v>
          </cell>
        </row>
        <row r="4">
          <cell r="G4" t="str">
            <v>01_休止</v>
          </cell>
        </row>
        <row r="5">
          <cell r="G5" t="str">
            <v>02_廃止</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特定_1級地 (短期あり)"/>
      <sheetName val="特定_ (moto)"/>
      <sheetName val="特定_1級地"/>
      <sheetName val="特定_2級地"/>
      <sheetName val="特定_3級地"/>
      <sheetName val="特定_4級地"/>
      <sheetName val="特定_5級地"/>
      <sheetName val="特定_6級地"/>
      <sheetName val="特定_7級地"/>
      <sheetName val="特定_その他級地"/>
      <sheetName val="特定_介護専用型_國定"/>
      <sheetName val="特定_ 介護専用型(moto)"/>
      <sheetName val="特定_ 介護専用型_1級地"/>
      <sheetName val="特定_ 介護専用型_2級地"/>
      <sheetName val="特定_ 介護専用型_3級地"/>
      <sheetName val="特定_ 介護専用型_4級地"/>
      <sheetName val="特定_ 介護専用型_5級地"/>
      <sheetName val="特定_ 介護専用型_6級地"/>
      <sheetName val="特定_ 介護専用型_7級地"/>
      <sheetName val="特定_ 介護専用型_その他"/>
      <sheetName val="GH（4級地） 豊中市"/>
    </sheetNames>
    <sheetDataSet>
      <sheetData sheetId="0"/>
      <sheetData sheetId="1"/>
      <sheetData sheetId="2"/>
      <sheetData sheetId="3">
        <row r="6">
          <cell r="M6" t="str">
            <v>１級地</v>
          </cell>
          <cell r="N6">
            <v>10.9</v>
          </cell>
        </row>
        <row r="7">
          <cell r="M7" t="str">
            <v>２級地</v>
          </cell>
          <cell r="N7">
            <v>10.72</v>
          </cell>
        </row>
        <row r="8">
          <cell r="M8" t="str">
            <v>３級地</v>
          </cell>
          <cell r="N8">
            <v>10.68</v>
          </cell>
        </row>
        <row r="9">
          <cell r="M9" t="str">
            <v>４級地</v>
          </cell>
          <cell r="N9">
            <v>10.54</v>
          </cell>
        </row>
        <row r="10">
          <cell r="M10" t="str">
            <v>５級地</v>
          </cell>
          <cell r="N10">
            <v>10.45</v>
          </cell>
        </row>
        <row r="11">
          <cell r="M11" t="str">
            <v>６級地</v>
          </cell>
          <cell r="N11">
            <v>10.27</v>
          </cell>
        </row>
        <row r="12">
          <cell r="M12" t="str">
            <v>７級地</v>
          </cell>
          <cell r="N12">
            <v>10.14</v>
          </cell>
        </row>
        <row r="13">
          <cell r="M13" t="str">
            <v>その他</v>
          </cell>
          <cell r="N13">
            <v>10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退職者 2011_1"/>
      <sheetName val="退職者 2011_2"/>
      <sheetName val="退職者 2011_3"/>
      <sheetName val="退職者 2011_4"/>
      <sheetName val="退職者 2011_5"/>
      <sheetName val="退職者 2011_6"/>
      <sheetName val="退職者 2011_7"/>
      <sheetName val="退職者 2011_8"/>
      <sheetName val="リスト"/>
      <sheetName val="Sheet1"/>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全体"/>
      <sheetName val="①役員名簿"/>
      <sheetName val="②規模・構造"/>
      <sheetName val="③サービス"/>
      <sheetName val="事務局使用欄（さわらないこと）"/>
      <sheetName val="Sheet1"/>
    </sheetNames>
    <sheetDataSet>
      <sheetData sheetId="0" refreshError="1"/>
      <sheetData sheetId="1" refreshError="1"/>
      <sheetData sheetId="2" refreshError="1"/>
      <sheetData sheetId="3" refreshError="1"/>
      <sheetData sheetId="4" refreshError="1"/>
      <sheetData sheetId="5">
        <row r="3">
          <cell r="L3" t="str">
            <v>A'</v>
          </cell>
        </row>
        <row r="4">
          <cell r="L4" t="str">
            <v>A</v>
          </cell>
        </row>
        <row r="5">
          <cell r="L5" t="str">
            <v>B'</v>
          </cell>
        </row>
        <row r="6">
          <cell r="L6" t="str">
            <v>B</v>
          </cell>
        </row>
        <row r="7">
          <cell r="L7" t="str">
            <v>C'</v>
          </cell>
        </row>
        <row r="8">
          <cell r="L8" t="str">
            <v>C</v>
          </cell>
        </row>
        <row r="9">
          <cell r="L9" t="str">
            <v>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０作成にあたっての注意事項"/>
      <sheetName val="１事業主体　２事業概要"/>
      <sheetName val="３建物概要"/>
      <sheetName val="４サービス内容"/>
      <sheetName val="５職員体制"/>
      <sheetName val="６利用料金"/>
      <sheetName val="７入居者状況"/>
      <sheetName val="８苦情等体制　９情報開示"/>
      <sheetName val="10その他"/>
      <sheetName val="別添１"/>
      <sheetName val="事業所一覧"/>
      <sheetName val="別添２"/>
      <sheetName val="介護サービス一覧表"/>
      <sheetName val="別添３（新設）"/>
      <sheetName val="別添４（新設）"/>
      <sheetName val="加算・減算の説明"/>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G3" t="str">
            <v>4級地</v>
          </cell>
          <cell r="H3">
            <v>10.54</v>
          </cell>
        </row>
        <row r="8">
          <cell r="J8">
            <v>57548</v>
          </cell>
          <cell r="K8">
            <v>5755</v>
          </cell>
        </row>
        <row r="9">
          <cell r="J9">
            <v>98338</v>
          </cell>
          <cell r="K9">
            <v>9834</v>
          </cell>
        </row>
        <row r="10">
          <cell r="J10">
            <v>170115</v>
          </cell>
          <cell r="K10">
            <v>17012</v>
          </cell>
        </row>
        <row r="11">
          <cell r="J11">
            <v>190984</v>
          </cell>
          <cell r="K11">
            <v>19099</v>
          </cell>
        </row>
        <row r="12">
          <cell r="J12">
            <v>213118</v>
          </cell>
          <cell r="K12">
            <v>21312</v>
          </cell>
        </row>
        <row r="13">
          <cell r="J13">
            <v>233355</v>
          </cell>
          <cell r="K13">
            <v>23336</v>
          </cell>
        </row>
        <row r="14">
          <cell r="J14">
            <v>255173</v>
          </cell>
          <cell r="K14">
            <v>25518</v>
          </cell>
        </row>
      </sheetData>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資料）特定"/>
      <sheetName val="Ａ基本情報"/>
      <sheetName val="Ｂ料金表 ＋ L貼付用の料金表"/>
      <sheetName val="Ｃ家_別紙特定施設等の介護給付費（料金表）"/>
      <sheetName val="×211001重説_代表的なプラン"/>
      <sheetName val="×211001重説_居室タイプ別価格表"/>
      <sheetName val="プルダウンリスト"/>
      <sheetName val="契約DB"/>
      <sheetName val="B-1.加算ヒアリングシート（サ提）"/>
      <sheetName val="B-2.加算ヒアリングシート (その他・整理後)"/>
      <sheetName val="B-3.①　L.家.GH.小多機.看多機.通所"/>
      <sheetName val="20.WAMNET_旧地域区分"/>
      <sheetName val="21.旧地域区分_ﾋﾟﾎﾟｯﾄ"/>
    </sheetNames>
    <sheetDataSet>
      <sheetData sheetId="0">
        <row r="2">
          <cell r="H2" t="str">
            <v>ホーム名</v>
          </cell>
          <cell r="I2" t="str">
            <v>サービス種別コード</v>
          </cell>
          <cell r="J2" t="str">
            <v>サービス種別</v>
          </cell>
          <cell r="K2" t="str">
            <v>施設/居宅</v>
          </cell>
          <cell r="L2" t="str">
            <v>利得値</v>
          </cell>
          <cell r="M2" t="str">
            <v>ADL維持等加算
取得予定（Ⅰ/Ⅱ）</v>
          </cell>
        </row>
        <row r="3">
          <cell r="H3" t="str">
            <v>そんぽの家　大宮</v>
          </cell>
          <cell r="I3" t="str">
            <v>33</v>
          </cell>
          <cell r="J3" t="str">
            <v>特定施設入居</v>
          </cell>
          <cell r="K3" t="str">
            <v>2:通所・居宅</v>
          </cell>
        </row>
        <row r="4">
          <cell r="H4" t="str">
            <v>そんぽの家　大宮見沼</v>
          </cell>
          <cell r="I4" t="str">
            <v>33</v>
          </cell>
          <cell r="J4" t="str">
            <v>特定施設入居</v>
          </cell>
          <cell r="K4" t="str">
            <v>2:通所・居宅</v>
          </cell>
          <cell r="L4">
            <v>2.8</v>
          </cell>
          <cell r="M4" t="str">
            <v>Ⅱ</v>
          </cell>
        </row>
        <row r="5">
          <cell r="H5" t="str">
            <v>そんぽの家　南与野</v>
          </cell>
          <cell r="I5" t="str">
            <v>33</v>
          </cell>
          <cell r="J5" t="str">
            <v>特定施設入居</v>
          </cell>
          <cell r="K5" t="str">
            <v>2:通所・居宅</v>
          </cell>
          <cell r="L5">
            <v>3.3</v>
          </cell>
          <cell r="M5" t="str">
            <v>Ⅱ</v>
          </cell>
        </row>
        <row r="6">
          <cell r="H6" t="str">
            <v>ＳＯＭＰＯケア　ラヴィーレ西大宮</v>
          </cell>
          <cell r="I6" t="str">
            <v>33</v>
          </cell>
          <cell r="J6" t="str">
            <v>特定施設入居</v>
          </cell>
          <cell r="K6" t="str">
            <v>2:通所・居宅</v>
          </cell>
          <cell r="L6">
            <v>3</v>
          </cell>
          <cell r="M6" t="str">
            <v>Ⅱ</v>
          </cell>
        </row>
        <row r="7">
          <cell r="H7" t="str">
            <v>ＳＯＭＰＯケア　ラヴィーレ大宮弐番館</v>
          </cell>
          <cell r="I7" t="str">
            <v>33</v>
          </cell>
          <cell r="J7" t="str">
            <v>特定施設入居</v>
          </cell>
          <cell r="K7" t="str">
            <v>2:通所・居宅</v>
          </cell>
          <cell r="L7">
            <v>2.7</v>
          </cell>
          <cell r="M7" t="str">
            <v>Ⅱ</v>
          </cell>
        </row>
        <row r="8">
          <cell r="H8" t="str">
            <v>ＳＯＭＰＯケア　ラヴィーレ武蔵浦和</v>
          </cell>
          <cell r="I8" t="str">
            <v>33</v>
          </cell>
          <cell r="J8" t="str">
            <v>特定施設入居</v>
          </cell>
          <cell r="K8" t="str">
            <v>2:通所・居宅</v>
          </cell>
        </row>
        <row r="9">
          <cell r="H9" t="str">
            <v>ＳＯＭＰＯケア　ラヴィーレ大宮</v>
          </cell>
          <cell r="I9" t="str">
            <v>33</v>
          </cell>
          <cell r="J9" t="str">
            <v>特定施設入居</v>
          </cell>
          <cell r="K9" t="str">
            <v>2:通所・居宅</v>
          </cell>
        </row>
        <row r="10">
          <cell r="H10" t="str">
            <v>そんぽの家　越谷</v>
          </cell>
          <cell r="I10" t="str">
            <v>33</v>
          </cell>
          <cell r="J10" t="str">
            <v>特定施設入居</v>
          </cell>
          <cell r="K10" t="str">
            <v>2:通所・居宅</v>
          </cell>
        </row>
        <row r="11">
          <cell r="H11" t="str">
            <v>ＳＯＭＰＯケア　ラヴィーレ越谷</v>
          </cell>
          <cell r="I11" t="str">
            <v>33</v>
          </cell>
          <cell r="J11" t="str">
            <v>特定施設入居</v>
          </cell>
          <cell r="K11" t="str">
            <v>2:通所・居宅</v>
          </cell>
          <cell r="L11">
            <v>2.1</v>
          </cell>
          <cell r="M11" t="str">
            <v>Ⅱ</v>
          </cell>
        </row>
        <row r="12">
          <cell r="H12" t="str">
            <v>ＳＯＭＰＯケア　ラヴィーレ草加松原</v>
          </cell>
          <cell r="I12" t="str">
            <v>33</v>
          </cell>
          <cell r="J12" t="str">
            <v>特定施設入居</v>
          </cell>
          <cell r="K12" t="str">
            <v>2:通所・居宅</v>
          </cell>
          <cell r="L12">
            <v>1.3</v>
          </cell>
          <cell r="M12" t="str">
            <v>Ⅰ</v>
          </cell>
        </row>
        <row r="13">
          <cell r="H13" t="str">
            <v>ＳＯＭＰＯケア　ラヴィーレ戸田</v>
          </cell>
          <cell r="I13" t="str">
            <v>33</v>
          </cell>
          <cell r="J13" t="str">
            <v>特定施設入居</v>
          </cell>
          <cell r="K13" t="str">
            <v>2:通所・居宅</v>
          </cell>
        </row>
        <row r="14">
          <cell r="H14" t="str">
            <v>ＳＯＭＰＯケア　ラヴィーレ草加</v>
          </cell>
          <cell r="I14" t="str">
            <v>33</v>
          </cell>
          <cell r="J14" t="str">
            <v>特定施設入居</v>
          </cell>
          <cell r="K14" t="str">
            <v>2:通所・居宅</v>
          </cell>
        </row>
        <row r="15">
          <cell r="H15" t="str">
            <v>ＳＯＭＰＯケア　ラヴィーレ八潮</v>
          </cell>
          <cell r="I15" t="str">
            <v>33</v>
          </cell>
          <cell r="J15" t="str">
            <v>特定施設入居</v>
          </cell>
          <cell r="K15" t="str">
            <v>2:通所・居宅</v>
          </cell>
          <cell r="L15">
            <v>2.9</v>
          </cell>
          <cell r="M15" t="str">
            <v>Ⅱ</v>
          </cell>
        </row>
        <row r="16">
          <cell r="H16" t="str">
            <v>そんぽの家　東川口</v>
          </cell>
          <cell r="I16" t="str">
            <v>33</v>
          </cell>
          <cell r="J16" t="str">
            <v>特定施設入居</v>
          </cell>
          <cell r="K16" t="str">
            <v>2:通所・居宅</v>
          </cell>
          <cell r="L16">
            <v>2.7</v>
          </cell>
          <cell r="M16" t="str">
            <v>Ⅱ</v>
          </cell>
        </row>
        <row r="17">
          <cell r="H17" t="str">
            <v>ＳＯＭＰＯケア　ラヴィーレ川口安行</v>
          </cell>
          <cell r="I17" t="str">
            <v>33</v>
          </cell>
          <cell r="J17" t="str">
            <v>特定施設入居</v>
          </cell>
          <cell r="K17" t="str">
            <v>2:通所・居宅</v>
          </cell>
        </row>
        <row r="18">
          <cell r="H18" t="str">
            <v>ＳＯＭＰＯケア　ラヴィーレ南浦和</v>
          </cell>
          <cell r="I18" t="str">
            <v>33</v>
          </cell>
          <cell r="J18" t="str">
            <v>特定施設入居</v>
          </cell>
          <cell r="K18" t="str">
            <v>2:通所・居宅</v>
          </cell>
          <cell r="L18">
            <v>2.6</v>
          </cell>
          <cell r="M18" t="str">
            <v>Ⅱ</v>
          </cell>
        </row>
        <row r="19">
          <cell r="H19" t="str">
            <v>ＳＯＭＰＯケア　ラヴィーレ志木柳瀬川</v>
          </cell>
          <cell r="I19" t="str">
            <v>33</v>
          </cell>
          <cell r="J19" t="str">
            <v>特定施設入居</v>
          </cell>
          <cell r="K19" t="str">
            <v>2:通所・居宅</v>
          </cell>
        </row>
        <row r="20">
          <cell r="H20" t="str">
            <v>ＳＯＭＰＯケア　ラヴィーレ朝霞</v>
          </cell>
          <cell r="I20" t="str">
            <v>33</v>
          </cell>
          <cell r="J20" t="str">
            <v>特定施設入居</v>
          </cell>
          <cell r="K20" t="str">
            <v>2:通所・居宅</v>
          </cell>
        </row>
        <row r="21">
          <cell r="H21" t="str">
            <v>ＳＯＭＰＯケア　ラヴィーレ坂戸</v>
          </cell>
          <cell r="I21" t="str">
            <v>33</v>
          </cell>
          <cell r="J21" t="str">
            <v>特定施設入居</v>
          </cell>
          <cell r="K21" t="str">
            <v>2:通所・居宅</v>
          </cell>
          <cell r="L21">
            <v>3</v>
          </cell>
          <cell r="M21" t="str">
            <v>Ⅱ</v>
          </cell>
        </row>
        <row r="22">
          <cell r="H22" t="str">
            <v>ＳＯＭＰＯケア　ラヴィーレ入間</v>
          </cell>
          <cell r="I22" t="str">
            <v>33</v>
          </cell>
          <cell r="J22" t="str">
            <v>特定施設入居</v>
          </cell>
          <cell r="K22" t="str">
            <v>2:通所・居宅</v>
          </cell>
        </row>
        <row r="23">
          <cell r="H23" t="str">
            <v>ＳＯＭＰＯケア　ラヴィーレ狭山</v>
          </cell>
          <cell r="I23" t="str">
            <v>33</v>
          </cell>
          <cell r="J23" t="str">
            <v>特定施設入居</v>
          </cell>
          <cell r="K23" t="str">
            <v>2:通所・居宅</v>
          </cell>
        </row>
        <row r="24">
          <cell r="H24" t="str">
            <v>ＳＯＭＰＯケア　ラヴィーレ東所沢</v>
          </cell>
          <cell r="I24" t="str">
            <v>33</v>
          </cell>
          <cell r="J24" t="str">
            <v>特定施設入居</v>
          </cell>
          <cell r="K24" t="str">
            <v>2:通所・居宅</v>
          </cell>
        </row>
        <row r="25">
          <cell r="H25" t="str">
            <v>ＳＯＭＰＯケア　ラヴィーレ鶴ヶ島</v>
          </cell>
          <cell r="I25" t="str">
            <v>33</v>
          </cell>
          <cell r="J25" t="str">
            <v>特定施設入居</v>
          </cell>
          <cell r="K25" t="str">
            <v>2:通所・居宅</v>
          </cell>
        </row>
        <row r="26">
          <cell r="H26" t="str">
            <v>ＳＯＭＰＯケア　ラヴィーレ上福岡</v>
          </cell>
          <cell r="I26" t="str">
            <v>33</v>
          </cell>
          <cell r="J26" t="str">
            <v>特定施設入居</v>
          </cell>
          <cell r="K26" t="str">
            <v>2:通所・居宅</v>
          </cell>
          <cell r="L26">
            <v>1.9</v>
          </cell>
          <cell r="M26" t="str">
            <v>Ⅰ</v>
          </cell>
        </row>
        <row r="27">
          <cell r="H27" t="str">
            <v>ＳＯＭＰＯケア　ラヴィーレ飯能</v>
          </cell>
          <cell r="I27" t="str">
            <v>33</v>
          </cell>
          <cell r="J27" t="str">
            <v>特定施設入居</v>
          </cell>
          <cell r="K27" t="str">
            <v>2:通所・居宅</v>
          </cell>
          <cell r="L27">
            <v>3.2</v>
          </cell>
          <cell r="M27" t="str">
            <v>Ⅱ</v>
          </cell>
        </row>
        <row r="28">
          <cell r="H28" t="str">
            <v>ＳＯＭＰＯケア　ラヴィーレふじみ野</v>
          </cell>
          <cell r="I28" t="str">
            <v>33</v>
          </cell>
          <cell r="J28" t="str">
            <v>特定施設入居</v>
          </cell>
          <cell r="K28" t="str">
            <v>2:通所・居宅</v>
          </cell>
          <cell r="L28">
            <v>3.3</v>
          </cell>
          <cell r="M28" t="str">
            <v>Ⅱ</v>
          </cell>
        </row>
        <row r="29">
          <cell r="H29" t="str">
            <v>そんぽの家　松戸五香</v>
          </cell>
          <cell r="I29" t="str">
            <v>33</v>
          </cell>
          <cell r="J29" t="str">
            <v>特定施設入居</v>
          </cell>
          <cell r="K29" t="str">
            <v>2:通所・居宅</v>
          </cell>
          <cell r="L29">
            <v>2.9</v>
          </cell>
          <cell r="M29" t="str">
            <v>Ⅱ</v>
          </cell>
        </row>
        <row r="30">
          <cell r="H30" t="str">
            <v>そんぽの家　柏豊四季</v>
          </cell>
          <cell r="I30" t="str">
            <v>33</v>
          </cell>
          <cell r="J30" t="str">
            <v>特定施設入居</v>
          </cell>
          <cell r="K30" t="str">
            <v>2:通所・居宅</v>
          </cell>
          <cell r="L30">
            <v>1.1000000000000001</v>
          </cell>
          <cell r="M30" t="str">
            <v>Ⅰ</v>
          </cell>
        </row>
        <row r="31">
          <cell r="H31" t="str">
            <v>ＳＯＭＰＯケア　ラヴィーレ流山おおたかの森</v>
          </cell>
          <cell r="I31" t="str">
            <v>33</v>
          </cell>
          <cell r="J31" t="str">
            <v>特定施設入居</v>
          </cell>
          <cell r="K31" t="str">
            <v>2:通所・居宅</v>
          </cell>
        </row>
        <row r="32">
          <cell r="H32" t="str">
            <v>ＳＯＭＰＯケア　ラヴィーレ松戸</v>
          </cell>
          <cell r="I32" t="str">
            <v>33</v>
          </cell>
          <cell r="J32" t="str">
            <v>特定施設入居</v>
          </cell>
          <cell r="K32" t="str">
            <v>2:通所・居宅</v>
          </cell>
        </row>
        <row r="33">
          <cell r="H33" t="str">
            <v>ＳＯＭＰＯケア　ラヴィーレ東松戸</v>
          </cell>
          <cell r="I33" t="str">
            <v>33</v>
          </cell>
          <cell r="J33" t="str">
            <v>特定施設入居</v>
          </cell>
          <cell r="K33" t="str">
            <v>2:通所・居宅</v>
          </cell>
        </row>
        <row r="34">
          <cell r="H34" t="str">
            <v>そんぽの家　津田沼</v>
          </cell>
          <cell r="I34" t="str">
            <v>33</v>
          </cell>
          <cell r="J34" t="str">
            <v>特定施設入居</v>
          </cell>
          <cell r="K34" t="str">
            <v>2:通所・居宅</v>
          </cell>
          <cell r="L34">
            <v>2.4</v>
          </cell>
          <cell r="M34" t="str">
            <v>Ⅱ</v>
          </cell>
        </row>
        <row r="35">
          <cell r="H35" t="str">
            <v>そんぽの家　京成大久保</v>
          </cell>
          <cell r="I35" t="str">
            <v>33</v>
          </cell>
          <cell r="J35" t="str">
            <v>特定施設入居</v>
          </cell>
          <cell r="K35" t="str">
            <v>2:通所・居宅</v>
          </cell>
          <cell r="L35">
            <v>3</v>
          </cell>
          <cell r="M35" t="str">
            <v>Ⅱ</v>
          </cell>
        </row>
        <row r="36">
          <cell r="H36" t="str">
            <v>そんぽの家　市川</v>
          </cell>
          <cell r="I36" t="str">
            <v>33</v>
          </cell>
          <cell r="J36" t="str">
            <v>特定施設入居</v>
          </cell>
          <cell r="K36" t="str">
            <v>2:通所・居宅</v>
          </cell>
        </row>
        <row r="37">
          <cell r="H37" t="str">
            <v>ＳＯＭＰＯケア　ラヴィーレ西船橋</v>
          </cell>
          <cell r="I37" t="str">
            <v>33</v>
          </cell>
          <cell r="J37" t="str">
            <v>特定施設入居</v>
          </cell>
          <cell r="K37" t="str">
            <v>2:通所・居宅</v>
          </cell>
        </row>
        <row r="38">
          <cell r="H38" t="str">
            <v>ＳＯＭＰＯケア　ラヴィーレ津田沼</v>
          </cell>
          <cell r="I38" t="str">
            <v>33</v>
          </cell>
          <cell r="J38" t="str">
            <v>特定施設入居</v>
          </cell>
          <cell r="K38" t="str">
            <v>2:通所・居宅</v>
          </cell>
          <cell r="L38" t="str">
            <v>1,7</v>
          </cell>
          <cell r="M38" t="str">
            <v>Ⅰ</v>
          </cell>
        </row>
        <row r="39">
          <cell r="H39" t="str">
            <v>ＳＯＭＰＯケア　ラヴィーレ習志野台</v>
          </cell>
          <cell r="I39" t="str">
            <v>33</v>
          </cell>
          <cell r="J39" t="str">
            <v>特定施設入居</v>
          </cell>
          <cell r="K39" t="str">
            <v>2:通所・居宅</v>
          </cell>
          <cell r="L39">
            <v>1.7</v>
          </cell>
          <cell r="M39" t="str">
            <v>Ⅰ</v>
          </cell>
        </row>
        <row r="40">
          <cell r="H40" t="str">
            <v>そんぽの家　蘇我</v>
          </cell>
          <cell r="I40" t="str">
            <v>33</v>
          </cell>
          <cell r="J40" t="str">
            <v>特定施設入居</v>
          </cell>
          <cell r="K40" t="str">
            <v>2:通所・居宅</v>
          </cell>
          <cell r="L40">
            <v>2.6</v>
          </cell>
          <cell r="M40" t="str">
            <v>Ⅱ</v>
          </cell>
        </row>
        <row r="41">
          <cell r="H41" t="str">
            <v>そんぽの家　朝日ヶ丘</v>
          </cell>
          <cell r="I41" t="str">
            <v>33</v>
          </cell>
          <cell r="J41" t="str">
            <v>特定施設入居</v>
          </cell>
          <cell r="K41" t="str">
            <v>2:通所・居宅</v>
          </cell>
          <cell r="L41">
            <v>3.1</v>
          </cell>
          <cell r="M41" t="str">
            <v>Ⅱ</v>
          </cell>
        </row>
        <row r="42">
          <cell r="H42" t="str">
            <v>そんぽの家　都賀</v>
          </cell>
          <cell r="I42" t="str">
            <v>33</v>
          </cell>
          <cell r="J42" t="str">
            <v>特定施設入居</v>
          </cell>
          <cell r="K42" t="str">
            <v>2:通所・居宅</v>
          </cell>
          <cell r="L42">
            <v>2.8</v>
          </cell>
          <cell r="M42" t="str">
            <v>Ⅱ</v>
          </cell>
        </row>
        <row r="43">
          <cell r="H43" t="str">
            <v>ＳＯＭＰＯケア　ラヴィーレ成田</v>
          </cell>
          <cell r="I43" t="str">
            <v>33</v>
          </cell>
          <cell r="J43" t="str">
            <v>特定施設入居</v>
          </cell>
          <cell r="K43" t="str">
            <v>2:通所・居宅</v>
          </cell>
          <cell r="L43">
            <v>2.4</v>
          </cell>
          <cell r="M43" t="str">
            <v>Ⅱ</v>
          </cell>
        </row>
        <row r="44">
          <cell r="H44" t="str">
            <v>ＳＯＭＰＯケア　ラヴィーレみつわ台</v>
          </cell>
          <cell r="I44" t="str">
            <v>33</v>
          </cell>
          <cell r="J44" t="str">
            <v>特定施設入居</v>
          </cell>
          <cell r="K44" t="str">
            <v>2:通所・居宅</v>
          </cell>
          <cell r="L44">
            <v>2.9</v>
          </cell>
          <cell r="M44" t="str">
            <v>Ⅱ</v>
          </cell>
        </row>
        <row r="45">
          <cell r="H45" t="str">
            <v>ＳＯＭＰＯケア　ラヴィーレ勝田台</v>
          </cell>
          <cell r="I45" t="str">
            <v>33</v>
          </cell>
          <cell r="J45" t="str">
            <v>特定施設入居</v>
          </cell>
          <cell r="K45" t="str">
            <v>2:通所・居宅</v>
          </cell>
        </row>
        <row r="46">
          <cell r="H46" t="str">
            <v>ＳＯＭＰＯケア　ラヴィーレ千葉椿森</v>
          </cell>
          <cell r="I46" t="str">
            <v>33</v>
          </cell>
          <cell r="J46" t="str">
            <v>特定施設入居</v>
          </cell>
          <cell r="K46" t="str">
            <v>2:通所・居宅</v>
          </cell>
        </row>
        <row r="47">
          <cell r="H47" t="str">
            <v>ＳＯＭＰＯケア　ラヴィーレ八千代</v>
          </cell>
          <cell r="I47" t="str">
            <v>33</v>
          </cell>
          <cell r="J47" t="str">
            <v>特定施設入居</v>
          </cell>
          <cell r="K47" t="str">
            <v>2:通所・居宅</v>
          </cell>
          <cell r="L47">
            <v>1.8</v>
          </cell>
          <cell r="M47" t="str">
            <v>Ⅰ</v>
          </cell>
        </row>
        <row r="48">
          <cell r="H48" t="str">
            <v>そんぽの家　横浜港南台</v>
          </cell>
          <cell r="I48" t="str">
            <v>33</v>
          </cell>
          <cell r="J48" t="str">
            <v>特定施設入居</v>
          </cell>
          <cell r="K48" t="str">
            <v>2:通所・居宅</v>
          </cell>
        </row>
        <row r="49">
          <cell r="H49" t="str">
            <v>そんぽの家　港南台</v>
          </cell>
          <cell r="I49" t="str">
            <v>33</v>
          </cell>
          <cell r="J49" t="str">
            <v>特定施設入居</v>
          </cell>
          <cell r="K49" t="str">
            <v>2:通所・居宅</v>
          </cell>
        </row>
        <row r="50">
          <cell r="H50" t="str">
            <v>そんぽの家　戸塚南</v>
          </cell>
          <cell r="I50" t="str">
            <v>33</v>
          </cell>
          <cell r="J50" t="str">
            <v>特定施設入居</v>
          </cell>
          <cell r="K50" t="str">
            <v>2:通所・居宅</v>
          </cell>
        </row>
        <row r="51">
          <cell r="H51" t="str">
            <v>ＳＯＭＰＯケア　ラヴィーレ横浜弥生台</v>
          </cell>
          <cell r="I51" t="str">
            <v>33</v>
          </cell>
          <cell r="J51" t="str">
            <v>特定施設入居</v>
          </cell>
          <cell r="K51" t="str">
            <v>2:通所・居宅</v>
          </cell>
        </row>
        <row r="52">
          <cell r="H52" t="str">
            <v>ＳＯＭＰＯケア　ラヴィーレ戸塚</v>
          </cell>
          <cell r="I52" t="str">
            <v>33</v>
          </cell>
          <cell r="J52" t="str">
            <v>特定施設入居</v>
          </cell>
          <cell r="K52" t="str">
            <v>2:通所・居宅</v>
          </cell>
        </row>
        <row r="53">
          <cell r="H53" t="str">
            <v>ＳＯＭＰＯケア　ラヴィーレ金沢八景</v>
          </cell>
          <cell r="I53" t="str">
            <v>33</v>
          </cell>
          <cell r="J53" t="str">
            <v>特定施設入居</v>
          </cell>
          <cell r="K53" t="str">
            <v>2:通所・居宅</v>
          </cell>
        </row>
        <row r="54">
          <cell r="H54" t="str">
            <v>ＳＯＭＰＯケア　ラヴィーレ洋光台</v>
          </cell>
          <cell r="I54" t="str">
            <v>33</v>
          </cell>
          <cell r="J54" t="str">
            <v>特定施設入居</v>
          </cell>
          <cell r="K54" t="str">
            <v>2:通所・居宅</v>
          </cell>
        </row>
        <row r="55">
          <cell r="H55" t="str">
            <v>ＳＯＭＰＯケア　ラヴィーレ横浜緑園都市</v>
          </cell>
          <cell r="I55" t="str">
            <v>33</v>
          </cell>
          <cell r="J55" t="str">
            <v>特定施設入居</v>
          </cell>
          <cell r="K55" t="str">
            <v>2:通所・居宅</v>
          </cell>
        </row>
        <row r="56">
          <cell r="H56" t="str">
            <v>そんぽの家　横浜神大寺</v>
          </cell>
          <cell r="I56" t="str">
            <v>33</v>
          </cell>
          <cell r="J56" t="str">
            <v>特定施設入居</v>
          </cell>
          <cell r="K56" t="str">
            <v>2:通所・居宅</v>
          </cell>
        </row>
        <row r="57">
          <cell r="H57" t="str">
            <v>ＳＯＭＰＯケア　ラヴィーレあざみ野</v>
          </cell>
          <cell r="I57" t="str">
            <v>33</v>
          </cell>
          <cell r="J57" t="str">
            <v>特定施設入居</v>
          </cell>
          <cell r="K57" t="str">
            <v>2:通所・居宅</v>
          </cell>
        </row>
        <row r="58">
          <cell r="H58" t="str">
            <v>ＳＯＭＰＯケア　ラヴィーレ綱島</v>
          </cell>
          <cell r="I58" t="str">
            <v>33</v>
          </cell>
          <cell r="J58" t="str">
            <v>特定施設入居</v>
          </cell>
          <cell r="K58" t="str">
            <v>2:通所・居宅</v>
          </cell>
        </row>
        <row r="59">
          <cell r="H59" t="str">
            <v>ＳＯＭＰＯケア　ラヴィーレ十日市場</v>
          </cell>
          <cell r="I59" t="str">
            <v>33</v>
          </cell>
          <cell r="J59" t="str">
            <v>特定施設入居</v>
          </cell>
          <cell r="K59" t="str">
            <v>2:通所・居宅</v>
          </cell>
        </row>
        <row r="60">
          <cell r="H60" t="str">
            <v>そんぽの家　新川崎</v>
          </cell>
          <cell r="I60" t="str">
            <v>33</v>
          </cell>
          <cell r="J60" t="str">
            <v>特定施設入居</v>
          </cell>
          <cell r="K60" t="str">
            <v>2:通所・居宅</v>
          </cell>
        </row>
        <row r="61">
          <cell r="H61" t="str">
            <v>そんぽの家　小倉</v>
          </cell>
          <cell r="I61" t="str">
            <v>33</v>
          </cell>
          <cell r="J61" t="str">
            <v>特定施設入居</v>
          </cell>
          <cell r="K61" t="str">
            <v>2:通所・居宅</v>
          </cell>
        </row>
        <row r="62">
          <cell r="H62" t="str">
            <v>ＳＯＭＰＯケア　ラヴィーレ川崎</v>
          </cell>
          <cell r="I62" t="str">
            <v>33</v>
          </cell>
          <cell r="J62" t="str">
            <v>特定施設入居</v>
          </cell>
          <cell r="K62" t="str">
            <v>2:通所・居宅</v>
          </cell>
        </row>
        <row r="63">
          <cell r="H63" t="str">
            <v>そんぽの家　御幸公園</v>
          </cell>
          <cell r="I63" t="str">
            <v>33</v>
          </cell>
          <cell r="J63" t="str">
            <v>特定施設入居</v>
          </cell>
          <cell r="K63" t="str">
            <v>2:通所・居宅</v>
          </cell>
        </row>
        <row r="64">
          <cell r="H64" t="str">
            <v>ＳＯＭＰＯケア　ラヴィーレ浜川崎</v>
          </cell>
          <cell r="I64" t="str">
            <v>33</v>
          </cell>
          <cell r="J64" t="str">
            <v>特定施設入居</v>
          </cell>
          <cell r="K64" t="str">
            <v>2:通所・居宅</v>
          </cell>
        </row>
        <row r="65">
          <cell r="H65" t="str">
            <v>そんぽの家　溝の口</v>
          </cell>
          <cell r="I65" t="str">
            <v>33</v>
          </cell>
          <cell r="J65" t="str">
            <v>特定施設入居</v>
          </cell>
          <cell r="K65" t="str">
            <v>2:通所・居宅</v>
          </cell>
        </row>
        <row r="66">
          <cell r="H66" t="str">
            <v>ＳＯＭＰＯケア　ラヴィーレ溝の口</v>
          </cell>
          <cell r="I66" t="str">
            <v>33</v>
          </cell>
          <cell r="J66" t="str">
            <v>特定施設入居</v>
          </cell>
          <cell r="K66" t="str">
            <v>2:通所・居宅</v>
          </cell>
        </row>
        <row r="67">
          <cell r="H67" t="str">
            <v>ＳＯＭＰＯケア　ラヴィーレ高津</v>
          </cell>
          <cell r="I67" t="str">
            <v>33</v>
          </cell>
          <cell r="J67" t="str">
            <v>特定施設入居</v>
          </cell>
          <cell r="K67" t="str">
            <v>2:通所・居宅</v>
          </cell>
        </row>
        <row r="68">
          <cell r="H68" t="str">
            <v>ＳＯＭＰＯケア　ラヴィーレ元住吉</v>
          </cell>
          <cell r="I68" t="str">
            <v>33</v>
          </cell>
          <cell r="J68" t="str">
            <v>特定施設入居</v>
          </cell>
          <cell r="K68" t="str">
            <v>2:通所・居宅</v>
          </cell>
        </row>
        <row r="69">
          <cell r="H69" t="str">
            <v>ＳＯＭＰＯケア　ラヴィーレ溝の口弐番館</v>
          </cell>
          <cell r="I69" t="str">
            <v>33</v>
          </cell>
          <cell r="J69" t="str">
            <v>特定施設入居</v>
          </cell>
          <cell r="K69" t="str">
            <v>2:通所・居宅</v>
          </cell>
        </row>
        <row r="70">
          <cell r="H70" t="str">
            <v>そんぽの家　はるひ野</v>
          </cell>
          <cell r="I70" t="str">
            <v>33</v>
          </cell>
          <cell r="J70" t="str">
            <v>特定施設入居</v>
          </cell>
          <cell r="K70" t="str">
            <v>2:通所・居宅</v>
          </cell>
        </row>
        <row r="71">
          <cell r="H71" t="str">
            <v>そんぽの家　川崎宮前</v>
          </cell>
          <cell r="I71" t="str">
            <v>33</v>
          </cell>
          <cell r="J71" t="str">
            <v>特定施設入居</v>
          </cell>
          <cell r="K71" t="str">
            <v>2:通所・居宅</v>
          </cell>
        </row>
        <row r="72">
          <cell r="H72" t="str">
            <v>そんぽの家　生田</v>
          </cell>
          <cell r="I72" t="str">
            <v>33</v>
          </cell>
          <cell r="J72" t="str">
            <v>特定施設入居</v>
          </cell>
          <cell r="K72" t="str">
            <v>2:通所・居宅</v>
          </cell>
        </row>
        <row r="73">
          <cell r="H73" t="str">
            <v>そんぽの家　新百合ヶ丘</v>
          </cell>
          <cell r="I73" t="str">
            <v>33</v>
          </cell>
          <cell r="J73" t="str">
            <v>特定施設入居</v>
          </cell>
          <cell r="K73" t="str">
            <v>2:通所・居宅</v>
          </cell>
        </row>
        <row r="74">
          <cell r="H74" t="str">
            <v>そんぽの家　中野島ガーデン</v>
          </cell>
          <cell r="I74" t="str">
            <v>33</v>
          </cell>
          <cell r="J74" t="str">
            <v>特定施設入居</v>
          </cell>
          <cell r="K74" t="str">
            <v>2:通所・居宅</v>
          </cell>
        </row>
        <row r="75">
          <cell r="H75" t="str">
            <v>ＳＯＭＰＯケア　ラヴィーレ王禅寺</v>
          </cell>
          <cell r="I75" t="str">
            <v>33</v>
          </cell>
          <cell r="J75" t="str">
            <v>特定施設入居</v>
          </cell>
          <cell r="K75" t="str">
            <v>2:通所・居宅</v>
          </cell>
        </row>
        <row r="76">
          <cell r="H76" t="str">
            <v>ＳＯＭＰＯケア　ラヴィーレ川崎宮前</v>
          </cell>
          <cell r="I76" t="str">
            <v>33</v>
          </cell>
          <cell r="J76" t="str">
            <v>特定施設入居</v>
          </cell>
          <cell r="K76" t="str">
            <v>2:通所・居宅</v>
          </cell>
        </row>
        <row r="77">
          <cell r="H77" t="str">
            <v>ＳＯＭＰＯケア　ラヴィーレ若葉台</v>
          </cell>
          <cell r="I77" t="str">
            <v>33</v>
          </cell>
          <cell r="J77" t="str">
            <v>特定施設入居</v>
          </cell>
          <cell r="K77" t="str">
            <v>2:通所・居宅</v>
          </cell>
        </row>
        <row r="78">
          <cell r="H78" t="str">
            <v>そんぽの家　城山</v>
          </cell>
          <cell r="I78" t="str">
            <v>33</v>
          </cell>
          <cell r="J78" t="str">
            <v>特定施設入居</v>
          </cell>
          <cell r="K78" t="str">
            <v>2:通所・居宅</v>
          </cell>
        </row>
        <row r="79">
          <cell r="H79" t="str">
            <v>そんぽの家　相模大野</v>
          </cell>
          <cell r="I79" t="str">
            <v>33</v>
          </cell>
          <cell r="J79" t="str">
            <v>特定施設入居</v>
          </cell>
          <cell r="K79" t="str">
            <v>2:通所・居宅</v>
          </cell>
        </row>
        <row r="80">
          <cell r="H80" t="str">
            <v>ＳＯＭＰＯケア　ラヴィーレ相模原中央</v>
          </cell>
          <cell r="I80" t="str">
            <v>33</v>
          </cell>
          <cell r="J80" t="str">
            <v>特定施設入居</v>
          </cell>
          <cell r="K80" t="str">
            <v>2:通所・居宅</v>
          </cell>
        </row>
        <row r="81">
          <cell r="H81" t="str">
            <v>ＳＯＭＰＯケア　ラヴィーレ海老名</v>
          </cell>
          <cell r="I81" t="str">
            <v>33</v>
          </cell>
          <cell r="J81" t="str">
            <v>特定施設入居</v>
          </cell>
          <cell r="K81" t="str">
            <v>2:通所・居宅</v>
          </cell>
        </row>
        <row r="82">
          <cell r="H82" t="str">
            <v>ＳＯＭＰＯケア　ラヴィーレ古淵</v>
          </cell>
          <cell r="I82" t="str">
            <v>33</v>
          </cell>
          <cell r="J82" t="str">
            <v>特定施設入居</v>
          </cell>
          <cell r="K82" t="str">
            <v>2:通所・居宅</v>
          </cell>
        </row>
        <row r="83">
          <cell r="H83" t="str">
            <v>ＳＯＭＰＯケア　ラヴィーレ上溝</v>
          </cell>
          <cell r="I83" t="str">
            <v>33</v>
          </cell>
          <cell r="J83" t="str">
            <v>特定施設入居</v>
          </cell>
          <cell r="K83" t="str">
            <v>2:通所・居宅</v>
          </cell>
        </row>
        <row r="84">
          <cell r="H84" t="str">
            <v>ＳＯＭＰＯケア　ラヴィーレ座間</v>
          </cell>
          <cell r="I84" t="str">
            <v>33</v>
          </cell>
          <cell r="J84" t="str">
            <v>特定施設入居</v>
          </cell>
          <cell r="K84" t="str">
            <v>2:通所・居宅</v>
          </cell>
        </row>
        <row r="85">
          <cell r="H85" t="str">
            <v>ＳＯＭＰＯケア　ラヴィーレ小田急相模原</v>
          </cell>
          <cell r="I85" t="str">
            <v>33</v>
          </cell>
          <cell r="J85" t="str">
            <v>特定施設入居</v>
          </cell>
          <cell r="K85" t="str">
            <v>2:通所・居宅</v>
          </cell>
        </row>
        <row r="86">
          <cell r="H86" t="str">
            <v>ＳＯＭＰＯケア　ラヴィーレ座間谷戸山公園</v>
          </cell>
          <cell r="I86" t="str">
            <v>33</v>
          </cell>
          <cell r="J86" t="str">
            <v>特定施設入居</v>
          </cell>
          <cell r="K86" t="str">
            <v>2:通所・居宅</v>
          </cell>
        </row>
        <row r="87">
          <cell r="H87" t="str">
            <v>ＳＯＭＰＯケア　ラヴィーレ淵野辺</v>
          </cell>
          <cell r="I87" t="str">
            <v>33</v>
          </cell>
          <cell r="J87" t="str">
            <v>特定施設入居</v>
          </cell>
          <cell r="K87" t="str">
            <v>2:通所・居宅</v>
          </cell>
        </row>
        <row r="88">
          <cell r="H88" t="str">
            <v>ＳＯＭＰＯケア　ラヴィーレ綾瀬</v>
          </cell>
          <cell r="I88" t="str">
            <v>33</v>
          </cell>
          <cell r="J88" t="str">
            <v>特定施設入居</v>
          </cell>
          <cell r="K88" t="str">
            <v>2:通所・居宅</v>
          </cell>
        </row>
        <row r="89">
          <cell r="H89" t="str">
            <v>そんぽの家　つきみ野</v>
          </cell>
          <cell r="I89" t="str">
            <v>33</v>
          </cell>
          <cell r="J89" t="str">
            <v>特定施設入居</v>
          </cell>
          <cell r="K89" t="str">
            <v>2:通所・居宅</v>
          </cell>
        </row>
        <row r="90">
          <cell r="H90" t="str">
            <v>そんぽの家　三浦</v>
          </cell>
          <cell r="I90" t="str">
            <v>33</v>
          </cell>
          <cell r="J90" t="str">
            <v>特定施設入居</v>
          </cell>
          <cell r="K90" t="str">
            <v>2:通所・居宅</v>
          </cell>
        </row>
        <row r="91">
          <cell r="H91" t="str">
            <v>そんぽの家　大和</v>
          </cell>
          <cell r="I91" t="str">
            <v>33</v>
          </cell>
          <cell r="J91" t="str">
            <v>特定施設入居</v>
          </cell>
          <cell r="K91" t="str">
            <v>2:通所・居宅</v>
          </cell>
        </row>
        <row r="92">
          <cell r="H92" t="str">
            <v>ＳＯＭＰＯケア　ラヴィーレ葉山</v>
          </cell>
          <cell r="I92" t="str">
            <v>33</v>
          </cell>
          <cell r="J92" t="str">
            <v>特定施設入居</v>
          </cell>
          <cell r="K92" t="str">
            <v>2:通所・居宅</v>
          </cell>
        </row>
        <row r="93">
          <cell r="H93" t="str">
            <v>ＳＯＭＰＯケア　ラヴィーレ鎌倉常盤</v>
          </cell>
          <cell r="I93" t="str">
            <v>33</v>
          </cell>
          <cell r="J93" t="str">
            <v>特定施設入居</v>
          </cell>
          <cell r="K93" t="str">
            <v>2:通所・居宅</v>
          </cell>
        </row>
        <row r="94">
          <cell r="H94" t="str">
            <v>ＳＯＭＰＯケア　ラヴィーレ久里浜</v>
          </cell>
          <cell r="I94" t="str">
            <v>33</v>
          </cell>
          <cell r="J94" t="str">
            <v>特定施設入居</v>
          </cell>
          <cell r="K94" t="str">
            <v>2:通所・居宅</v>
          </cell>
        </row>
        <row r="95">
          <cell r="H95" t="str">
            <v>ＳＯＭＰＯケア　ラヴィーレ北鎌倉</v>
          </cell>
          <cell r="I95" t="str">
            <v>33</v>
          </cell>
          <cell r="J95" t="str">
            <v>特定施設入居</v>
          </cell>
          <cell r="K95" t="str">
            <v>2:通所・居宅</v>
          </cell>
        </row>
        <row r="96">
          <cell r="H96" t="str">
            <v>ＳＯＭＰＯケア　ラヴィーレ衣笠山公園</v>
          </cell>
          <cell r="I96" t="str">
            <v>33</v>
          </cell>
          <cell r="J96" t="str">
            <v>特定施設入居</v>
          </cell>
          <cell r="K96" t="str">
            <v>2:通所・居宅</v>
          </cell>
        </row>
        <row r="97">
          <cell r="H97" t="str">
            <v>ＳＯＭＰＯケア　ラヴィーレ東逗子</v>
          </cell>
          <cell r="I97" t="str">
            <v>33</v>
          </cell>
          <cell r="J97" t="str">
            <v>特定施設入居</v>
          </cell>
          <cell r="K97" t="str">
            <v>2:通所・居宅</v>
          </cell>
        </row>
        <row r="98">
          <cell r="H98" t="str">
            <v>ＳＯＭＰＯケア　ラヴィーレ中央林間</v>
          </cell>
          <cell r="I98" t="str">
            <v>33</v>
          </cell>
          <cell r="J98" t="str">
            <v>特定施設入居</v>
          </cell>
          <cell r="K98" t="str">
            <v>2:通所・居宅</v>
          </cell>
        </row>
        <row r="99">
          <cell r="H99" t="str">
            <v>ＳＯＭＰＯケア　ラヴィーレ横須賀</v>
          </cell>
          <cell r="I99" t="str">
            <v>33</v>
          </cell>
          <cell r="J99" t="str">
            <v>特定施設入居</v>
          </cell>
          <cell r="K99" t="str">
            <v>2:通所・居宅</v>
          </cell>
        </row>
        <row r="100">
          <cell r="H100" t="str">
            <v>ＳＯＭＰＯケア　ラヴィーレ大和</v>
          </cell>
          <cell r="I100" t="str">
            <v>33</v>
          </cell>
          <cell r="J100" t="str">
            <v>特定施設入居</v>
          </cell>
          <cell r="K100" t="str">
            <v>2:通所・居宅</v>
          </cell>
        </row>
        <row r="101">
          <cell r="H101" t="str">
            <v>ＳＯＭＰＯケア　ラヴィーレ高座渋谷</v>
          </cell>
          <cell r="I101" t="str">
            <v>33</v>
          </cell>
          <cell r="J101" t="str">
            <v>特定施設入居</v>
          </cell>
          <cell r="K101" t="str">
            <v>2:通所・居宅</v>
          </cell>
        </row>
        <row r="102">
          <cell r="H102" t="str">
            <v>トレクォーレ横須賀</v>
          </cell>
          <cell r="I102" t="str">
            <v>33</v>
          </cell>
          <cell r="J102" t="str">
            <v>特定施設入居</v>
          </cell>
          <cell r="K102" t="str">
            <v>2:通所・居宅</v>
          </cell>
        </row>
        <row r="103">
          <cell r="H103" t="str">
            <v>そんぽの家　東静岡</v>
          </cell>
          <cell r="I103" t="str">
            <v>33</v>
          </cell>
          <cell r="J103" t="str">
            <v>特定施設入居</v>
          </cell>
          <cell r="K103" t="str">
            <v>2:通所・居宅</v>
          </cell>
        </row>
        <row r="104">
          <cell r="H104" t="str">
            <v>そんぽの家　富士宮</v>
          </cell>
          <cell r="I104" t="str">
            <v>33</v>
          </cell>
          <cell r="J104" t="str">
            <v>特定施設入居</v>
          </cell>
          <cell r="K104" t="str">
            <v>2:通所・居宅</v>
          </cell>
        </row>
        <row r="105">
          <cell r="H105" t="str">
            <v>そんぽの家　鴨宮</v>
          </cell>
          <cell r="I105" t="str">
            <v>33</v>
          </cell>
          <cell r="J105" t="str">
            <v>特定施設入居</v>
          </cell>
          <cell r="K105" t="str">
            <v>2:通所・居宅</v>
          </cell>
        </row>
        <row r="106">
          <cell r="H106" t="str">
            <v>そんぽの家　伊勢原</v>
          </cell>
          <cell r="I106" t="str">
            <v>33</v>
          </cell>
          <cell r="J106" t="str">
            <v>特定施設入居</v>
          </cell>
          <cell r="K106" t="str">
            <v>2:通所・居宅</v>
          </cell>
        </row>
        <row r="107">
          <cell r="H107" t="str">
            <v>ＳＯＭＰＯケア　ラヴィーレ本厚木</v>
          </cell>
          <cell r="I107" t="str">
            <v>33</v>
          </cell>
          <cell r="J107" t="str">
            <v>特定施設入居</v>
          </cell>
          <cell r="K107" t="str">
            <v>2:通所・居宅</v>
          </cell>
        </row>
        <row r="108">
          <cell r="H108" t="str">
            <v>ＳＯＭＰＯケア　ラヴィーレ伊勢原</v>
          </cell>
          <cell r="I108" t="str">
            <v>33</v>
          </cell>
          <cell r="J108" t="str">
            <v>特定施設入居</v>
          </cell>
          <cell r="K108" t="str">
            <v>2:通所・居宅</v>
          </cell>
        </row>
        <row r="109">
          <cell r="H109" t="str">
            <v>ＳＯＭＰＯケア　ラヴィーレ大磯</v>
          </cell>
          <cell r="I109" t="str">
            <v>33</v>
          </cell>
          <cell r="J109" t="str">
            <v>特定施設入居</v>
          </cell>
          <cell r="K109" t="str">
            <v>2:通所・居宅</v>
          </cell>
        </row>
        <row r="110">
          <cell r="H110" t="str">
            <v>ＳＯＭＰＯケア　ラヴィーレ湘南平塚弐番館</v>
          </cell>
          <cell r="I110" t="str">
            <v>33</v>
          </cell>
          <cell r="J110" t="str">
            <v>特定施設入居</v>
          </cell>
          <cell r="K110" t="str">
            <v>2:通所・居宅</v>
          </cell>
        </row>
        <row r="111">
          <cell r="H111" t="str">
            <v>ＳＯＭＰＯケア　ラヴィーレ小田原弐番館</v>
          </cell>
          <cell r="I111" t="str">
            <v>33</v>
          </cell>
          <cell r="J111" t="str">
            <v>特定施設入居</v>
          </cell>
          <cell r="K111" t="str">
            <v>2:通所・居宅</v>
          </cell>
        </row>
        <row r="112">
          <cell r="H112" t="str">
            <v>ＳＯＭＰＯケア　ラヴィーレ愛甲石田</v>
          </cell>
          <cell r="I112" t="str">
            <v>33</v>
          </cell>
          <cell r="J112" t="str">
            <v>特定施設入居</v>
          </cell>
          <cell r="K112" t="str">
            <v>2:通所・居宅</v>
          </cell>
        </row>
        <row r="113">
          <cell r="H113" t="str">
            <v>ＳＯＭＰＯケア　ラヴィーレ厚木</v>
          </cell>
          <cell r="I113" t="str">
            <v>33</v>
          </cell>
          <cell r="J113" t="str">
            <v>特定施設入居</v>
          </cell>
          <cell r="K113" t="str">
            <v>2:通所・居宅</v>
          </cell>
        </row>
        <row r="114">
          <cell r="H114" t="str">
            <v>ＳＯＭＰＯケア　ラヴィーレ小田原</v>
          </cell>
          <cell r="I114" t="str">
            <v>33</v>
          </cell>
          <cell r="J114" t="str">
            <v>特定施設入居</v>
          </cell>
          <cell r="K114" t="str">
            <v>2:通所・居宅</v>
          </cell>
        </row>
        <row r="115">
          <cell r="H115" t="str">
            <v>ＳＯＭＰＯケア　ラヴィーレ湘南平塚</v>
          </cell>
          <cell r="I115" t="str">
            <v>33</v>
          </cell>
          <cell r="J115" t="str">
            <v>特定施設入居</v>
          </cell>
          <cell r="K115" t="str">
            <v>2:通所・居宅</v>
          </cell>
        </row>
        <row r="116">
          <cell r="H116" t="str">
            <v>そんぽの家　浜松</v>
          </cell>
          <cell r="I116" t="str">
            <v>33</v>
          </cell>
          <cell r="J116" t="str">
            <v>特定施設入居</v>
          </cell>
          <cell r="K116" t="str">
            <v>2:通所・居宅</v>
          </cell>
        </row>
        <row r="117">
          <cell r="H117" t="str">
            <v>そんぽの家　植田一本松</v>
          </cell>
          <cell r="I117" t="str">
            <v>33</v>
          </cell>
          <cell r="J117" t="str">
            <v>特定施設入居</v>
          </cell>
          <cell r="K117" t="str">
            <v>2:通所・居宅</v>
          </cell>
        </row>
        <row r="118">
          <cell r="H118" t="str">
            <v>そんぽの家　有松</v>
          </cell>
          <cell r="I118" t="str">
            <v>33</v>
          </cell>
          <cell r="J118" t="str">
            <v>特定施設入居</v>
          </cell>
          <cell r="K118" t="str">
            <v>2:通所・居宅</v>
          </cell>
          <cell r="L118">
            <v>1.4</v>
          </cell>
          <cell r="M118" t="str">
            <v>Ⅰ</v>
          </cell>
        </row>
        <row r="119">
          <cell r="H119" t="str">
            <v>そんぽの家　桜本町</v>
          </cell>
          <cell r="I119" t="str">
            <v>33</v>
          </cell>
          <cell r="J119" t="str">
            <v>特定施設入居</v>
          </cell>
          <cell r="K119" t="str">
            <v>2:通所・居宅</v>
          </cell>
          <cell r="L119">
            <v>3</v>
          </cell>
          <cell r="M119" t="str">
            <v>Ⅱ</v>
          </cell>
        </row>
        <row r="120">
          <cell r="H120" t="str">
            <v>そんぽの家　星崎</v>
          </cell>
          <cell r="I120" t="str">
            <v>33</v>
          </cell>
          <cell r="J120" t="str">
            <v>特定施設入居</v>
          </cell>
          <cell r="K120" t="str">
            <v>2:通所・居宅</v>
          </cell>
          <cell r="L120">
            <v>1.1000000000000001</v>
          </cell>
          <cell r="M120" t="str">
            <v>Ⅰ</v>
          </cell>
        </row>
        <row r="121">
          <cell r="H121" t="str">
            <v>そんぽの家　神沢</v>
          </cell>
          <cell r="I121" t="str">
            <v>33</v>
          </cell>
          <cell r="J121" t="str">
            <v>特定施設入居</v>
          </cell>
          <cell r="K121" t="str">
            <v>2:通所・居宅</v>
          </cell>
          <cell r="L121">
            <v>2.2000000000000002</v>
          </cell>
          <cell r="M121" t="str">
            <v>Ⅱ</v>
          </cell>
        </row>
        <row r="122">
          <cell r="H122" t="str">
            <v>そんぽの家　浜松高丘</v>
          </cell>
          <cell r="I122" t="str">
            <v>33</v>
          </cell>
          <cell r="J122" t="str">
            <v>特定施設入居</v>
          </cell>
          <cell r="K122" t="str">
            <v>2:通所・居宅</v>
          </cell>
        </row>
        <row r="123">
          <cell r="H123" t="str">
            <v>そんぽの家　茶屋が坂</v>
          </cell>
          <cell r="I123" t="str">
            <v>33</v>
          </cell>
          <cell r="J123" t="str">
            <v>特定施設入居</v>
          </cell>
          <cell r="K123" t="str">
            <v>2:通所・居宅</v>
          </cell>
          <cell r="L123">
            <v>1.1000000000000001</v>
          </cell>
          <cell r="M123" t="str">
            <v>Ⅰ</v>
          </cell>
        </row>
        <row r="124">
          <cell r="H124" t="str">
            <v>そんぽの家　吹上</v>
          </cell>
          <cell r="I124" t="str">
            <v>33</v>
          </cell>
          <cell r="J124" t="str">
            <v>特定施設入居</v>
          </cell>
          <cell r="K124" t="str">
            <v>2:通所・居宅</v>
          </cell>
          <cell r="L124">
            <v>2.8</v>
          </cell>
          <cell r="M124" t="str">
            <v>Ⅱ</v>
          </cell>
        </row>
        <row r="125">
          <cell r="H125" t="str">
            <v>そんぽの家　高辻</v>
          </cell>
          <cell r="I125" t="str">
            <v>33</v>
          </cell>
          <cell r="J125" t="str">
            <v>特定施設入居</v>
          </cell>
          <cell r="K125" t="str">
            <v>2:通所・居宅</v>
          </cell>
          <cell r="L125">
            <v>1</v>
          </cell>
          <cell r="M125" t="str">
            <v>Ⅰ</v>
          </cell>
        </row>
        <row r="126">
          <cell r="H126" t="str">
            <v>ＳＯＭＰＯケア　ラヴィーレ熱田</v>
          </cell>
          <cell r="I126" t="str">
            <v>33</v>
          </cell>
          <cell r="J126" t="str">
            <v>特定施設入居</v>
          </cell>
          <cell r="K126" t="str">
            <v>2:通所・居宅</v>
          </cell>
          <cell r="L126">
            <v>2.5</v>
          </cell>
          <cell r="M126" t="str">
            <v>Ⅱ</v>
          </cell>
        </row>
        <row r="127">
          <cell r="H127" t="str">
            <v>そんぽの家　大曽根</v>
          </cell>
          <cell r="I127" t="str">
            <v>33</v>
          </cell>
          <cell r="J127" t="str">
            <v>特定施設入居</v>
          </cell>
          <cell r="K127" t="str">
            <v>2:通所・居宅</v>
          </cell>
        </row>
        <row r="128">
          <cell r="H128" t="str">
            <v>そんぽの家　浄心</v>
          </cell>
          <cell r="I128" t="str">
            <v>33</v>
          </cell>
          <cell r="J128" t="str">
            <v>特定施設入居</v>
          </cell>
          <cell r="K128" t="str">
            <v>2:通所・居宅</v>
          </cell>
        </row>
        <row r="129">
          <cell r="H129" t="str">
            <v>そんぽの家　十番町</v>
          </cell>
          <cell r="I129" t="str">
            <v>33</v>
          </cell>
          <cell r="J129" t="str">
            <v>特定施設入居</v>
          </cell>
          <cell r="K129" t="str">
            <v>2:通所・居宅</v>
          </cell>
        </row>
        <row r="130">
          <cell r="H130" t="str">
            <v>そんぽの家　松葉公園</v>
          </cell>
          <cell r="I130" t="str">
            <v>33</v>
          </cell>
          <cell r="J130" t="str">
            <v>特定施設入居</v>
          </cell>
          <cell r="K130" t="str">
            <v>2:通所・居宅</v>
          </cell>
        </row>
        <row r="131">
          <cell r="H131" t="str">
            <v>そんぽの家　黒川</v>
          </cell>
          <cell r="I131" t="str">
            <v>33</v>
          </cell>
          <cell r="J131" t="str">
            <v>特定施設入居</v>
          </cell>
          <cell r="K131" t="str">
            <v>2:通所・居宅</v>
          </cell>
          <cell r="L131">
            <v>1.6</v>
          </cell>
          <cell r="M131" t="str">
            <v>Ⅰ</v>
          </cell>
        </row>
        <row r="132">
          <cell r="H132" t="str">
            <v>そんぽの家　中村公園</v>
          </cell>
          <cell r="I132" t="str">
            <v>33</v>
          </cell>
          <cell r="J132" t="str">
            <v>特定施設入居</v>
          </cell>
          <cell r="K132" t="str">
            <v>2:通所・居宅</v>
          </cell>
        </row>
        <row r="133">
          <cell r="H133" t="str">
            <v>そんぽの家　上飯田</v>
          </cell>
          <cell r="I133" t="str">
            <v>33</v>
          </cell>
          <cell r="J133" t="str">
            <v>特定施設入居</v>
          </cell>
          <cell r="K133" t="str">
            <v>2:通所・居宅</v>
          </cell>
        </row>
        <row r="134">
          <cell r="H134" t="str">
            <v>そんぽの家　丸の内</v>
          </cell>
          <cell r="I134" t="str">
            <v>33</v>
          </cell>
          <cell r="J134" t="str">
            <v>特定施設入居</v>
          </cell>
          <cell r="K134" t="str">
            <v>2:通所・居宅</v>
          </cell>
          <cell r="L134">
            <v>3.1</v>
          </cell>
          <cell r="M134" t="str">
            <v>Ⅱ</v>
          </cell>
        </row>
        <row r="135">
          <cell r="H135" t="str">
            <v>そんぽの家　豊山</v>
          </cell>
          <cell r="I135" t="str">
            <v>33</v>
          </cell>
          <cell r="J135" t="str">
            <v>特定施設入居</v>
          </cell>
          <cell r="K135" t="str">
            <v>2:通所・居宅</v>
          </cell>
        </row>
        <row r="136">
          <cell r="H136" t="str">
            <v>ＳＯＭＰＯケア　ラヴィーレ名古屋</v>
          </cell>
          <cell r="I136" t="str">
            <v>33</v>
          </cell>
          <cell r="J136" t="str">
            <v>特定施設入居</v>
          </cell>
          <cell r="K136" t="str">
            <v>2:通所・居宅</v>
          </cell>
        </row>
        <row r="137">
          <cell r="H137" t="str">
            <v>そんぽの家　太秦天神川</v>
          </cell>
          <cell r="I137" t="str">
            <v>33</v>
          </cell>
          <cell r="J137" t="str">
            <v>特定施設入居</v>
          </cell>
          <cell r="K137" t="str">
            <v>2:通所・居宅</v>
          </cell>
          <cell r="L137">
            <v>4.7</v>
          </cell>
          <cell r="M137" t="str">
            <v>Ⅱ</v>
          </cell>
        </row>
        <row r="138">
          <cell r="H138" t="str">
            <v>そんぽの家　京都羽束師</v>
          </cell>
          <cell r="I138" t="str">
            <v>33</v>
          </cell>
          <cell r="J138" t="str">
            <v>特定施設入居</v>
          </cell>
          <cell r="K138" t="str">
            <v>2:通所・居宅</v>
          </cell>
          <cell r="L138">
            <v>3.6</v>
          </cell>
          <cell r="M138" t="str">
            <v>Ⅱ</v>
          </cell>
        </row>
        <row r="139">
          <cell r="H139" t="str">
            <v>そんぽの家　交野</v>
          </cell>
          <cell r="I139" t="str">
            <v>33</v>
          </cell>
          <cell r="J139" t="str">
            <v>特定施設入居</v>
          </cell>
          <cell r="K139" t="str">
            <v>2:通所・居宅</v>
          </cell>
        </row>
        <row r="140">
          <cell r="H140" t="str">
            <v>そんぽの家　東大阪日下</v>
          </cell>
          <cell r="I140" t="str">
            <v>33</v>
          </cell>
          <cell r="J140" t="str">
            <v>特定施設入居</v>
          </cell>
          <cell r="K140" t="str">
            <v>2:通所・居宅</v>
          </cell>
        </row>
        <row r="141">
          <cell r="H141" t="str">
            <v>そんぽの家　住道</v>
          </cell>
          <cell r="I141" t="str">
            <v>33</v>
          </cell>
          <cell r="J141" t="str">
            <v>特定施設入居</v>
          </cell>
          <cell r="K141" t="str">
            <v>2:通所・居宅</v>
          </cell>
        </row>
        <row r="142">
          <cell r="H142" t="str">
            <v>そんぽの家　星田</v>
          </cell>
          <cell r="I142" t="str">
            <v>33</v>
          </cell>
          <cell r="J142" t="str">
            <v>特定施設入居</v>
          </cell>
          <cell r="K142" t="str">
            <v>2:通所・居宅</v>
          </cell>
          <cell r="L142">
            <v>2.5</v>
          </cell>
          <cell r="M142" t="str">
            <v>Ⅱ</v>
          </cell>
        </row>
        <row r="143">
          <cell r="H143" t="str">
            <v>そんぽの家　寝屋川寿町</v>
          </cell>
          <cell r="I143" t="str">
            <v>33</v>
          </cell>
          <cell r="J143" t="str">
            <v>特定施設入居</v>
          </cell>
          <cell r="K143" t="str">
            <v>2:通所・居宅</v>
          </cell>
          <cell r="L143">
            <v>4.5</v>
          </cell>
          <cell r="M143" t="str">
            <v>Ⅱ</v>
          </cell>
        </row>
        <row r="144">
          <cell r="H144" t="str">
            <v>そんぽの家　鶴見徳庵</v>
          </cell>
          <cell r="I144" t="str">
            <v>33</v>
          </cell>
          <cell r="J144" t="str">
            <v>特定施設入居</v>
          </cell>
          <cell r="K144" t="str">
            <v>2:通所・居宅</v>
          </cell>
          <cell r="L144">
            <v>2.4</v>
          </cell>
          <cell r="M144" t="str">
            <v>Ⅱ</v>
          </cell>
        </row>
        <row r="145">
          <cell r="H145" t="str">
            <v>そんぽの家　新石切</v>
          </cell>
          <cell r="I145" t="str">
            <v>33</v>
          </cell>
          <cell r="J145" t="str">
            <v>特定施設入居</v>
          </cell>
          <cell r="K145" t="str">
            <v>2:通所・居宅</v>
          </cell>
          <cell r="L145">
            <v>2.6</v>
          </cell>
          <cell r="M145" t="str">
            <v>Ⅱ</v>
          </cell>
        </row>
        <row r="146">
          <cell r="H146" t="str">
            <v>そんぽの家　守口南</v>
          </cell>
          <cell r="I146" t="str">
            <v>33</v>
          </cell>
          <cell r="J146" t="str">
            <v>特定施設入居</v>
          </cell>
          <cell r="K146" t="str">
            <v>2:通所・居宅</v>
          </cell>
        </row>
        <row r="147">
          <cell r="H147" t="str">
            <v>そんぽの家　交野駅前</v>
          </cell>
          <cell r="L147">
            <v>2.8</v>
          </cell>
          <cell r="M147" t="str">
            <v>Ⅱ</v>
          </cell>
        </row>
        <row r="148">
          <cell r="H148" t="str">
            <v>そんぽの家　茨木東奈良</v>
          </cell>
          <cell r="I148" t="str">
            <v>33</v>
          </cell>
          <cell r="J148" t="str">
            <v>特定施設入居</v>
          </cell>
          <cell r="K148" t="str">
            <v>2:通所・居宅</v>
          </cell>
          <cell r="L148">
            <v>2.7</v>
          </cell>
          <cell r="M148" t="str">
            <v>Ⅱ</v>
          </cell>
        </row>
        <row r="149">
          <cell r="H149" t="str">
            <v>そんぽの家　万博公園</v>
          </cell>
          <cell r="I149" t="str">
            <v>33</v>
          </cell>
          <cell r="J149" t="str">
            <v>特定施設入居</v>
          </cell>
          <cell r="K149" t="str">
            <v>2:通所・居宅</v>
          </cell>
          <cell r="L149">
            <v>2.9</v>
          </cell>
          <cell r="M149" t="str">
            <v>Ⅱ</v>
          </cell>
        </row>
        <row r="150">
          <cell r="H150" t="str">
            <v>そんぽの家　箕面</v>
          </cell>
          <cell r="I150" t="str">
            <v>33</v>
          </cell>
          <cell r="J150" t="str">
            <v>特定施設入居</v>
          </cell>
          <cell r="K150" t="str">
            <v>2:通所・居宅</v>
          </cell>
          <cell r="L150">
            <v>2.9</v>
          </cell>
          <cell r="M150" t="str">
            <v>Ⅱ</v>
          </cell>
        </row>
        <row r="151">
          <cell r="H151" t="str">
            <v>そんぽの家　茨木島</v>
          </cell>
          <cell r="I151" t="str">
            <v>33</v>
          </cell>
          <cell r="J151" t="str">
            <v>特定施設入居</v>
          </cell>
          <cell r="K151" t="str">
            <v>2:通所・居宅</v>
          </cell>
        </row>
        <row r="152">
          <cell r="H152" t="str">
            <v>そんぽの家　枚方西</v>
          </cell>
          <cell r="I152" t="str">
            <v>33</v>
          </cell>
          <cell r="J152" t="str">
            <v>特定施設入居</v>
          </cell>
          <cell r="K152" t="str">
            <v>2:通所・居宅</v>
          </cell>
        </row>
        <row r="153">
          <cell r="H153" t="str">
            <v>そんぽの家　平野長吉</v>
          </cell>
          <cell r="I153" t="str">
            <v>33</v>
          </cell>
          <cell r="J153" t="str">
            <v>特定施設入居</v>
          </cell>
          <cell r="K153" t="str">
            <v>2:通所・居宅</v>
          </cell>
        </row>
        <row r="154">
          <cell r="H154" t="str">
            <v>そんぽの家　住吉遠里小野</v>
          </cell>
          <cell r="I154" t="str">
            <v>33</v>
          </cell>
          <cell r="J154" t="str">
            <v>特定施設入居</v>
          </cell>
          <cell r="K154" t="str">
            <v>2:通所・居宅</v>
          </cell>
        </row>
        <row r="155">
          <cell r="H155" t="str">
            <v>そんぽの家　堺浜寺</v>
          </cell>
          <cell r="I155" t="str">
            <v>33</v>
          </cell>
          <cell r="J155" t="str">
            <v>特定施設入居</v>
          </cell>
          <cell r="K155" t="str">
            <v>2:通所・居宅</v>
          </cell>
        </row>
        <row r="156">
          <cell r="H156" t="str">
            <v>そんぽの家　泉北</v>
          </cell>
          <cell r="I156" t="str">
            <v>33</v>
          </cell>
          <cell r="J156" t="str">
            <v>特定施設入居</v>
          </cell>
          <cell r="K156" t="str">
            <v>2:通所・居宅</v>
          </cell>
        </row>
        <row r="157">
          <cell r="H157" t="str">
            <v>そんぽの家　岸里</v>
          </cell>
          <cell r="I157" t="str">
            <v>33</v>
          </cell>
          <cell r="J157" t="str">
            <v>特定施設入居</v>
          </cell>
          <cell r="K157" t="str">
            <v>2:通所・居宅</v>
          </cell>
        </row>
        <row r="158">
          <cell r="H158" t="str">
            <v>そんぽの家　狭山</v>
          </cell>
          <cell r="I158" t="str">
            <v>33</v>
          </cell>
          <cell r="J158" t="str">
            <v>特定施設入居</v>
          </cell>
          <cell r="K158" t="str">
            <v>2:通所・居宅</v>
          </cell>
        </row>
        <row r="159">
          <cell r="H159" t="str">
            <v>そんぽの家　天下茶屋駅前</v>
          </cell>
          <cell r="I159" t="str">
            <v>33</v>
          </cell>
          <cell r="J159" t="str">
            <v>特定施設入居</v>
          </cell>
          <cell r="K159" t="str">
            <v>2:通所・居宅</v>
          </cell>
        </row>
        <row r="160">
          <cell r="H160" t="str">
            <v>そんぽの家　西田辺駅前</v>
          </cell>
          <cell r="I160" t="str">
            <v>33</v>
          </cell>
          <cell r="J160" t="str">
            <v>特定施設入居</v>
          </cell>
          <cell r="K160" t="str">
            <v>2:通所・居宅</v>
          </cell>
          <cell r="L160">
            <v>1.7</v>
          </cell>
          <cell r="M160" t="str">
            <v>Ⅰ</v>
          </cell>
        </row>
        <row r="161">
          <cell r="H161" t="str">
            <v>そんぽの家　我孫子東</v>
          </cell>
          <cell r="I161" t="str">
            <v>33</v>
          </cell>
          <cell r="J161" t="str">
            <v>特定施設入居</v>
          </cell>
          <cell r="K161" t="str">
            <v>2:通所・居宅</v>
          </cell>
          <cell r="L161">
            <v>2.6</v>
          </cell>
          <cell r="M161" t="str">
            <v>Ⅱ</v>
          </cell>
        </row>
        <row r="162">
          <cell r="H162" t="str">
            <v>そんぽの家　八尾北</v>
          </cell>
          <cell r="I162" t="str">
            <v>33</v>
          </cell>
          <cell r="J162" t="str">
            <v>特定施設入居</v>
          </cell>
          <cell r="K162" t="str">
            <v>2:通所・居宅</v>
          </cell>
        </row>
        <row r="163">
          <cell r="H163" t="str">
            <v>そんぽの家　生野巽中</v>
          </cell>
          <cell r="I163" t="str">
            <v>33</v>
          </cell>
          <cell r="J163" t="str">
            <v>特定施設入居</v>
          </cell>
          <cell r="K163" t="str">
            <v>2:通所・居宅</v>
          </cell>
          <cell r="L163">
            <v>2.2000000000000002</v>
          </cell>
          <cell r="M163" t="str">
            <v>Ⅱ</v>
          </cell>
        </row>
        <row r="164">
          <cell r="H164" t="str">
            <v>そんぽの家　北加賀屋</v>
          </cell>
          <cell r="I164" t="str">
            <v>33</v>
          </cell>
          <cell r="J164" t="str">
            <v>特定施設入居</v>
          </cell>
          <cell r="K164" t="str">
            <v>2:通所・居宅</v>
          </cell>
          <cell r="L164">
            <v>2.7</v>
          </cell>
          <cell r="M164" t="str">
            <v>Ⅱ</v>
          </cell>
        </row>
        <row r="165">
          <cell r="H165" t="str">
            <v>そんぽの家　鶴見緑地</v>
          </cell>
          <cell r="I165" t="str">
            <v>33</v>
          </cell>
          <cell r="J165" t="str">
            <v>特定施設入居</v>
          </cell>
          <cell r="K165" t="str">
            <v>2:通所・居宅</v>
          </cell>
          <cell r="L165">
            <v>2.7</v>
          </cell>
          <cell r="M165" t="str">
            <v>Ⅱ</v>
          </cell>
        </row>
        <row r="166">
          <cell r="H166" t="str">
            <v>そんぽの家　弁天町</v>
          </cell>
          <cell r="I166" t="str">
            <v>33</v>
          </cell>
          <cell r="J166" t="str">
            <v>特定施設入居</v>
          </cell>
          <cell r="K166" t="str">
            <v>2:通所・居宅</v>
          </cell>
        </row>
        <row r="167">
          <cell r="H167" t="str">
            <v>そんぽの家　なんば</v>
          </cell>
          <cell r="I167" t="str">
            <v>33</v>
          </cell>
          <cell r="J167" t="str">
            <v>特定施設入居</v>
          </cell>
          <cell r="K167" t="str">
            <v>2:通所・居宅</v>
          </cell>
        </row>
        <row r="168">
          <cell r="H168" t="str">
            <v>そんぽの家　真田山</v>
          </cell>
          <cell r="I168" t="str">
            <v>33</v>
          </cell>
          <cell r="J168" t="str">
            <v>特定施設入居</v>
          </cell>
          <cell r="K168" t="str">
            <v>2:通所・居宅</v>
          </cell>
        </row>
        <row r="169">
          <cell r="H169" t="str">
            <v>そんぽの家　城北</v>
          </cell>
          <cell r="I169" t="str">
            <v>33</v>
          </cell>
          <cell r="J169" t="str">
            <v>特定施設入居</v>
          </cell>
          <cell r="K169" t="str">
            <v>2:通所・居宅</v>
          </cell>
        </row>
        <row r="170">
          <cell r="H170" t="str">
            <v>そんぽの家　生野林寺</v>
          </cell>
          <cell r="I170" t="str">
            <v>33</v>
          </cell>
          <cell r="J170" t="str">
            <v>特定施設入居</v>
          </cell>
          <cell r="K170" t="str">
            <v>2:通所・居宅</v>
          </cell>
          <cell r="L170">
            <v>5.0999999999999996</v>
          </cell>
          <cell r="M170" t="str">
            <v>Ⅱ</v>
          </cell>
        </row>
        <row r="171">
          <cell r="H171" t="str">
            <v>ＳＯＭＰＯケア　ラヴィーレ弁天町</v>
          </cell>
          <cell r="I171" t="str">
            <v>33</v>
          </cell>
          <cell r="J171" t="str">
            <v>特定施設入居</v>
          </cell>
          <cell r="K171" t="str">
            <v>2:通所・居宅</v>
          </cell>
          <cell r="L171">
            <v>2.6</v>
          </cell>
          <cell r="M171" t="str">
            <v>Ⅱ</v>
          </cell>
        </row>
        <row r="172">
          <cell r="H172" t="str">
            <v>ＳＯＭＰＯケア　ラヴィーレ南堀江</v>
          </cell>
          <cell r="I172" t="str">
            <v>33</v>
          </cell>
          <cell r="J172" t="str">
            <v>特定施設入居</v>
          </cell>
          <cell r="K172" t="str">
            <v>2:通所・居宅</v>
          </cell>
        </row>
        <row r="173">
          <cell r="H173" t="str">
            <v>そんぽの家　姫島駅前</v>
          </cell>
          <cell r="I173" t="str">
            <v>33</v>
          </cell>
          <cell r="J173" t="str">
            <v>特定施設入居</v>
          </cell>
          <cell r="K173" t="str">
            <v>2:通所・居宅</v>
          </cell>
        </row>
        <row r="174">
          <cell r="H174" t="str">
            <v>そんぽの家　豊中南曽根</v>
          </cell>
          <cell r="I174" t="str">
            <v>33</v>
          </cell>
          <cell r="J174" t="str">
            <v>特定施設入居</v>
          </cell>
          <cell r="K174" t="str">
            <v>2:通所・居宅</v>
          </cell>
        </row>
        <row r="175">
          <cell r="H175" t="str">
            <v>ＳＯＭＰＯケア　ラヴィーレ池田</v>
          </cell>
          <cell r="I175" t="str">
            <v>33</v>
          </cell>
          <cell r="J175" t="str">
            <v>特定施設入居</v>
          </cell>
          <cell r="K175" t="str">
            <v>2:通所・居宅</v>
          </cell>
        </row>
        <row r="176">
          <cell r="H176" t="str">
            <v>ＳＯＭＰＯケア　ラヴィーレ豊中</v>
          </cell>
          <cell r="I176" t="str">
            <v>33</v>
          </cell>
          <cell r="J176" t="str">
            <v>特定施設入居</v>
          </cell>
          <cell r="K176" t="str">
            <v>2:通所・居宅</v>
          </cell>
        </row>
        <row r="177">
          <cell r="H177" t="str">
            <v>そんぽの家　豊中野田</v>
          </cell>
          <cell r="I177" t="str">
            <v>33</v>
          </cell>
          <cell r="J177" t="str">
            <v>特定施設入居</v>
          </cell>
          <cell r="K177" t="str">
            <v>2:通所・居宅</v>
          </cell>
        </row>
        <row r="178">
          <cell r="H178" t="str">
            <v>そんぽの家　豊中庄本町</v>
          </cell>
          <cell r="I178" t="str">
            <v>33</v>
          </cell>
          <cell r="J178" t="str">
            <v>特定施設入居</v>
          </cell>
          <cell r="K178" t="str">
            <v>2:通所・居宅</v>
          </cell>
          <cell r="L178">
            <v>1.7</v>
          </cell>
          <cell r="M178" t="str">
            <v>Ⅰ</v>
          </cell>
        </row>
        <row r="179">
          <cell r="H179" t="str">
            <v>そんぽの家　加島駅前</v>
          </cell>
          <cell r="I179" t="str">
            <v>33</v>
          </cell>
          <cell r="J179" t="str">
            <v>特定施設入居</v>
          </cell>
          <cell r="K179" t="str">
            <v>2:通所・居宅</v>
          </cell>
          <cell r="L179">
            <v>3</v>
          </cell>
          <cell r="M179" t="str">
            <v>Ⅱ</v>
          </cell>
        </row>
        <row r="180">
          <cell r="H180" t="str">
            <v>そんぽの家　尼崎田能</v>
          </cell>
          <cell r="I180" t="str">
            <v>33</v>
          </cell>
          <cell r="J180" t="str">
            <v>特定施設入居</v>
          </cell>
          <cell r="K180" t="str">
            <v>2:通所・居宅</v>
          </cell>
          <cell r="L180">
            <v>2.4</v>
          </cell>
          <cell r="M180" t="str">
            <v>Ⅱ</v>
          </cell>
        </row>
        <row r="181">
          <cell r="H181" t="str">
            <v>そんぽの家　伊丹荒牧</v>
          </cell>
          <cell r="I181" t="str">
            <v>33</v>
          </cell>
          <cell r="J181" t="str">
            <v>特定施設入居</v>
          </cell>
          <cell r="K181" t="str">
            <v>2:通所・居宅</v>
          </cell>
        </row>
        <row r="182">
          <cell r="H182" t="str">
            <v>そんぽの家　川西鶴之荘</v>
          </cell>
          <cell r="I182" t="str">
            <v>33</v>
          </cell>
          <cell r="J182" t="str">
            <v>特定施設入居</v>
          </cell>
          <cell r="K182" t="str">
            <v>2:通所・居宅</v>
          </cell>
          <cell r="L182">
            <v>2</v>
          </cell>
          <cell r="M182" t="str">
            <v>Ⅱ</v>
          </cell>
        </row>
        <row r="183">
          <cell r="H183" t="str">
            <v>そんぽの家　武庫之荘</v>
          </cell>
          <cell r="I183" t="str">
            <v>33</v>
          </cell>
          <cell r="J183" t="str">
            <v>特定施設入居</v>
          </cell>
          <cell r="K183" t="str">
            <v>2:通所・居宅</v>
          </cell>
          <cell r="L183">
            <v>2.5</v>
          </cell>
          <cell r="M183" t="str">
            <v>Ⅱ</v>
          </cell>
        </row>
        <row r="184">
          <cell r="H184" t="str">
            <v>ＳＯＭＰＯケア　ラヴィーレ西宮</v>
          </cell>
          <cell r="I184" t="str">
            <v>33</v>
          </cell>
          <cell r="J184" t="str">
            <v>特定施設入居</v>
          </cell>
          <cell r="K184" t="str">
            <v>2:通所・居宅</v>
          </cell>
          <cell r="L184">
            <v>1.1000000000000001</v>
          </cell>
          <cell r="M184" t="str">
            <v>Ⅰ</v>
          </cell>
        </row>
        <row r="185">
          <cell r="H185" t="str">
            <v>そんぽの家　神戸垂水</v>
          </cell>
          <cell r="I185" t="str">
            <v>33</v>
          </cell>
          <cell r="J185" t="str">
            <v>特定施設入居</v>
          </cell>
          <cell r="K185" t="str">
            <v>2:通所・居宅</v>
          </cell>
          <cell r="L185">
            <v>1.1000000000000001</v>
          </cell>
          <cell r="M185" t="str">
            <v>Ⅰ</v>
          </cell>
        </row>
        <row r="186">
          <cell r="H186" t="str">
            <v>そんぽの家　南多聞台</v>
          </cell>
          <cell r="I186" t="str">
            <v>33</v>
          </cell>
          <cell r="J186" t="str">
            <v>特定施設入居</v>
          </cell>
          <cell r="K186" t="str">
            <v>2:通所・居宅</v>
          </cell>
          <cell r="L186">
            <v>3.9</v>
          </cell>
          <cell r="M186" t="str">
            <v>Ⅱ</v>
          </cell>
        </row>
        <row r="187">
          <cell r="H187" t="str">
            <v>そんぽの家　兵庫柳原</v>
          </cell>
          <cell r="I187" t="str">
            <v>33</v>
          </cell>
          <cell r="J187" t="str">
            <v>特定施設入居</v>
          </cell>
          <cell r="K187" t="str">
            <v>2:通所・居宅</v>
          </cell>
        </row>
        <row r="188">
          <cell r="H188" t="str">
            <v>ＳＯＭＰＯケア　ラヴィーレ神戸伊川谷</v>
          </cell>
          <cell r="I188" t="str">
            <v>33</v>
          </cell>
          <cell r="J188" t="str">
            <v>特定施設入居</v>
          </cell>
          <cell r="K188" t="str">
            <v>2:通所・居宅</v>
          </cell>
        </row>
        <row r="189">
          <cell r="H189" t="str">
            <v>ＳＯＭＰＯケア　ラヴィーレ神戸垂水</v>
          </cell>
          <cell r="I189" t="str">
            <v>33</v>
          </cell>
          <cell r="J189" t="str">
            <v>特定施設入居</v>
          </cell>
          <cell r="K189" t="str">
            <v>2:通所・居宅</v>
          </cell>
        </row>
        <row r="190">
          <cell r="H190" t="str">
            <v>ＳＯＭＰＯケア　ラヴィーレ六甲</v>
          </cell>
          <cell r="I190" t="str">
            <v>33</v>
          </cell>
          <cell r="J190" t="str">
            <v>特定施設入居</v>
          </cell>
          <cell r="K190" t="str">
            <v>2:通所・居宅</v>
          </cell>
        </row>
        <row r="191">
          <cell r="H191" t="str">
            <v>そんぽの家　南蔵王</v>
          </cell>
          <cell r="I191" t="str">
            <v>33</v>
          </cell>
          <cell r="J191" t="str">
            <v>特定施設入居</v>
          </cell>
          <cell r="K191" t="str">
            <v>2:通所・居宅</v>
          </cell>
        </row>
        <row r="192">
          <cell r="H192" t="str">
            <v>そんぽの家　倉敷西</v>
          </cell>
          <cell r="I192" t="str">
            <v>33</v>
          </cell>
          <cell r="J192" t="str">
            <v>特定施設入居</v>
          </cell>
          <cell r="K192" t="str">
            <v>2:通所・居宅</v>
          </cell>
        </row>
        <row r="193">
          <cell r="H193" t="str">
            <v>そんぽの家　中庄</v>
          </cell>
          <cell r="I193" t="str">
            <v>33</v>
          </cell>
          <cell r="J193" t="str">
            <v>特定施設入居</v>
          </cell>
          <cell r="K193" t="str">
            <v>2:通所・居宅</v>
          </cell>
        </row>
        <row r="194">
          <cell r="H194" t="str">
            <v>そんぽの家　岡山平井</v>
          </cell>
          <cell r="I194" t="str">
            <v>33</v>
          </cell>
          <cell r="J194" t="str">
            <v>特定施設入居</v>
          </cell>
          <cell r="K194" t="str">
            <v>2:通所・居宅</v>
          </cell>
        </row>
        <row r="195">
          <cell r="H195" t="str">
            <v>そんぽの家　下中野</v>
          </cell>
          <cell r="I195" t="str">
            <v>33</v>
          </cell>
          <cell r="J195" t="str">
            <v>特定施設入居</v>
          </cell>
          <cell r="K195" t="str">
            <v>2:通所・居宅</v>
          </cell>
        </row>
        <row r="196">
          <cell r="H196" t="str">
            <v>そんぽの家　東岡山</v>
          </cell>
          <cell r="I196" t="str">
            <v>33</v>
          </cell>
          <cell r="J196" t="str">
            <v>特定施設入居</v>
          </cell>
          <cell r="K196" t="str">
            <v>2:通所・居宅</v>
          </cell>
          <cell r="L196">
            <v>2</v>
          </cell>
          <cell r="M196" t="str">
            <v>Ⅱ</v>
          </cell>
        </row>
        <row r="197">
          <cell r="H197" t="str">
            <v>そんぽの家　福山城東</v>
          </cell>
          <cell r="I197" t="str">
            <v>33</v>
          </cell>
          <cell r="J197" t="str">
            <v>特定施設入居</v>
          </cell>
          <cell r="K197" t="str">
            <v>2:通所・居宅</v>
          </cell>
          <cell r="L197">
            <v>2.6</v>
          </cell>
          <cell r="M197" t="str">
            <v>Ⅱ</v>
          </cell>
        </row>
        <row r="198">
          <cell r="H198" t="str">
            <v>そんぽの家　西岡山</v>
          </cell>
          <cell r="I198" t="str">
            <v>33</v>
          </cell>
          <cell r="J198" t="str">
            <v>特定施設入居</v>
          </cell>
          <cell r="K198" t="str">
            <v>2:通所・居宅</v>
          </cell>
        </row>
        <row r="199">
          <cell r="H199" t="str">
            <v>そんぽの家　津高</v>
          </cell>
          <cell r="I199" t="str">
            <v>33</v>
          </cell>
          <cell r="J199" t="str">
            <v>特定施設入居</v>
          </cell>
          <cell r="K199" t="str">
            <v>2:通所・居宅</v>
          </cell>
        </row>
        <row r="200">
          <cell r="H200" t="str">
            <v>そんぽの家　南岡山</v>
          </cell>
          <cell r="I200" t="str">
            <v>33</v>
          </cell>
          <cell r="J200" t="str">
            <v>特定施設入居</v>
          </cell>
          <cell r="K200" t="str">
            <v>2:通所・居宅</v>
          </cell>
        </row>
        <row r="201">
          <cell r="H201" t="str">
            <v>そんぽの家　倉敷</v>
          </cell>
          <cell r="I201" t="str">
            <v>33</v>
          </cell>
          <cell r="J201" t="str">
            <v>特定施設入居</v>
          </cell>
          <cell r="K201" t="str">
            <v>2:通所・居宅</v>
          </cell>
        </row>
        <row r="202">
          <cell r="H202" t="str">
            <v>そんぽの家　浜の茶屋</v>
          </cell>
          <cell r="I202" t="str">
            <v>33</v>
          </cell>
          <cell r="J202" t="str">
            <v>特定施設入居</v>
          </cell>
          <cell r="K202" t="str">
            <v>2:通所・居宅</v>
          </cell>
        </row>
        <row r="203">
          <cell r="H203" t="str">
            <v>そんぽの家　清水麻生田</v>
          </cell>
          <cell r="I203" t="str">
            <v>33</v>
          </cell>
          <cell r="J203" t="str">
            <v>特定施設入居</v>
          </cell>
          <cell r="K203" t="str">
            <v>2:通所・居宅</v>
          </cell>
        </row>
        <row r="204">
          <cell r="H204" t="str">
            <v>そんぽの家　岡山平田</v>
          </cell>
          <cell r="I204" t="str">
            <v>33</v>
          </cell>
          <cell r="J204" t="str">
            <v>特定施設入居</v>
          </cell>
          <cell r="K204" t="str">
            <v>2:通所・居宅</v>
          </cell>
        </row>
        <row r="205">
          <cell r="H205" t="str">
            <v>ＳＯＭＰＯケア　ラヴィーレ広島光が丘</v>
          </cell>
          <cell r="I205" t="str">
            <v>33</v>
          </cell>
          <cell r="J205" t="str">
            <v>特定施設入居</v>
          </cell>
          <cell r="K205" t="str">
            <v>2:通所・居宅</v>
          </cell>
        </row>
        <row r="206">
          <cell r="H206" t="str">
            <v>ＳＯＭＰＯケア　ラヴィーレ舟入</v>
          </cell>
          <cell r="I206" t="str">
            <v>33</v>
          </cell>
          <cell r="J206" t="str">
            <v>特定施設入居</v>
          </cell>
          <cell r="K206" t="str">
            <v>2:通所・居宅</v>
          </cell>
        </row>
        <row r="207">
          <cell r="H207" t="str">
            <v>そんぽの家　竹ノ塚サンフラワー</v>
          </cell>
          <cell r="I207" t="str">
            <v>33</v>
          </cell>
          <cell r="J207" t="str">
            <v>特定施設入居</v>
          </cell>
          <cell r="K207" t="str">
            <v>2:通所・居宅</v>
          </cell>
        </row>
        <row r="208">
          <cell r="H208" t="str">
            <v>そんぽの家　柴又</v>
          </cell>
          <cell r="I208" t="str">
            <v>33</v>
          </cell>
          <cell r="J208" t="str">
            <v>特定施設入居</v>
          </cell>
          <cell r="K208" t="str">
            <v>2:通所・居宅</v>
          </cell>
          <cell r="L208">
            <v>2.8</v>
          </cell>
          <cell r="M208" t="str">
            <v>Ⅱ</v>
          </cell>
        </row>
        <row r="209">
          <cell r="H209" t="str">
            <v>ＳＯＭＰＯケア　ラヴィーレ錦糸町</v>
          </cell>
          <cell r="I209" t="str">
            <v>33</v>
          </cell>
          <cell r="J209" t="str">
            <v>特定施設入居</v>
          </cell>
          <cell r="K209" t="str">
            <v>2:通所・居宅</v>
          </cell>
          <cell r="L209">
            <v>2.6</v>
          </cell>
          <cell r="M209" t="str">
            <v>Ⅱ</v>
          </cell>
        </row>
        <row r="210">
          <cell r="H210" t="str">
            <v>そんぽの家　隅田公園</v>
          </cell>
          <cell r="I210" t="str">
            <v>33</v>
          </cell>
          <cell r="J210" t="str">
            <v>特定施設入居</v>
          </cell>
          <cell r="K210" t="str">
            <v>2:通所・居宅</v>
          </cell>
          <cell r="L210">
            <v>2.8</v>
          </cell>
          <cell r="M210" t="str">
            <v>Ⅱ</v>
          </cell>
        </row>
        <row r="211">
          <cell r="H211" t="str">
            <v>そんぽの家　葛西</v>
          </cell>
          <cell r="I211" t="str">
            <v>33</v>
          </cell>
          <cell r="J211" t="str">
            <v>特定施設入居</v>
          </cell>
          <cell r="K211" t="str">
            <v>2:通所・居宅</v>
          </cell>
          <cell r="L211">
            <v>3</v>
          </cell>
          <cell r="M211" t="str">
            <v>Ⅱ</v>
          </cell>
        </row>
        <row r="212">
          <cell r="H212" t="str">
            <v>そんぽの家　錦糸町</v>
          </cell>
          <cell r="I212" t="str">
            <v>33</v>
          </cell>
          <cell r="J212" t="str">
            <v>特定施設入居</v>
          </cell>
          <cell r="K212" t="str">
            <v>2:通所・居宅</v>
          </cell>
        </row>
        <row r="213">
          <cell r="H213" t="str">
            <v>そんぽの家　東砂</v>
          </cell>
          <cell r="I213" t="str">
            <v>33</v>
          </cell>
          <cell r="J213" t="str">
            <v>特定施設入居</v>
          </cell>
          <cell r="K213" t="str">
            <v>2:通所・居宅</v>
          </cell>
          <cell r="L213">
            <v>2.6</v>
          </cell>
          <cell r="M213" t="str">
            <v>Ⅱ</v>
          </cell>
        </row>
        <row r="214">
          <cell r="H214" t="str">
            <v>ＳＯＭＰＯケア　ラヴィーレ一之江</v>
          </cell>
          <cell r="I214" t="str">
            <v>33</v>
          </cell>
          <cell r="J214" t="str">
            <v>特定施設入居</v>
          </cell>
          <cell r="K214" t="str">
            <v>2:通所・居宅</v>
          </cell>
          <cell r="L214">
            <v>2.8</v>
          </cell>
          <cell r="M214" t="str">
            <v>Ⅱ</v>
          </cell>
        </row>
        <row r="215">
          <cell r="H215" t="str">
            <v>ＳＯＭＰＯケア　ラヴィーレ船堀</v>
          </cell>
          <cell r="I215" t="str">
            <v>33</v>
          </cell>
          <cell r="J215" t="str">
            <v>特定施設入居</v>
          </cell>
          <cell r="K215" t="str">
            <v>2:通所・居宅</v>
          </cell>
          <cell r="L215">
            <v>2.7</v>
          </cell>
          <cell r="M215" t="str">
            <v>Ⅱ</v>
          </cell>
        </row>
        <row r="216">
          <cell r="H216" t="str">
            <v>そんぽの家　東六郷</v>
          </cell>
          <cell r="I216" t="str">
            <v>33</v>
          </cell>
          <cell r="J216" t="str">
            <v>特定施設入居</v>
          </cell>
          <cell r="K216" t="str">
            <v>2:通所・居宅</v>
          </cell>
          <cell r="L216">
            <v>2.1</v>
          </cell>
          <cell r="M216" t="str">
            <v>Ⅱ</v>
          </cell>
        </row>
        <row r="217">
          <cell r="H217" t="str">
            <v>そんぽの家　大鳥居</v>
          </cell>
          <cell r="I217" t="str">
            <v>33</v>
          </cell>
          <cell r="J217" t="str">
            <v>特定施設入居</v>
          </cell>
          <cell r="K217" t="str">
            <v>2:通所・居宅</v>
          </cell>
          <cell r="L217">
            <v>2.6</v>
          </cell>
          <cell r="M217" t="str">
            <v>Ⅱ</v>
          </cell>
        </row>
        <row r="218">
          <cell r="H218" t="str">
            <v>ＳＯＭＰＯケア　ラヴィーレ多摩川</v>
          </cell>
          <cell r="I218" t="str">
            <v>33</v>
          </cell>
          <cell r="J218" t="str">
            <v>特定施設入居</v>
          </cell>
          <cell r="K218" t="str">
            <v>2:通所・居宅</v>
          </cell>
          <cell r="L218">
            <v>1.3</v>
          </cell>
          <cell r="M218" t="str">
            <v>Ⅰ</v>
          </cell>
        </row>
        <row r="219">
          <cell r="H219" t="str">
            <v>ＳＯＭＰＯケア　ラヴィーレ羽田</v>
          </cell>
          <cell r="I219" t="str">
            <v>33</v>
          </cell>
          <cell r="J219" t="str">
            <v>特定施設入居</v>
          </cell>
          <cell r="K219" t="str">
            <v>2:通所・居宅</v>
          </cell>
        </row>
        <row r="220">
          <cell r="H220" t="str">
            <v>そんぽの家　成城南</v>
          </cell>
          <cell r="I220" t="str">
            <v>33</v>
          </cell>
          <cell r="J220" t="str">
            <v>特定施設入居</v>
          </cell>
          <cell r="K220" t="str">
            <v>2:通所・居宅</v>
          </cell>
        </row>
        <row r="221">
          <cell r="H221" t="str">
            <v>ＳＯＭＰＯケア　ラヴィーレ駒沢公園</v>
          </cell>
          <cell r="I221" t="str">
            <v>33</v>
          </cell>
          <cell r="J221" t="str">
            <v>特定施設入居</v>
          </cell>
          <cell r="K221" t="str">
            <v>2:通所・居宅</v>
          </cell>
          <cell r="L221">
            <v>1.6</v>
          </cell>
          <cell r="M221" t="str">
            <v>Ⅰ</v>
          </cell>
        </row>
        <row r="222">
          <cell r="H222" t="str">
            <v>そんぽの家　砧南</v>
          </cell>
          <cell r="I222" t="str">
            <v>33</v>
          </cell>
          <cell r="J222" t="str">
            <v>特定施設入居</v>
          </cell>
          <cell r="K222" t="str">
            <v>2:通所・居宅</v>
          </cell>
        </row>
        <row r="223">
          <cell r="H223" t="str">
            <v>そんぽの家　経堂</v>
          </cell>
          <cell r="I223" t="str">
            <v>33</v>
          </cell>
          <cell r="J223" t="str">
            <v>特定施設入居</v>
          </cell>
          <cell r="K223" t="str">
            <v>2:通所・居宅</v>
          </cell>
          <cell r="L223">
            <v>2.9</v>
          </cell>
          <cell r="M223" t="str">
            <v>Ⅱ</v>
          </cell>
        </row>
        <row r="224">
          <cell r="H224" t="str">
            <v>ＳＯＭＰＯケア　ラヴィーレ世田谷船橋</v>
          </cell>
          <cell r="I224" t="str">
            <v>33</v>
          </cell>
          <cell r="J224" t="str">
            <v>特定施設入居</v>
          </cell>
          <cell r="K224" t="str">
            <v>2:通所・居宅</v>
          </cell>
          <cell r="L224">
            <v>2.2000000000000002</v>
          </cell>
          <cell r="M224" t="str">
            <v>Ⅱ</v>
          </cell>
        </row>
        <row r="225">
          <cell r="H225" t="str">
            <v>ＳＯＭＰＯケア　ラヴィーレ成城南</v>
          </cell>
          <cell r="I225" t="str">
            <v>33</v>
          </cell>
          <cell r="J225" t="str">
            <v>特定施設入居</v>
          </cell>
          <cell r="K225" t="str">
            <v>2:通所・居宅</v>
          </cell>
          <cell r="L225">
            <v>2.8</v>
          </cell>
          <cell r="M225" t="str">
            <v>Ⅱ</v>
          </cell>
        </row>
        <row r="226">
          <cell r="H226" t="str">
            <v>ＳＯＭＰＯケア　ラヴィーレ二子玉川</v>
          </cell>
          <cell r="I226" t="str">
            <v>33</v>
          </cell>
          <cell r="J226" t="str">
            <v>特定施設入居</v>
          </cell>
          <cell r="K226" t="str">
            <v>2:通所・居宅</v>
          </cell>
          <cell r="L226">
            <v>1.2</v>
          </cell>
          <cell r="M226" t="str">
            <v>Ⅰ</v>
          </cell>
        </row>
        <row r="227">
          <cell r="H227" t="str">
            <v>ＳＯＭＰＯケア　ラヴィーレ赤羽</v>
          </cell>
          <cell r="I227" t="str">
            <v>33</v>
          </cell>
          <cell r="J227" t="str">
            <v>特定施設入居</v>
          </cell>
          <cell r="K227" t="str">
            <v>2:通所・居宅</v>
          </cell>
          <cell r="L227">
            <v>2.2000000000000002</v>
          </cell>
          <cell r="M227" t="str">
            <v>Ⅱ</v>
          </cell>
        </row>
        <row r="228">
          <cell r="H228" t="str">
            <v>そんぽの家　高円寺</v>
          </cell>
          <cell r="I228" t="str">
            <v>33</v>
          </cell>
          <cell r="J228" t="str">
            <v>特定施設入居</v>
          </cell>
          <cell r="K228" t="str">
            <v>2:通所・居宅</v>
          </cell>
          <cell r="L228">
            <v>2.7</v>
          </cell>
          <cell r="M228" t="str">
            <v>Ⅱ</v>
          </cell>
        </row>
        <row r="229">
          <cell r="H229" t="str">
            <v>そんぽの家　ときわ台</v>
          </cell>
          <cell r="I229" t="str">
            <v>33</v>
          </cell>
          <cell r="J229" t="str">
            <v>特定施設入居</v>
          </cell>
          <cell r="K229" t="str">
            <v>2:通所・居宅</v>
          </cell>
          <cell r="L229">
            <v>3.1</v>
          </cell>
          <cell r="M229" t="str">
            <v>Ⅱ</v>
          </cell>
        </row>
        <row r="230">
          <cell r="H230" t="str">
            <v>そんぽの家　板橋徳丸</v>
          </cell>
          <cell r="I230" t="str">
            <v>33</v>
          </cell>
          <cell r="J230" t="str">
            <v>特定施設入居</v>
          </cell>
          <cell r="K230" t="str">
            <v>2:通所・居宅</v>
          </cell>
        </row>
        <row r="231">
          <cell r="H231" t="str">
            <v>そんぽの家　板橋三園</v>
          </cell>
          <cell r="I231" t="str">
            <v>33</v>
          </cell>
          <cell r="J231" t="str">
            <v>特定施設入居</v>
          </cell>
          <cell r="K231" t="str">
            <v>2:通所・居宅</v>
          </cell>
        </row>
        <row r="232">
          <cell r="H232" t="str">
            <v>ＳＯＭＰＯケア　ラヴィーレ光が丘公園</v>
          </cell>
          <cell r="I232" t="str">
            <v>33</v>
          </cell>
          <cell r="J232" t="str">
            <v>特定施設入居</v>
          </cell>
          <cell r="K232" t="str">
            <v>2:通所・居宅</v>
          </cell>
          <cell r="L232">
            <v>3.3</v>
          </cell>
          <cell r="M232" t="str">
            <v>Ⅱ</v>
          </cell>
        </row>
        <row r="233">
          <cell r="H233" t="str">
            <v>ＳＯＭＰＯケア　ラヴィーレ赤塚公園</v>
          </cell>
          <cell r="I233" t="str">
            <v>33</v>
          </cell>
          <cell r="J233" t="str">
            <v>特定施設入居</v>
          </cell>
          <cell r="K233" t="str">
            <v>2:通所・居宅</v>
          </cell>
        </row>
        <row r="234">
          <cell r="H234" t="str">
            <v>ＳＯＭＰＯケア　ラヴィーレ高島平</v>
          </cell>
          <cell r="I234" t="str">
            <v>33</v>
          </cell>
          <cell r="J234" t="str">
            <v>特定施設入居</v>
          </cell>
          <cell r="K234" t="str">
            <v>2:通所・居宅</v>
          </cell>
          <cell r="L234">
            <v>3.1</v>
          </cell>
          <cell r="M234" t="str">
            <v>Ⅱ</v>
          </cell>
        </row>
        <row r="235">
          <cell r="H235" t="str">
            <v>そんぽの家　光が丘</v>
          </cell>
          <cell r="I235" t="str">
            <v>33</v>
          </cell>
          <cell r="J235" t="str">
            <v>特定施設入居</v>
          </cell>
          <cell r="K235" t="str">
            <v>2:通所・居宅</v>
          </cell>
        </row>
        <row r="236">
          <cell r="H236" t="str">
            <v>そんぽの家　氷川台</v>
          </cell>
          <cell r="I236" t="str">
            <v>33</v>
          </cell>
          <cell r="J236" t="str">
            <v>特定施設入居</v>
          </cell>
          <cell r="K236" t="str">
            <v>2:通所・居宅</v>
          </cell>
        </row>
        <row r="237">
          <cell r="H237" t="str">
            <v>そんぽの家　石神井公園</v>
          </cell>
          <cell r="I237" t="str">
            <v>33</v>
          </cell>
          <cell r="J237" t="str">
            <v>特定施設入居</v>
          </cell>
          <cell r="K237" t="str">
            <v>2:通所・居宅</v>
          </cell>
          <cell r="L237">
            <v>2.9</v>
          </cell>
          <cell r="M237" t="str">
            <v>Ⅱ</v>
          </cell>
        </row>
        <row r="238">
          <cell r="H238" t="str">
            <v>ＳＯＭＰＯケア　ラヴィーレ鷺ノ宮</v>
          </cell>
          <cell r="I238" t="str">
            <v>33</v>
          </cell>
          <cell r="J238" t="str">
            <v>特定施設入居</v>
          </cell>
          <cell r="K238" t="str">
            <v>2:通所・居宅</v>
          </cell>
        </row>
        <row r="239">
          <cell r="H239" t="str">
            <v>ＳＯＭＰＯケア　ラヴィーレ南大泉</v>
          </cell>
          <cell r="I239" t="str">
            <v>33</v>
          </cell>
          <cell r="J239" t="str">
            <v>特定施設入居</v>
          </cell>
          <cell r="K239" t="str">
            <v>2:通所・居宅</v>
          </cell>
          <cell r="L239">
            <v>1.2</v>
          </cell>
          <cell r="M239" t="str">
            <v>Ⅰ</v>
          </cell>
        </row>
        <row r="240">
          <cell r="H240" t="str">
            <v>ＳＯＭＰＯケア　ラヴィーレ練馬</v>
          </cell>
          <cell r="I240" t="str">
            <v>33</v>
          </cell>
          <cell r="J240" t="str">
            <v>特定施設入居</v>
          </cell>
          <cell r="K240" t="str">
            <v>2:通所・居宅</v>
          </cell>
          <cell r="L240">
            <v>2.5</v>
          </cell>
          <cell r="M240" t="str">
            <v>Ⅱ</v>
          </cell>
        </row>
        <row r="241">
          <cell r="H241" t="str">
            <v>そんぽの家　調布多摩川</v>
          </cell>
          <cell r="I241" t="str">
            <v>33</v>
          </cell>
          <cell r="J241" t="str">
            <v>特定施設入居</v>
          </cell>
          <cell r="K241" t="str">
            <v>2:通所・居宅</v>
          </cell>
        </row>
        <row r="242">
          <cell r="H242" t="str">
            <v>そんぽの家　狛江</v>
          </cell>
          <cell r="I242" t="str">
            <v>33</v>
          </cell>
          <cell r="J242" t="str">
            <v>特定施設入居</v>
          </cell>
          <cell r="K242" t="str">
            <v>2:通所・居宅</v>
          </cell>
          <cell r="L242">
            <v>2.2000000000000002</v>
          </cell>
          <cell r="M242" t="str">
            <v>Ⅱ</v>
          </cell>
        </row>
        <row r="243">
          <cell r="H243" t="str">
            <v>ＳＯＭＰＯケア　ラヴィーレ調布</v>
          </cell>
          <cell r="I243" t="str">
            <v>33</v>
          </cell>
          <cell r="J243" t="str">
            <v>特定施設入居</v>
          </cell>
          <cell r="K243" t="str">
            <v>2:通所・居宅</v>
          </cell>
          <cell r="L243">
            <v>2.4</v>
          </cell>
          <cell r="M243" t="str">
            <v>Ⅱ</v>
          </cell>
        </row>
        <row r="244">
          <cell r="H244" t="str">
            <v>ＳＯＭＰＯケア　ラヴィーレ狛江</v>
          </cell>
          <cell r="I244" t="str">
            <v>33</v>
          </cell>
          <cell r="J244" t="str">
            <v>特定施設入居</v>
          </cell>
          <cell r="K244" t="str">
            <v>2:通所・居宅</v>
          </cell>
        </row>
        <row r="245">
          <cell r="H245" t="str">
            <v>ＳＯＭＰＯケア　ラヴィーレ仙川</v>
          </cell>
          <cell r="I245" t="str">
            <v>33</v>
          </cell>
          <cell r="J245" t="str">
            <v>特定施設入居</v>
          </cell>
          <cell r="K245" t="str">
            <v>2:通所・居宅</v>
          </cell>
        </row>
        <row r="246">
          <cell r="H246" t="str">
            <v>そんぽの家　西東京</v>
          </cell>
          <cell r="I246" t="str">
            <v>33</v>
          </cell>
          <cell r="J246" t="str">
            <v>特定施設入居</v>
          </cell>
          <cell r="K246" t="str">
            <v>2:通所・居宅</v>
          </cell>
          <cell r="L246">
            <v>1.9</v>
          </cell>
          <cell r="M246" t="str">
            <v>Ⅱ</v>
          </cell>
        </row>
        <row r="247">
          <cell r="H247" t="str">
            <v>そんぽの家　ひばりが丘</v>
          </cell>
          <cell r="I247" t="str">
            <v>33</v>
          </cell>
          <cell r="J247" t="str">
            <v>特定施設入居</v>
          </cell>
          <cell r="K247" t="str">
            <v>2:通所・居宅</v>
          </cell>
          <cell r="L247">
            <v>1.1000000000000001</v>
          </cell>
          <cell r="M247" t="str">
            <v>Ⅰ</v>
          </cell>
        </row>
        <row r="248">
          <cell r="H248" t="str">
            <v>そんぽの家　三鷹牟礼</v>
          </cell>
          <cell r="I248" t="str">
            <v>33</v>
          </cell>
          <cell r="J248" t="str">
            <v>特定施設入居</v>
          </cell>
          <cell r="K248" t="str">
            <v>2:通所・居宅</v>
          </cell>
          <cell r="L248">
            <v>2.8</v>
          </cell>
          <cell r="M248" t="str">
            <v>Ⅱ</v>
          </cell>
        </row>
        <row r="249">
          <cell r="H249" t="str">
            <v>そんぽの家　三鷹新川</v>
          </cell>
          <cell r="I249" t="str">
            <v>33</v>
          </cell>
          <cell r="J249" t="str">
            <v>特定施設入居</v>
          </cell>
          <cell r="K249" t="str">
            <v>2:通所・居宅</v>
          </cell>
        </row>
        <row r="250">
          <cell r="H250" t="str">
            <v>そんぽの家　柳沢</v>
          </cell>
          <cell r="I250" t="str">
            <v>33</v>
          </cell>
          <cell r="J250" t="str">
            <v>特定施設入居</v>
          </cell>
          <cell r="K250" t="str">
            <v>2:通所・居宅</v>
          </cell>
          <cell r="L250">
            <v>2.9</v>
          </cell>
          <cell r="M250" t="str">
            <v>Ⅱ</v>
          </cell>
        </row>
        <row r="251">
          <cell r="H251" t="str">
            <v>そんぽの家　三鷹中原</v>
          </cell>
          <cell r="I251" t="str">
            <v>33</v>
          </cell>
          <cell r="J251" t="str">
            <v>特定施設入居</v>
          </cell>
          <cell r="K251" t="str">
            <v>2:通所・居宅</v>
          </cell>
        </row>
        <row r="252">
          <cell r="H252" t="str">
            <v>ＳＯＭＰＯケア　ラヴィーレ武蔵境</v>
          </cell>
          <cell r="I252" t="str">
            <v>33</v>
          </cell>
          <cell r="J252" t="str">
            <v>特定施設入居</v>
          </cell>
          <cell r="K252" t="str">
            <v>2:通所・居宅</v>
          </cell>
        </row>
        <row r="253">
          <cell r="H253" t="str">
            <v>そんぽの家　新小平</v>
          </cell>
          <cell r="I253" t="str">
            <v>33</v>
          </cell>
          <cell r="J253" t="str">
            <v>特定施設入居</v>
          </cell>
          <cell r="K253" t="str">
            <v>2:通所・居宅</v>
          </cell>
          <cell r="L253">
            <v>2</v>
          </cell>
          <cell r="M253" t="str">
            <v>Ⅱ</v>
          </cell>
        </row>
        <row r="254">
          <cell r="H254" t="str">
            <v>そんぽの家　萩山</v>
          </cell>
          <cell r="I254" t="str">
            <v>33</v>
          </cell>
          <cell r="J254" t="str">
            <v>特定施設入居</v>
          </cell>
          <cell r="K254" t="str">
            <v>2:通所・居宅</v>
          </cell>
        </row>
        <row r="255">
          <cell r="H255" t="str">
            <v>そんぽの家　八坂</v>
          </cell>
          <cell r="I255" t="str">
            <v>33</v>
          </cell>
          <cell r="J255" t="str">
            <v>特定施設入居</v>
          </cell>
          <cell r="K255" t="str">
            <v>2:通所・居宅</v>
          </cell>
          <cell r="L255">
            <v>2.8</v>
          </cell>
          <cell r="M255" t="str">
            <v>Ⅱ</v>
          </cell>
        </row>
        <row r="256">
          <cell r="H256" t="str">
            <v>そんぽの家　小平仲町</v>
          </cell>
          <cell r="I256" t="str">
            <v>33</v>
          </cell>
          <cell r="J256" t="str">
            <v>特定施設入居</v>
          </cell>
          <cell r="K256" t="str">
            <v>2:通所・居宅</v>
          </cell>
          <cell r="L256">
            <v>2.5</v>
          </cell>
          <cell r="M256" t="str">
            <v>Ⅱ</v>
          </cell>
        </row>
        <row r="257">
          <cell r="H257" t="str">
            <v>そんぽの家　東久留米中央</v>
          </cell>
          <cell r="I257" t="str">
            <v>33</v>
          </cell>
          <cell r="J257" t="str">
            <v>特定施設入居</v>
          </cell>
          <cell r="K257" t="str">
            <v>2:通所・居宅</v>
          </cell>
          <cell r="L257">
            <v>3.2</v>
          </cell>
          <cell r="M257" t="str">
            <v>Ⅱ</v>
          </cell>
        </row>
        <row r="258">
          <cell r="H258" t="str">
            <v>ＳＯＭＰＯケア　ラヴィーレ府中</v>
          </cell>
          <cell r="I258" t="str">
            <v>33</v>
          </cell>
          <cell r="J258" t="str">
            <v>特定施設入居</v>
          </cell>
          <cell r="K258" t="str">
            <v>2:通所・居宅</v>
          </cell>
          <cell r="L258">
            <v>2.9</v>
          </cell>
          <cell r="M258" t="str">
            <v>Ⅱ</v>
          </cell>
        </row>
        <row r="259">
          <cell r="H259" t="str">
            <v>そんぽの家　上北台</v>
          </cell>
          <cell r="I259" t="str">
            <v>33</v>
          </cell>
          <cell r="J259" t="str">
            <v>特定施設入居</v>
          </cell>
          <cell r="K259" t="str">
            <v>2:通所・居宅</v>
          </cell>
        </row>
        <row r="260">
          <cell r="H260" t="str">
            <v>そんぽの家　昭島</v>
          </cell>
          <cell r="I260" t="str">
            <v>33</v>
          </cell>
          <cell r="J260" t="str">
            <v>特定施設入居</v>
          </cell>
          <cell r="K260" t="str">
            <v>2:通所・居宅</v>
          </cell>
          <cell r="L260">
            <v>2.4</v>
          </cell>
          <cell r="M260" t="str">
            <v>Ⅱ</v>
          </cell>
        </row>
        <row r="261">
          <cell r="H261" t="str">
            <v>そんぽの家　国立南</v>
          </cell>
          <cell r="I261" t="str">
            <v>33</v>
          </cell>
          <cell r="J261" t="str">
            <v>特定施設入居</v>
          </cell>
          <cell r="K261" t="str">
            <v>2:通所・居宅</v>
          </cell>
        </row>
        <row r="262">
          <cell r="H262" t="str">
            <v>そんぽの家　福生公園</v>
          </cell>
          <cell r="I262" t="str">
            <v>33</v>
          </cell>
          <cell r="J262" t="str">
            <v>特定施設入居</v>
          </cell>
          <cell r="K262" t="str">
            <v>2:通所・居宅</v>
          </cell>
          <cell r="L262">
            <v>2.4</v>
          </cell>
          <cell r="M262" t="str">
            <v>Ⅱ</v>
          </cell>
        </row>
        <row r="263">
          <cell r="H263" t="str">
            <v>そんぽの家　羽村</v>
          </cell>
          <cell r="I263" t="str">
            <v>33</v>
          </cell>
          <cell r="J263" t="str">
            <v>特定施設入居</v>
          </cell>
          <cell r="K263" t="str">
            <v>2:通所・居宅</v>
          </cell>
          <cell r="L263">
            <v>2.6</v>
          </cell>
          <cell r="M263" t="str">
            <v>Ⅱ</v>
          </cell>
        </row>
        <row r="264">
          <cell r="H264" t="str">
            <v>そんぽの家　武蔵村山</v>
          </cell>
          <cell r="I264" t="str">
            <v>33</v>
          </cell>
          <cell r="J264" t="str">
            <v>特定施設入居</v>
          </cell>
          <cell r="K264" t="str">
            <v>2:通所・居宅</v>
          </cell>
          <cell r="L264">
            <v>3.3</v>
          </cell>
          <cell r="M264" t="str">
            <v>Ⅱ</v>
          </cell>
        </row>
        <row r="265">
          <cell r="H265" t="str">
            <v>ＳＯＭＰＯケア　ラヴィーレ東大和</v>
          </cell>
          <cell r="I265" t="str">
            <v>33</v>
          </cell>
          <cell r="J265" t="str">
            <v>特定施設入居</v>
          </cell>
          <cell r="K265" t="str">
            <v>2:通所・居宅</v>
          </cell>
        </row>
        <row r="266">
          <cell r="H266" t="str">
            <v>ＳＯＭＰＯケア　ラヴィーレ羽村</v>
          </cell>
          <cell r="I266" t="str">
            <v>33</v>
          </cell>
          <cell r="J266" t="str">
            <v>特定施設入居</v>
          </cell>
          <cell r="K266" t="str">
            <v>2:通所・居宅</v>
          </cell>
        </row>
        <row r="267">
          <cell r="H267" t="str">
            <v>ＳＯＭＰＯケア　ラヴィーレ国立矢川</v>
          </cell>
          <cell r="I267" t="str">
            <v>33</v>
          </cell>
          <cell r="J267" t="str">
            <v>特定施設入居</v>
          </cell>
          <cell r="K267" t="str">
            <v>2:通所・居宅</v>
          </cell>
        </row>
        <row r="268">
          <cell r="H268" t="str">
            <v>そんぽの家　八王子小宮</v>
          </cell>
          <cell r="I268" t="str">
            <v>33</v>
          </cell>
          <cell r="J268" t="str">
            <v>特定施設入居</v>
          </cell>
          <cell r="K268" t="str">
            <v>2:通所・居宅</v>
          </cell>
          <cell r="L268">
            <v>2.9</v>
          </cell>
          <cell r="M268" t="str">
            <v>Ⅱ</v>
          </cell>
        </row>
        <row r="269">
          <cell r="H269" t="str">
            <v>そんぽの家　稲城矢野口</v>
          </cell>
          <cell r="I269" t="str">
            <v>33</v>
          </cell>
          <cell r="J269" t="str">
            <v>特定施設入居</v>
          </cell>
          <cell r="K269" t="str">
            <v>2:通所・居宅</v>
          </cell>
          <cell r="L269">
            <v>2.9</v>
          </cell>
          <cell r="M269" t="str">
            <v>Ⅱ</v>
          </cell>
        </row>
        <row r="270">
          <cell r="H270" t="str">
            <v>そんぽの家　八王子元本郷</v>
          </cell>
          <cell r="I270" t="str">
            <v>33</v>
          </cell>
          <cell r="J270" t="str">
            <v>特定施設入居</v>
          </cell>
          <cell r="K270" t="str">
            <v>2:通所・居宅</v>
          </cell>
          <cell r="L270">
            <v>3.5</v>
          </cell>
          <cell r="M270" t="str">
            <v>Ⅱ</v>
          </cell>
        </row>
        <row r="271">
          <cell r="H271" t="str">
            <v>ＳＯＭＰＯケア　ラヴィーレ町田小野路</v>
          </cell>
          <cell r="I271" t="str">
            <v>33</v>
          </cell>
          <cell r="J271" t="str">
            <v>特定施設入居</v>
          </cell>
          <cell r="K271" t="str">
            <v>2:通所・居宅</v>
          </cell>
          <cell r="L271">
            <v>2.7</v>
          </cell>
          <cell r="M271" t="str">
            <v>Ⅱ</v>
          </cell>
        </row>
        <row r="272">
          <cell r="H272" t="str">
            <v>ＳＯＭＰＯケア　ラヴィーレ八王子片倉</v>
          </cell>
          <cell r="I272" t="str">
            <v>33</v>
          </cell>
          <cell r="J272" t="str">
            <v>特定施設入居</v>
          </cell>
          <cell r="K272" t="str">
            <v>2:通所・居宅</v>
          </cell>
          <cell r="L272">
            <v>2.8</v>
          </cell>
          <cell r="M272" t="str">
            <v>Ⅱ</v>
          </cell>
        </row>
        <row r="273">
          <cell r="H273" t="str">
            <v>ＳＯＭＰＯケア　ラヴィーレ南町田</v>
          </cell>
          <cell r="I273" t="str">
            <v>33</v>
          </cell>
          <cell r="J273" t="str">
            <v>特定施設入居</v>
          </cell>
          <cell r="K273" t="str">
            <v>2:通所・居宅</v>
          </cell>
        </row>
        <row r="274">
          <cell r="H274" t="str">
            <v>ＳＯＭＰＯケア　ラヴィーレ町田小山</v>
          </cell>
          <cell r="I274" t="str">
            <v>33</v>
          </cell>
          <cell r="J274" t="str">
            <v>特定施設入居</v>
          </cell>
          <cell r="K274" t="str">
            <v>2:通所・居宅</v>
          </cell>
        </row>
        <row r="275">
          <cell r="H275" t="str">
            <v>ＳＯＭＰＯケア　ラヴィーレ堀之内</v>
          </cell>
          <cell r="I275" t="str">
            <v>33</v>
          </cell>
          <cell r="J275" t="str">
            <v>特定施設入居</v>
          </cell>
          <cell r="K275" t="str">
            <v>2:通所・居宅</v>
          </cell>
        </row>
        <row r="276">
          <cell r="H276" t="str">
            <v>そんぽの家　苗穂</v>
          </cell>
          <cell r="I276" t="str">
            <v>33</v>
          </cell>
          <cell r="J276" t="str">
            <v>特定施設入居</v>
          </cell>
          <cell r="K276" t="str">
            <v>2:通所・居宅</v>
          </cell>
        </row>
        <row r="277">
          <cell r="H277" t="str">
            <v>そんぽの家　仙台岩切</v>
          </cell>
          <cell r="I277" t="str">
            <v>33</v>
          </cell>
          <cell r="J277" t="str">
            <v>特定施設入居</v>
          </cell>
          <cell r="K277" t="str">
            <v>2:通所・居宅</v>
          </cell>
          <cell r="L277">
            <v>2.2999999999999998</v>
          </cell>
          <cell r="M277" t="str">
            <v>Ⅱ</v>
          </cell>
        </row>
      </sheetData>
      <sheetData sheetId="1"/>
      <sheetData sheetId="2"/>
      <sheetData sheetId="3"/>
      <sheetData sheetId="4"/>
      <sheetData sheetId="5"/>
      <sheetData sheetId="6"/>
      <sheetData sheetId="7">
        <row r="1">
          <cell r="I1" t="str">
            <v>事業所一覧</v>
          </cell>
        </row>
        <row r="4">
          <cell r="I4" t="str">
            <v>会計
コード</v>
          </cell>
          <cell r="CQ4" t="str">
            <v>専用型／混合型</v>
          </cell>
        </row>
        <row r="5">
          <cell r="I5" t="str">
            <v>－</v>
          </cell>
          <cell r="CQ5" t="str">
            <v>ー</v>
          </cell>
        </row>
        <row r="6">
          <cell r="I6" t="str">
            <v>7002_1</v>
          </cell>
          <cell r="CQ6" t="str">
            <v>混合型</v>
          </cell>
        </row>
        <row r="7">
          <cell r="I7" t="str">
            <v>7028_1</v>
          </cell>
          <cell r="CQ7" t="str">
            <v>混合型</v>
          </cell>
        </row>
        <row r="8">
          <cell r="I8" t="str">
            <v>7030_1</v>
          </cell>
          <cell r="CQ8" t="str">
            <v>混合型</v>
          </cell>
        </row>
        <row r="9">
          <cell r="I9" t="str">
            <v>7031_1</v>
          </cell>
          <cell r="CQ9" t="str">
            <v>混合型</v>
          </cell>
        </row>
        <row r="10">
          <cell r="I10" t="str">
            <v>7035_1</v>
          </cell>
          <cell r="CQ10" t="str">
            <v>混合型</v>
          </cell>
        </row>
        <row r="11">
          <cell r="I11" t="str">
            <v>7037_1</v>
          </cell>
          <cell r="CQ11" t="str">
            <v>混合型</v>
          </cell>
        </row>
        <row r="12">
          <cell r="I12" t="str">
            <v>7038_1</v>
          </cell>
          <cell r="CQ12" t="str">
            <v>混合型</v>
          </cell>
        </row>
        <row r="13">
          <cell r="I13" t="str">
            <v>7039_1</v>
          </cell>
          <cell r="CQ13" t="str">
            <v>混合型</v>
          </cell>
        </row>
        <row r="14">
          <cell r="I14" t="str">
            <v>7045_1</v>
          </cell>
          <cell r="CQ14" t="str">
            <v>混合型</v>
          </cell>
        </row>
        <row r="15">
          <cell r="I15" t="str">
            <v>7063_1</v>
          </cell>
          <cell r="CQ15" t="str">
            <v>混合型</v>
          </cell>
        </row>
        <row r="16">
          <cell r="I16" t="str">
            <v>7066_1</v>
          </cell>
          <cell r="CQ16" t="str">
            <v>混合型</v>
          </cell>
        </row>
        <row r="17">
          <cell r="I17" t="str">
            <v>7074_1</v>
          </cell>
          <cell r="CQ17" t="str">
            <v>混合型</v>
          </cell>
        </row>
        <row r="18">
          <cell r="I18" t="str">
            <v>7083_1</v>
          </cell>
          <cell r="CQ18" t="str">
            <v>混合型</v>
          </cell>
        </row>
        <row r="19">
          <cell r="I19" t="str">
            <v>7084_1</v>
          </cell>
          <cell r="CQ19" t="str">
            <v>混合型</v>
          </cell>
        </row>
        <row r="20">
          <cell r="I20" t="str">
            <v>7085_1</v>
          </cell>
          <cell r="CQ20" t="str">
            <v>混合型</v>
          </cell>
        </row>
        <row r="21">
          <cell r="I21" t="str">
            <v>7088_1</v>
          </cell>
          <cell r="CQ21" t="str">
            <v>混合型</v>
          </cell>
        </row>
        <row r="22">
          <cell r="I22" t="str">
            <v>7092_1</v>
          </cell>
          <cell r="CQ22" t="str">
            <v>混合型</v>
          </cell>
        </row>
        <row r="23">
          <cell r="I23" t="str">
            <v>7096_1</v>
          </cell>
          <cell r="CQ23" t="str">
            <v>混合型</v>
          </cell>
        </row>
        <row r="24">
          <cell r="I24" t="str">
            <v>7097_1</v>
          </cell>
          <cell r="CQ24" t="str">
            <v>混合型</v>
          </cell>
        </row>
        <row r="25">
          <cell r="I25" t="str">
            <v>7111_1</v>
          </cell>
          <cell r="CQ25" t="str">
            <v>混合型</v>
          </cell>
        </row>
        <row r="26">
          <cell r="I26" t="str">
            <v>7114_1</v>
          </cell>
          <cell r="CQ26" t="str">
            <v>混合型</v>
          </cell>
        </row>
        <row r="27">
          <cell r="I27" t="str">
            <v>7001_1</v>
          </cell>
          <cell r="CQ27" t="str">
            <v>混合型</v>
          </cell>
        </row>
        <row r="28">
          <cell r="I28" t="str">
            <v>7011_1</v>
          </cell>
          <cell r="CQ28" t="str">
            <v>混合型</v>
          </cell>
        </row>
        <row r="29">
          <cell r="I29" t="str">
            <v>7036_1</v>
          </cell>
          <cell r="CQ29" t="str">
            <v>混合型</v>
          </cell>
        </row>
        <row r="30">
          <cell r="I30" t="str">
            <v>7052_1</v>
          </cell>
          <cell r="CQ30" t="str">
            <v>介護専用型</v>
          </cell>
        </row>
        <row r="31">
          <cell r="I31" t="str">
            <v>7053_1</v>
          </cell>
          <cell r="CQ31" t="str">
            <v>混合型</v>
          </cell>
        </row>
        <row r="32">
          <cell r="I32" t="str">
            <v>7055_1</v>
          </cell>
          <cell r="CQ32" t="str">
            <v>介護専用型</v>
          </cell>
        </row>
        <row r="33">
          <cell r="I33" t="str">
            <v>7057_1</v>
          </cell>
          <cell r="CQ33" t="str">
            <v>混合型</v>
          </cell>
        </row>
        <row r="34">
          <cell r="I34" t="str">
            <v>7067_1</v>
          </cell>
          <cell r="CQ34" t="str">
            <v>混合型</v>
          </cell>
        </row>
        <row r="35">
          <cell r="I35" t="str">
            <v>7082_1</v>
          </cell>
          <cell r="CQ35" t="str">
            <v>混合型</v>
          </cell>
        </row>
        <row r="36">
          <cell r="I36" t="str">
            <v>7086_1</v>
          </cell>
          <cell r="CQ36" t="str">
            <v>混合型</v>
          </cell>
        </row>
        <row r="37">
          <cell r="I37" t="str">
            <v>7101_1</v>
          </cell>
          <cell r="CQ37" t="str">
            <v>混合型</v>
          </cell>
        </row>
        <row r="38">
          <cell r="I38" t="str">
            <v>0710_1</v>
          </cell>
          <cell r="CQ38" t="str">
            <v>混合型</v>
          </cell>
        </row>
        <row r="39">
          <cell r="I39" t="str">
            <v>7010_1</v>
          </cell>
          <cell r="CQ39" t="str">
            <v>混合型</v>
          </cell>
        </row>
        <row r="40">
          <cell r="I40" t="str">
            <v>7012_1</v>
          </cell>
          <cell r="CQ40" t="str">
            <v>混合型</v>
          </cell>
        </row>
        <row r="41">
          <cell r="I41" t="str">
            <v>7020_1</v>
          </cell>
          <cell r="CQ41" t="str">
            <v>混合型</v>
          </cell>
        </row>
        <row r="42">
          <cell r="I42" t="str">
            <v>7021_1</v>
          </cell>
          <cell r="CQ42" t="str">
            <v>混合型</v>
          </cell>
        </row>
        <row r="43">
          <cell r="I43" t="str">
            <v>7022_1</v>
          </cell>
          <cell r="CQ43" t="str">
            <v>混合型</v>
          </cell>
        </row>
        <row r="44">
          <cell r="I44" t="str">
            <v>7029_1</v>
          </cell>
          <cell r="CQ44" t="str">
            <v>混合型</v>
          </cell>
        </row>
        <row r="45">
          <cell r="I45" t="str">
            <v>7032_1</v>
          </cell>
          <cell r="CQ45" t="str">
            <v>混合型</v>
          </cell>
        </row>
        <row r="46">
          <cell r="I46" t="str">
            <v>7033_1</v>
          </cell>
          <cell r="CQ46" t="str">
            <v>混合型</v>
          </cell>
        </row>
        <row r="47">
          <cell r="I47" t="str">
            <v>7034_1</v>
          </cell>
          <cell r="CQ47" t="str">
            <v>混合型</v>
          </cell>
        </row>
        <row r="48">
          <cell r="I48" t="str">
            <v>7042_1</v>
          </cell>
          <cell r="CQ48" t="str">
            <v>混合型</v>
          </cell>
        </row>
        <row r="49">
          <cell r="I49" t="str">
            <v>7043_1</v>
          </cell>
          <cell r="CQ49" t="str">
            <v>混合型</v>
          </cell>
        </row>
        <row r="50">
          <cell r="I50" t="str">
            <v>7054_1</v>
          </cell>
          <cell r="CQ50" t="str">
            <v>混合型</v>
          </cell>
        </row>
        <row r="51">
          <cell r="I51" t="str">
            <v>7056_1</v>
          </cell>
          <cell r="CQ51" t="str">
            <v>混合型</v>
          </cell>
        </row>
        <row r="52">
          <cell r="I52" t="str">
            <v>7060_1</v>
          </cell>
          <cell r="CQ52" t="str">
            <v>介護専用型</v>
          </cell>
        </row>
        <row r="53">
          <cell r="I53" t="str">
            <v>7064_1</v>
          </cell>
          <cell r="CQ53" t="str">
            <v>介護専用型</v>
          </cell>
        </row>
        <row r="54">
          <cell r="I54" t="str">
            <v>7065_1</v>
          </cell>
          <cell r="CQ54" t="str">
            <v>介護専用型</v>
          </cell>
        </row>
        <row r="55">
          <cell r="I55" t="str">
            <v>7068_1</v>
          </cell>
          <cell r="CQ55" t="str">
            <v>介護専用型</v>
          </cell>
        </row>
        <row r="56">
          <cell r="I56" t="str">
            <v>7069_1</v>
          </cell>
          <cell r="CQ56" t="str">
            <v>混合型</v>
          </cell>
        </row>
        <row r="57">
          <cell r="I57" t="str">
            <v>7073_1</v>
          </cell>
          <cell r="CQ57" t="str">
            <v>混合型</v>
          </cell>
        </row>
        <row r="58">
          <cell r="I58" t="str">
            <v>7076_1</v>
          </cell>
          <cell r="CQ58" t="str">
            <v>混合型</v>
          </cell>
        </row>
        <row r="59">
          <cell r="I59" t="str">
            <v>7077_1</v>
          </cell>
          <cell r="CQ59" t="str">
            <v>混合型</v>
          </cell>
        </row>
        <row r="60">
          <cell r="I60" t="str">
            <v>7079_1</v>
          </cell>
          <cell r="CQ60" t="str">
            <v>混合型</v>
          </cell>
        </row>
        <row r="61">
          <cell r="I61" t="str">
            <v>7080_1</v>
          </cell>
          <cell r="CQ61" t="str">
            <v>混合型</v>
          </cell>
        </row>
        <row r="62">
          <cell r="I62" t="str">
            <v>7089_1</v>
          </cell>
          <cell r="CQ62" t="str">
            <v>混合型</v>
          </cell>
        </row>
        <row r="63">
          <cell r="I63" t="str">
            <v>7093_1</v>
          </cell>
          <cell r="CQ63" t="str">
            <v>混合型</v>
          </cell>
        </row>
        <row r="64">
          <cell r="I64" t="str">
            <v>7095_1</v>
          </cell>
          <cell r="CQ64" t="str">
            <v>混合型</v>
          </cell>
        </row>
        <row r="65">
          <cell r="I65" t="str">
            <v>7098_1</v>
          </cell>
          <cell r="CQ65" t="str">
            <v>混合型</v>
          </cell>
        </row>
        <row r="66">
          <cell r="I66" t="str">
            <v>7107_1</v>
          </cell>
          <cell r="CQ66" t="str">
            <v>混合型</v>
          </cell>
        </row>
        <row r="67">
          <cell r="I67" t="str">
            <v>0715_1</v>
          </cell>
          <cell r="CQ67" t="str">
            <v>混合型</v>
          </cell>
        </row>
        <row r="68">
          <cell r="I68" t="str">
            <v>7003_1</v>
          </cell>
          <cell r="CQ68" t="str">
            <v>混合型</v>
          </cell>
        </row>
        <row r="69">
          <cell r="I69" t="str">
            <v>7004_1</v>
          </cell>
          <cell r="CQ69" t="str">
            <v>混合型</v>
          </cell>
        </row>
        <row r="70">
          <cell r="I70" t="str">
            <v>7005_1</v>
          </cell>
          <cell r="CQ70" t="str">
            <v>混合型</v>
          </cell>
        </row>
        <row r="71">
          <cell r="I71" t="str">
            <v>7006_1</v>
          </cell>
          <cell r="CQ71" t="str">
            <v>混合型</v>
          </cell>
        </row>
        <row r="72">
          <cell r="I72" t="str">
            <v>7007_1</v>
          </cell>
          <cell r="CQ72" t="str">
            <v>混合型</v>
          </cell>
        </row>
        <row r="73">
          <cell r="I73" t="str">
            <v>7009_1</v>
          </cell>
          <cell r="CQ73" t="str">
            <v>混合型</v>
          </cell>
        </row>
        <row r="74">
          <cell r="I74" t="str">
            <v>7013_1</v>
          </cell>
          <cell r="CQ74" t="str">
            <v>混合型</v>
          </cell>
        </row>
        <row r="75">
          <cell r="I75" t="str">
            <v>7014_1</v>
          </cell>
          <cell r="CQ75" t="str">
            <v>混合型</v>
          </cell>
        </row>
        <row r="76">
          <cell r="I76" t="str">
            <v>7015_1</v>
          </cell>
          <cell r="CQ76" t="str">
            <v>混合型</v>
          </cell>
        </row>
        <row r="77">
          <cell r="I77" t="str">
            <v>7016_1</v>
          </cell>
          <cell r="CQ77" t="str">
            <v>混合型</v>
          </cell>
        </row>
        <row r="78">
          <cell r="I78" t="str">
            <v>7017_1</v>
          </cell>
          <cell r="CQ78" t="str">
            <v>混合型</v>
          </cell>
        </row>
        <row r="79">
          <cell r="I79" t="str">
            <v>7019_1</v>
          </cell>
          <cell r="CQ79" t="str">
            <v>混合型</v>
          </cell>
        </row>
        <row r="80">
          <cell r="I80" t="str">
            <v>7024_1</v>
          </cell>
          <cell r="CQ80" t="str">
            <v>混合型</v>
          </cell>
        </row>
        <row r="81">
          <cell r="I81" t="str">
            <v>7025_1</v>
          </cell>
          <cell r="CQ81" t="str">
            <v>混合型</v>
          </cell>
        </row>
        <row r="82">
          <cell r="I82" t="str">
            <v>7027_1</v>
          </cell>
          <cell r="CQ82" t="str">
            <v>混合型</v>
          </cell>
        </row>
        <row r="83">
          <cell r="I83" t="str">
            <v>7040_1</v>
          </cell>
          <cell r="CQ83" t="str">
            <v>混合型</v>
          </cell>
        </row>
        <row r="84">
          <cell r="I84" t="str">
            <v>7041_1</v>
          </cell>
          <cell r="CQ84" t="str">
            <v>混合型</v>
          </cell>
        </row>
        <row r="85">
          <cell r="I85" t="str">
            <v>7044_1</v>
          </cell>
          <cell r="CQ85" t="str">
            <v>混合型</v>
          </cell>
        </row>
        <row r="86">
          <cell r="I86" t="str">
            <v>7046_1</v>
          </cell>
          <cell r="CQ86" t="str">
            <v>混合型</v>
          </cell>
        </row>
        <row r="87">
          <cell r="I87" t="str">
            <v>7049_1</v>
          </cell>
          <cell r="CQ87" t="str">
            <v>介護専用型</v>
          </cell>
        </row>
        <row r="88">
          <cell r="I88" t="str">
            <v>7050_1</v>
          </cell>
          <cell r="CQ88" t="str">
            <v>介護専用型</v>
          </cell>
        </row>
        <row r="89">
          <cell r="I89" t="str">
            <v>7051_1</v>
          </cell>
          <cell r="CQ89" t="str">
            <v>混合型</v>
          </cell>
        </row>
        <row r="90">
          <cell r="I90" t="str">
            <v>7058_1</v>
          </cell>
          <cell r="CQ90" t="str">
            <v>混合型</v>
          </cell>
        </row>
        <row r="91">
          <cell r="I91" t="str">
            <v>7062_1</v>
          </cell>
          <cell r="CQ91" t="str">
            <v>混合型</v>
          </cell>
        </row>
        <row r="92">
          <cell r="I92" t="str">
            <v>7070_1</v>
          </cell>
          <cell r="CQ92" t="str">
            <v>混合型</v>
          </cell>
        </row>
        <row r="93">
          <cell r="I93" t="str">
            <v>7090_1</v>
          </cell>
          <cell r="CQ93" t="str">
            <v>混合型</v>
          </cell>
        </row>
        <row r="94">
          <cell r="I94" t="str">
            <v>7094_1</v>
          </cell>
          <cell r="CQ94" t="str">
            <v>混合型</v>
          </cell>
        </row>
        <row r="95">
          <cell r="I95" t="str">
            <v>7100_1</v>
          </cell>
          <cell r="CQ95" t="str">
            <v>混合型</v>
          </cell>
        </row>
        <row r="96">
          <cell r="I96" t="str">
            <v>7102_1</v>
          </cell>
          <cell r="CQ96" t="str">
            <v>混合型</v>
          </cell>
        </row>
        <row r="97">
          <cell r="I97" t="str">
            <v>7105_1</v>
          </cell>
          <cell r="CQ97" t="str">
            <v>混合型</v>
          </cell>
        </row>
        <row r="98">
          <cell r="I98" t="str">
            <v>7106_1</v>
          </cell>
          <cell r="CQ98" t="str">
            <v>混合型</v>
          </cell>
        </row>
        <row r="99">
          <cell r="I99" t="str">
            <v>7108_1</v>
          </cell>
          <cell r="CQ99" t="str">
            <v>混合型</v>
          </cell>
        </row>
        <row r="100">
          <cell r="I100" t="str">
            <v>7109_1</v>
          </cell>
          <cell r="CQ100" t="str">
            <v>混合型</v>
          </cell>
        </row>
        <row r="101">
          <cell r="I101" t="str">
            <v>7110_1</v>
          </cell>
          <cell r="CQ101" t="str">
            <v>混合型</v>
          </cell>
        </row>
        <row r="102">
          <cell r="I102" t="str">
            <v>7112_1</v>
          </cell>
          <cell r="CQ102" t="str">
            <v>混合型</v>
          </cell>
        </row>
        <row r="103">
          <cell r="I103" t="str">
            <v>7113_1</v>
          </cell>
          <cell r="CQ103" t="str">
            <v>混合型</v>
          </cell>
        </row>
        <row r="104">
          <cell r="I104" t="str">
            <v>7115_1</v>
          </cell>
          <cell r="CQ104" t="str">
            <v>混合型</v>
          </cell>
        </row>
        <row r="105">
          <cell r="I105" t="str">
            <v>7116_1</v>
          </cell>
          <cell r="CQ105" t="str">
            <v>混合型</v>
          </cell>
        </row>
        <row r="106">
          <cell r="I106" t="str">
            <v>7117_1</v>
          </cell>
          <cell r="CQ106" t="str">
            <v>混合型</v>
          </cell>
        </row>
        <row r="107">
          <cell r="I107" t="str">
            <v>7119_1</v>
          </cell>
          <cell r="CQ107" t="str">
            <v>混合型</v>
          </cell>
        </row>
        <row r="108">
          <cell r="I108" t="str">
            <v>7120_1</v>
          </cell>
          <cell r="CQ108" t="str">
            <v>混合型</v>
          </cell>
        </row>
        <row r="109">
          <cell r="I109" t="str">
            <v>7121_1</v>
          </cell>
          <cell r="CQ109" t="str">
            <v>混合型</v>
          </cell>
        </row>
        <row r="110">
          <cell r="I110" t="str">
            <v>7122_1</v>
          </cell>
          <cell r="CQ110" t="str">
            <v>混合型</v>
          </cell>
        </row>
        <row r="111">
          <cell r="I111" t="str">
            <v>7123_1</v>
          </cell>
          <cell r="CQ111" t="str">
            <v>混合型</v>
          </cell>
        </row>
        <row r="112">
          <cell r="I112" t="str">
            <v>7124_1</v>
          </cell>
          <cell r="CQ112" t="str">
            <v>混合型</v>
          </cell>
        </row>
        <row r="113">
          <cell r="I113" t="str">
            <v>7047_1</v>
          </cell>
          <cell r="CQ113" t="str">
            <v>混合型</v>
          </cell>
        </row>
        <row r="114">
          <cell r="I114" t="str">
            <v>7081_1</v>
          </cell>
          <cell r="CQ114" t="str">
            <v>混合型</v>
          </cell>
        </row>
        <row r="115">
          <cell r="I115" t="str">
            <v>7048_1</v>
          </cell>
          <cell r="CQ115" t="str">
            <v>混合型</v>
          </cell>
        </row>
        <row r="116">
          <cell r="I116" t="str">
            <v>7075_1</v>
          </cell>
          <cell r="CQ116" t="str">
            <v>混合型</v>
          </cell>
        </row>
        <row r="117">
          <cell r="I117" t="str">
            <v>7018_1</v>
          </cell>
          <cell r="CQ117" t="str">
            <v>混合型</v>
          </cell>
        </row>
        <row r="118">
          <cell r="I118" t="str">
            <v>7026_1</v>
          </cell>
          <cell r="CQ118" t="str">
            <v>混合型</v>
          </cell>
        </row>
        <row r="119">
          <cell r="I119" t="str">
            <v>7071_1</v>
          </cell>
          <cell r="CQ119" t="str">
            <v>混合型</v>
          </cell>
        </row>
        <row r="120">
          <cell r="I120" t="str">
            <v>7099_1</v>
          </cell>
          <cell r="CQ120" t="str">
            <v>混合型</v>
          </cell>
        </row>
        <row r="121">
          <cell r="I121" t="str">
            <v>7023_1</v>
          </cell>
          <cell r="CQ121" t="str">
            <v>混合型</v>
          </cell>
        </row>
        <row r="122">
          <cell r="I122" t="str">
            <v>7059_1</v>
          </cell>
          <cell r="CQ122" t="str">
            <v>混合型</v>
          </cell>
        </row>
        <row r="123">
          <cell r="I123" t="str">
            <v>0258_1</v>
          </cell>
          <cell r="CQ123" t="str">
            <v>混合型</v>
          </cell>
        </row>
        <row r="124">
          <cell r="I124" t="str">
            <v>0200_1</v>
          </cell>
          <cell r="CQ124" t="str">
            <v>介護専用型</v>
          </cell>
        </row>
        <row r="125">
          <cell r="I125" t="str">
            <v>0106_1</v>
          </cell>
          <cell r="CQ125" t="str">
            <v>混合型</v>
          </cell>
        </row>
        <row r="126">
          <cell r="I126" t="str">
            <v>0155_1</v>
          </cell>
          <cell r="CQ126" t="str">
            <v>介護専用型</v>
          </cell>
        </row>
        <row r="127">
          <cell r="I127" t="str">
            <v>0138_1</v>
          </cell>
          <cell r="CQ127" t="str">
            <v>混合型</v>
          </cell>
        </row>
        <row r="128">
          <cell r="I128" t="str">
            <v>0053_1</v>
          </cell>
          <cell r="CQ128" t="str">
            <v>混合型</v>
          </cell>
        </row>
        <row r="129">
          <cell r="I129" t="str">
            <v>0703_1</v>
          </cell>
          <cell r="CQ129" t="str">
            <v>混合型</v>
          </cell>
        </row>
        <row r="130">
          <cell r="I130" t="str">
            <v>0098_1</v>
          </cell>
          <cell r="CQ130" t="str">
            <v>混合型</v>
          </cell>
        </row>
        <row r="131">
          <cell r="I131" t="str">
            <v>0034_1</v>
          </cell>
          <cell r="CQ131" t="str">
            <v>混合型</v>
          </cell>
        </row>
        <row r="132">
          <cell r="I132" t="str">
            <v>0412_1</v>
          </cell>
          <cell r="CQ132" t="str">
            <v>混合型</v>
          </cell>
        </row>
        <row r="133">
          <cell r="I133" t="str">
            <v>0071_1</v>
          </cell>
          <cell r="CQ133" t="str">
            <v>混合型</v>
          </cell>
        </row>
        <row r="134">
          <cell r="I134" t="str">
            <v>0080_1</v>
          </cell>
          <cell r="CQ134" t="str">
            <v>混合型</v>
          </cell>
        </row>
        <row r="135">
          <cell r="I135" t="str">
            <v>0712_1</v>
          </cell>
          <cell r="CQ135" t="str">
            <v>混合型</v>
          </cell>
        </row>
        <row r="136">
          <cell r="I136" t="str">
            <v>0287_1</v>
          </cell>
          <cell r="CQ136" t="str">
            <v>混合型</v>
          </cell>
        </row>
        <row r="137">
          <cell r="I137" t="str">
            <v>0023_1</v>
          </cell>
          <cell r="CQ137" t="str">
            <v>混合型</v>
          </cell>
        </row>
        <row r="138">
          <cell r="I138" t="str">
            <v>0099_1</v>
          </cell>
          <cell r="CQ138" t="str">
            <v>混合型</v>
          </cell>
        </row>
        <row r="139">
          <cell r="I139" t="str">
            <v>0280_1</v>
          </cell>
          <cell r="CQ139" t="str">
            <v>混合型</v>
          </cell>
        </row>
        <row r="140">
          <cell r="I140" t="str">
            <v>0119_1</v>
          </cell>
          <cell r="CQ140" t="str">
            <v>混合型</v>
          </cell>
        </row>
        <row r="141">
          <cell r="I141" t="str">
            <v>0093_1</v>
          </cell>
          <cell r="CQ141" t="str">
            <v>混合型</v>
          </cell>
        </row>
        <row r="142">
          <cell r="I142" t="str">
            <v>0081_1</v>
          </cell>
          <cell r="CQ142" t="str">
            <v>混合型</v>
          </cell>
        </row>
        <row r="143">
          <cell r="I143" t="str">
            <v>0714_1</v>
          </cell>
          <cell r="CQ143" t="str">
            <v>混合型</v>
          </cell>
        </row>
        <row r="144">
          <cell r="I144" t="str">
            <v>0068_1</v>
          </cell>
          <cell r="CQ144" t="str">
            <v>混合型</v>
          </cell>
        </row>
        <row r="145">
          <cell r="I145" t="str">
            <v>0195_1</v>
          </cell>
          <cell r="CQ145" t="str">
            <v>介護専用型</v>
          </cell>
        </row>
        <row r="146">
          <cell r="I146" t="str">
            <v>0089_1</v>
          </cell>
          <cell r="CQ146" t="str">
            <v>混合型</v>
          </cell>
        </row>
        <row r="147">
          <cell r="I147" t="str">
            <v>0706_1</v>
          </cell>
          <cell r="CQ147" t="str">
            <v>混合型</v>
          </cell>
        </row>
        <row r="148">
          <cell r="I148" t="str">
            <v>0108_1</v>
          </cell>
          <cell r="CQ148" t="str">
            <v>混合型</v>
          </cell>
        </row>
        <row r="149">
          <cell r="I149" t="str">
            <v>0717_1</v>
          </cell>
          <cell r="CQ149" t="str">
            <v>混合型</v>
          </cell>
        </row>
        <row r="150">
          <cell r="I150" t="str">
            <v>0122_1</v>
          </cell>
          <cell r="CQ150" t="str">
            <v>混合型</v>
          </cell>
        </row>
        <row r="151">
          <cell r="I151" t="str">
            <v>0718_1</v>
          </cell>
          <cell r="CQ151" t="str">
            <v>混合型</v>
          </cell>
        </row>
        <row r="152">
          <cell r="I152" t="str">
            <v>0019_1</v>
          </cell>
          <cell r="CQ152" t="str">
            <v>混合型</v>
          </cell>
        </row>
        <row r="153">
          <cell r="I153" t="str">
            <v>0051_1</v>
          </cell>
          <cell r="CQ153" t="str">
            <v>混合型</v>
          </cell>
        </row>
        <row r="154">
          <cell r="I154" t="str">
            <v>0112_1</v>
          </cell>
          <cell r="CQ154" t="str">
            <v>混合型</v>
          </cell>
        </row>
        <row r="155">
          <cell r="I155" t="str">
            <v>0096_1</v>
          </cell>
          <cell r="CQ155" t="str">
            <v>混合型</v>
          </cell>
        </row>
        <row r="156">
          <cell r="I156" t="str">
            <v>0297_1</v>
          </cell>
          <cell r="CQ156" t="str">
            <v>混合型</v>
          </cell>
        </row>
        <row r="157">
          <cell r="I157" t="str">
            <v>0132_1</v>
          </cell>
          <cell r="CQ157" t="str">
            <v>介護専用型</v>
          </cell>
        </row>
        <row r="158">
          <cell r="I158" t="str">
            <v>0182_1</v>
          </cell>
          <cell r="CQ158" t="str">
            <v>介護専用型</v>
          </cell>
        </row>
        <row r="159">
          <cell r="I159" t="str">
            <v>0082_1</v>
          </cell>
          <cell r="CQ159" t="str">
            <v>混合型</v>
          </cell>
        </row>
        <row r="160">
          <cell r="I160" t="str">
            <v>0694_1</v>
          </cell>
          <cell r="CQ160" t="str">
            <v>混合型</v>
          </cell>
        </row>
        <row r="161">
          <cell r="I161" t="str">
            <v>0072_1</v>
          </cell>
          <cell r="CQ161" t="str">
            <v>混合型</v>
          </cell>
        </row>
        <row r="162">
          <cell r="I162" t="str">
            <v>0063_1</v>
          </cell>
          <cell r="CQ162" t="str">
            <v>混合型</v>
          </cell>
        </row>
        <row r="163">
          <cell r="I163" t="str">
            <v>0708_1</v>
          </cell>
          <cell r="CQ163" t="str">
            <v>混合型</v>
          </cell>
        </row>
        <row r="164">
          <cell r="I164" t="str">
            <v>0695_1</v>
          </cell>
          <cell r="CQ164" t="str">
            <v>混合型</v>
          </cell>
        </row>
        <row r="165">
          <cell r="I165" t="str">
            <v>0707_1</v>
          </cell>
          <cell r="CQ165" t="str">
            <v>混合型</v>
          </cell>
        </row>
        <row r="166">
          <cell r="I166" t="str">
            <v>0281_1</v>
          </cell>
          <cell r="CQ166" t="str">
            <v>混合型</v>
          </cell>
        </row>
        <row r="167">
          <cell r="I167" t="str">
            <v>0393_1</v>
          </cell>
          <cell r="CQ167" t="str">
            <v>混合型</v>
          </cell>
        </row>
        <row r="168">
          <cell r="I168" t="str">
            <v>0109_1</v>
          </cell>
          <cell r="CQ168" t="str">
            <v>混合型</v>
          </cell>
        </row>
        <row r="169">
          <cell r="I169" t="str">
            <v>0100_1</v>
          </cell>
          <cell r="CQ169" t="str">
            <v>混合型</v>
          </cell>
        </row>
        <row r="170">
          <cell r="I170" t="str">
            <v>0045_1</v>
          </cell>
          <cell r="CQ170" t="str">
            <v>混合型</v>
          </cell>
        </row>
        <row r="171">
          <cell r="I171" t="str">
            <v>0040_1</v>
          </cell>
          <cell r="CQ171" t="str">
            <v>混合型</v>
          </cell>
        </row>
        <row r="172">
          <cell r="I172" t="str">
            <v>0049_1</v>
          </cell>
          <cell r="CQ172" t="str">
            <v>混合型</v>
          </cell>
        </row>
        <row r="173">
          <cell r="I173" t="str">
            <v>0533_1</v>
          </cell>
          <cell r="CQ173" t="str">
            <v>混合型</v>
          </cell>
        </row>
        <row r="174">
          <cell r="I174" t="str">
            <v>0704_1</v>
          </cell>
          <cell r="CQ174" t="str">
            <v>混合型</v>
          </cell>
        </row>
        <row r="175">
          <cell r="I175" t="str">
            <v>0156_1</v>
          </cell>
          <cell r="CQ175" t="str">
            <v>介護専用型</v>
          </cell>
        </row>
        <row r="176">
          <cell r="I176" t="str">
            <v>0064_1</v>
          </cell>
          <cell r="CQ176" t="str">
            <v>混合型</v>
          </cell>
        </row>
        <row r="177">
          <cell r="I177" t="str">
            <v>0070_1</v>
          </cell>
          <cell r="CQ177" t="str">
            <v>混合型</v>
          </cell>
        </row>
        <row r="178">
          <cell r="I178" t="str">
            <v>0088_1</v>
          </cell>
          <cell r="CQ178" t="str">
            <v>混合型</v>
          </cell>
        </row>
        <row r="179">
          <cell r="I179" t="str">
            <v>0120_1</v>
          </cell>
          <cell r="CQ179" t="str">
            <v>混合型</v>
          </cell>
        </row>
        <row r="180">
          <cell r="I180" t="str">
            <v>0244_1</v>
          </cell>
          <cell r="CQ180" t="str">
            <v>混合型</v>
          </cell>
        </row>
        <row r="181">
          <cell r="I181" t="str">
            <v>0192_1</v>
          </cell>
          <cell r="CQ181" t="str">
            <v>混合型</v>
          </cell>
        </row>
        <row r="182">
          <cell r="I182" t="str">
            <v>0038_1</v>
          </cell>
          <cell r="CQ182" t="str">
            <v>混合型</v>
          </cell>
        </row>
        <row r="183">
          <cell r="I183" t="str">
            <v>0055_1</v>
          </cell>
          <cell r="CQ183" t="str">
            <v>混合型</v>
          </cell>
        </row>
        <row r="184">
          <cell r="I184" t="str">
            <v>0047_1</v>
          </cell>
          <cell r="CQ184" t="str">
            <v>混合型</v>
          </cell>
        </row>
        <row r="185">
          <cell r="I185" t="str">
            <v>0104_1</v>
          </cell>
          <cell r="CQ185" t="str">
            <v>混合型</v>
          </cell>
        </row>
        <row r="186">
          <cell r="I186" t="str">
            <v>0076_1</v>
          </cell>
          <cell r="CQ186" t="str">
            <v>混合型</v>
          </cell>
        </row>
        <row r="187">
          <cell r="I187" t="str">
            <v>0151_1</v>
          </cell>
          <cell r="CQ187" t="str">
            <v>混合型</v>
          </cell>
        </row>
        <row r="188">
          <cell r="I188" t="str">
            <v>0013_1</v>
          </cell>
          <cell r="CQ188" t="str">
            <v>混合型</v>
          </cell>
        </row>
        <row r="189">
          <cell r="I189" t="str">
            <v>0699_1</v>
          </cell>
          <cell r="CQ189" t="str">
            <v>混合型</v>
          </cell>
        </row>
        <row r="190">
          <cell r="I190" t="str">
            <v>0107_1</v>
          </cell>
          <cell r="CQ190" t="str">
            <v>混合型</v>
          </cell>
        </row>
        <row r="191">
          <cell r="I191" t="str">
            <v>0032_1</v>
          </cell>
          <cell r="CQ191" t="str">
            <v>混合型</v>
          </cell>
        </row>
        <row r="192">
          <cell r="I192" t="str">
            <v>0066_1</v>
          </cell>
          <cell r="CQ192" t="str">
            <v>混合型</v>
          </cell>
        </row>
        <row r="193">
          <cell r="I193" t="str">
            <v>0102_1</v>
          </cell>
          <cell r="CQ193" t="str">
            <v>混合型</v>
          </cell>
        </row>
        <row r="194">
          <cell r="I194" t="str">
            <v>0092_1</v>
          </cell>
          <cell r="CQ194" t="str">
            <v>混合型</v>
          </cell>
        </row>
        <row r="195">
          <cell r="I195" t="str">
            <v>0065_1</v>
          </cell>
          <cell r="CQ195" t="str">
            <v>混合型</v>
          </cell>
        </row>
        <row r="196">
          <cell r="I196" t="str">
            <v>0043_1</v>
          </cell>
          <cell r="CQ196" t="str">
            <v>混合型</v>
          </cell>
        </row>
        <row r="197">
          <cell r="I197" t="str">
            <v>0199_1</v>
          </cell>
          <cell r="CQ197" t="str">
            <v>混合型</v>
          </cell>
        </row>
        <row r="198">
          <cell r="I198" t="str">
            <v>0247_1</v>
          </cell>
          <cell r="CQ198" t="str">
            <v>混合型</v>
          </cell>
        </row>
        <row r="199">
          <cell r="I199" t="str">
            <v>0044_1</v>
          </cell>
          <cell r="CQ199" t="str">
            <v>混合型</v>
          </cell>
        </row>
        <row r="200">
          <cell r="I200" t="str">
            <v>0279_1</v>
          </cell>
          <cell r="CQ200" t="str">
            <v>混合型</v>
          </cell>
        </row>
        <row r="201">
          <cell r="I201" t="str">
            <v>0037_1</v>
          </cell>
          <cell r="CQ201" t="str">
            <v>混合型</v>
          </cell>
        </row>
        <row r="202">
          <cell r="I202" t="str">
            <v>0117_1</v>
          </cell>
          <cell r="CQ202" t="str">
            <v>混合型</v>
          </cell>
        </row>
        <row r="203">
          <cell r="I203" t="str">
            <v>0113_1</v>
          </cell>
          <cell r="CQ203" t="str">
            <v>混合型</v>
          </cell>
        </row>
        <row r="204">
          <cell r="I204" t="str">
            <v>0012_1</v>
          </cell>
          <cell r="CQ204" t="str">
            <v>混合型</v>
          </cell>
        </row>
        <row r="205">
          <cell r="I205" t="str">
            <v>0183_1</v>
          </cell>
          <cell r="CQ205" t="str">
            <v>介護専用型</v>
          </cell>
        </row>
        <row r="206">
          <cell r="I206" t="str">
            <v>0101_1</v>
          </cell>
          <cell r="CQ206" t="str">
            <v>混合型</v>
          </cell>
        </row>
        <row r="207">
          <cell r="I207" t="str">
            <v>0194_1</v>
          </cell>
          <cell r="CQ207" t="str">
            <v>混合型</v>
          </cell>
        </row>
        <row r="208">
          <cell r="I208" t="str">
            <v>0057_1</v>
          </cell>
          <cell r="CQ208" t="str">
            <v>混合型</v>
          </cell>
        </row>
        <row r="209">
          <cell r="I209" t="str">
            <v>0077_1</v>
          </cell>
          <cell r="CQ209" t="str">
            <v>混合型</v>
          </cell>
        </row>
        <row r="210">
          <cell r="I210" t="str">
            <v>0069_1</v>
          </cell>
          <cell r="CQ210" t="str">
            <v>混合型</v>
          </cell>
        </row>
        <row r="211">
          <cell r="I211" t="str">
            <v>0061_1</v>
          </cell>
          <cell r="CQ211" t="str">
            <v>混合型</v>
          </cell>
        </row>
        <row r="212">
          <cell r="I212" t="str">
            <v>0479_1</v>
          </cell>
          <cell r="CQ212" t="str">
            <v>介護専用型</v>
          </cell>
        </row>
        <row r="213">
          <cell r="I213" t="str">
            <v>0193_1</v>
          </cell>
          <cell r="CQ213" t="str">
            <v>介護専用型</v>
          </cell>
        </row>
        <row r="214">
          <cell r="I214" t="str">
            <v>0085_1</v>
          </cell>
          <cell r="CQ214" t="str">
            <v>混合型</v>
          </cell>
        </row>
        <row r="215">
          <cell r="I215" t="str">
            <v>0078_1</v>
          </cell>
          <cell r="CQ215" t="str">
            <v>混合型</v>
          </cell>
        </row>
        <row r="216">
          <cell r="I216" t="str">
            <v>0033_1</v>
          </cell>
          <cell r="CQ216" t="str">
            <v>混合型</v>
          </cell>
        </row>
        <row r="217">
          <cell r="I217" t="str">
            <v>0696_1</v>
          </cell>
          <cell r="CQ217" t="str">
            <v>混合型</v>
          </cell>
        </row>
        <row r="218">
          <cell r="I218" t="str">
            <v>0711_1</v>
          </cell>
          <cell r="CQ218" t="str">
            <v>混合型</v>
          </cell>
        </row>
        <row r="219">
          <cell r="I219" t="str">
            <v>0018_1</v>
          </cell>
          <cell r="CQ219" t="str">
            <v>混合型</v>
          </cell>
        </row>
        <row r="220">
          <cell r="I220" t="str">
            <v>0046_1</v>
          </cell>
          <cell r="CQ220" t="str">
            <v>混合型</v>
          </cell>
        </row>
        <row r="221">
          <cell r="I221" t="str">
            <v>0086_1</v>
          </cell>
          <cell r="CQ221" t="str">
            <v>混合型</v>
          </cell>
        </row>
        <row r="222">
          <cell r="I222" t="str">
            <v>0017_1</v>
          </cell>
          <cell r="CQ222" t="str">
            <v>混合型</v>
          </cell>
        </row>
        <row r="223">
          <cell r="I223" t="str">
            <v>0084_1</v>
          </cell>
          <cell r="CQ223" t="str">
            <v>混合型</v>
          </cell>
        </row>
        <row r="224">
          <cell r="I224" t="str">
            <v>0713_1</v>
          </cell>
          <cell r="CQ224" t="str">
            <v>混合型</v>
          </cell>
        </row>
        <row r="225">
          <cell r="I225" t="str">
            <v>0079_1</v>
          </cell>
          <cell r="CQ225" t="str">
            <v>混合型</v>
          </cell>
        </row>
        <row r="226">
          <cell r="I226" t="str">
            <v>0188_1</v>
          </cell>
          <cell r="CQ226" t="str">
            <v>混合型</v>
          </cell>
        </row>
        <row r="227">
          <cell r="I227" t="str">
            <v>0039_1</v>
          </cell>
          <cell r="CQ227" t="str">
            <v>混合型</v>
          </cell>
        </row>
        <row r="228">
          <cell r="I228" t="str">
            <v>0050_1</v>
          </cell>
          <cell r="CQ228" t="str">
            <v>混合型</v>
          </cell>
        </row>
        <row r="229">
          <cell r="I229" t="str">
            <v>0067_1</v>
          </cell>
          <cell r="CQ229" t="str">
            <v>混合型</v>
          </cell>
        </row>
        <row r="230">
          <cell r="I230" t="str">
            <v>0073_1</v>
          </cell>
          <cell r="CQ230" t="str">
            <v>混合型</v>
          </cell>
        </row>
        <row r="231">
          <cell r="I231" t="str">
            <v>0090_1</v>
          </cell>
          <cell r="CQ231" t="str">
            <v>混合型</v>
          </cell>
        </row>
        <row r="232">
          <cell r="I232" t="str">
            <v>0111_1</v>
          </cell>
          <cell r="CQ232" t="str">
            <v>混合型</v>
          </cell>
        </row>
        <row r="233">
          <cell r="I233" t="str">
            <v>0029_1</v>
          </cell>
          <cell r="CQ233" t="str">
            <v>混合型</v>
          </cell>
        </row>
        <row r="234">
          <cell r="I234" t="str">
            <v>0716_1</v>
          </cell>
          <cell r="CQ234" t="str">
            <v>介護専用型</v>
          </cell>
        </row>
        <row r="235">
          <cell r="I235" t="str">
            <v>0719_1</v>
          </cell>
          <cell r="CQ235" t="str">
            <v>混合型</v>
          </cell>
        </row>
        <row r="236">
          <cell r="I236" t="str">
            <v>0062_1</v>
          </cell>
          <cell r="CQ236" t="str">
            <v>混合型</v>
          </cell>
        </row>
        <row r="237">
          <cell r="I237" t="str">
            <v>0060_1</v>
          </cell>
          <cell r="CQ237" t="str">
            <v>混合型</v>
          </cell>
        </row>
        <row r="238">
          <cell r="I238" t="str">
            <v>0028_1</v>
          </cell>
          <cell r="CQ238" t="str">
            <v>混合型</v>
          </cell>
        </row>
        <row r="239">
          <cell r="I239" t="str">
            <v>0157_1</v>
          </cell>
          <cell r="CQ239" t="str">
            <v>混合型</v>
          </cell>
        </row>
        <row r="240">
          <cell r="I240" t="str">
            <v>0048_1</v>
          </cell>
          <cell r="CQ240" t="str">
            <v>混合型</v>
          </cell>
        </row>
        <row r="241">
          <cell r="I241" t="str">
            <v>0010_1</v>
          </cell>
          <cell r="CQ241" t="str">
            <v>混合型</v>
          </cell>
        </row>
        <row r="242">
          <cell r="I242" t="str">
            <v>0087_1</v>
          </cell>
          <cell r="CQ242" t="str">
            <v>混合型</v>
          </cell>
        </row>
        <row r="243">
          <cell r="I243" t="str">
            <v>0097_1</v>
          </cell>
          <cell r="CQ243" t="str">
            <v>混合型</v>
          </cell>
        </row>
        <row r="244">
          <cell r="I244" t="str">
            <v>0095_1</v>
          </cell>
          <cell r="CQ244" t="str">
            <v>混合型</v>
          </cell>
        </row>
        <row r="245">
          <cell r="I245" t="str">
            <v>0036_1</v>
          </cell>
          <cell r="CQ245" t="str">
            <v>混合型</v>
          </cell>
        </row>
        <row r="246">
          <cell r="I246" t="str">
            <v>0118_1</v>
          </cell>
          <cell r="CQ246" t="str">
            <v>混合型</v>
          </cell>
        </row>
        <row r="247">
          <cell r="I247" t="str">
            <v>0075_1</v>
          </cell>
          <cell r="CQ247" t="str">
            <v>混合型</v>
          </cell>
        </row>
        <row r="248">
          <cell r="I248" t="str">
            <v>0705_1</v>
          </cell>
          <cell r="CQ248" t="str">
            <v>混合型</v>
          </cell>
        </row>
        <row r="249">
          <cell r="I249" t="str">
            <v>0700_1</v>
          </cell>
          <cell r="CQ249" t="str">
            <v>混合型</v>
          </cell>
        </row>
        <row r="250">
          <cell r="I250" t="str">
            <v>0121_1</v>
          </cell>
          <cell r="CQ250" t="str">
            <v>混合型</v>
          </cell>
        </row>
        <row r="251">
          <cell r="I251" t="str">
            <v>0031_1</v>
          </cell>
          <cell r="CQ251" t="str">
            <v>混合型</v>
          </cell>
        </row>
        <row r="252">
          <cell r="I252" t="str">
            <v>0701_1</v>
          </cell>
          <cell r="CQ252" t="str">
            <v>混合型</v>
          </cell>
        </row>
        <row r="253">
          <cell r="I253" t="str">
            <v>0698_1</v>
          </cell>
          <cell r="CQ253" t="str">
            <v>混合型</v>
          </cell>
        </row>
        <row r="254">
          <cell r="I254" t="str">
            <v>0128_1</v>
          </cell>
          <cell r="CQ254" t="str">
            <v>混合型</v>
          </cell>
        </row>
        <row r="255">
          <cell r="I255" t="str">
            <v>0709_1</v>
          </cell>
          <cell r="CQ255" t="str">
            <v>混合型</v>
          </cell>
        </row>
        <row r="256">
          <cell r="I256" t="str">
            <v>0187_1</v>
          </cell>
          <cell r="CQ256" t="str">
            <v>混合型</v>
          </cell>
        </row>
        <row r="257">
          <cell r="I257" t="str">
            <v>0074_1</v>
          </cell>
          <cell r="CQ257" t="str">
            <v>混合型</v>
          </cell>
        </row>
        <row r="258">
          <cell r="I258" t="str">
            <v>0054_1</v>
          </cell>
          <cell r="CQ258" t="str">
            <v>混合型</v>
          </cell>
        </row>
        <row r="259">
          <cell r="I259" t="str">
            <v>0110_1</v>
          </cell>
          <cell r="CQ259" t="str">
            <v>混合型</v>
          </cell>
        </row>
        <row r="260">
          <cell r="I260" t="str">
            <v>0103_1</v>
          </cell>
          <cell r="CQ260" t="str">
            <v>介護専用型</v>
          </cell>
        </row>
        <row r="261">
          <cell r="I261" t="str">
            <v>0697_1</v>
          </cell>
          <cell r="CQ261" t="str">
            <v>混合型</v>
          </cell>
        </row>
        <row r="262">
          <cell r="I262" t="str">
            <v>0030_1</v>
          </cell>
          <cell r="CQ262" t="str">
            <v>混合型</v>
          </cell>
        </row>
        <row r="263">
          <cell r="I263" t="str">
            <v>0259_1</v>
          </cell>
          <cell r="CQ263" t="str">
            <v>介護専用型</v>
          </cell>
        </row>
        <row r="264">
          <cell r="I264" t="str">
            <v>0091_1</v>
          </cell>
          <cell r="CQ264" t="str">
            <v>混合型</v>
          </cell>
        </row>
        <row r="265">
          <cell r="I265" t="str">
            <v>0041_1</v>
          </cell>
          <cell r="CQ265" t="str">
            <v>混合型</v>
          </cell>
        </row>
        <row r="266">
          <cell r="I266" t="str">
            <v>0024_1</v>
          </cell>
          <cell r="CQ266" t="str">
            <v>混合型</v>
          </cell>
        </row>
        <row r="267">
          <cell r="I267" t="str">
            <v>0083_1</v>
          </cell>
          <cell r="CQ267" t="str">
            <v>混合型</v>
          </cell>
        </row>
        <row r="268">
          <cell r="I268" t="str">
            <v>0094_1</v>
          </cell>
          <cell r="CQ268" t="str">
            <v>混合型</v>
          </cell>
        </row>
        <row r="269">
          <cell r="I269" t="str">
            <v>0042_1</v>
          </cell>
          <cell r="CQ269" t="str">
            <v>混合型</v>
          </cell>
        </row>
        <row r="270">
          <cell r="I270" t="str">
            <v>0014_1</v>
          </cell>
          <cell r="CQ270" t="str">
            <v>混合型</v>
          </cell>
        </row>
        <row r="271">
          <cell r="I271" t="str">
            <v>0022_1</v>
          </cell>
          <cell r="CQ271" t="str">
            <v>混合型</v>
          </cell>
        </row>
        <row r="272">
          <cell r="I272" t="str">
            <v>0035_1</v>
          </cell>
          <cell r="CQ272" t="str">
            <v>混合型</v>
          </cell>
        </row>
        <row r="273">
          <cell r="I273" t="str">
            <v>0059_1</v>
          </cell>
          <cell r="CQ273" t="str">
            <v>混合型</v>
          </cell>
        </row>
        <row r="274">
          <cell r="I274" t="str">
            <v>1255_1</v>
          </cell>
          <cell r="CQ274" t="str">
            <v>混合型</v>
          </cell>
        </row>
        <row r="275">
          <cell r="I275" t="str">
            <v>0052_1</v>
          </cell>
          <cell r="CQ275" t="str">
            <v>混合型</v>
          </cell>
        </row>
        <row r="276">
          <cell r="I276" t="str">
            <v>0056_1</v>
          </cell>
          <cell r="CQ276" t="str">
            <v>混合型</v>
          </cell>
        </row>
        <row r="277">
          <cell r="I277" t="str">
            <v>0702_1</v>
          </cell>
          <cell r="CQ277" t="str">
            <v>混合型</v>
          </cell>
        </row>
        <row r="278">
          <cell r="I278" t="str">
            <v>0058_1</v>
          </cell>
          <cell r="CQ278" t="str">
            <v>混合型</v>
          </cell>
        </row>
        <row r="279">
          <cell r="I279" t="str">
            <v>8222_1</v>
          </cell>
          <cell r="CQ279" t="str">
            <v>混合型</v>
          </cell>
        </row>
        <row r="280">
          <cell r="I280" t="str">
            <v>0021_1</v>
          </cell>
          <cell r="CQ280" t="str">
            <v>混合型</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headEnd type="none" w="med" len="med"/>
          <a:tailEnd type="triangle" w="med" len="med"/>
        </a:ln>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18.bin" />
</Relationships>
</file>

<file path=xl/worksheets/_rels/sheet2.xml.rels>&#65279;<?xml version="1.0" encoding="utf-8" standalone="yes"?>
<Relationships xmlns="http://schemas.openxmlformats.org/package/2006/relationships">
  <Relationship Id="rId3" Type="http://schemas.openxmlformats.org/officeDocument/2006/relationships/hyperlink" Target="mailto:bampakukouen_m@sompocare.com" TargetMode="External" />
  <Relationship Id="rId2" Type="http://schemas.openxmlformats.org/officeDocument/2006/relationships/hyperlink" Target="https://www.sompocare.com/service/home/kaigo/H000165" TargetMode="External" />
  <Relationship Id="rId1" Type="http://schemas.openxmlformats.org/officeDocument/2006/relationships/hyperlink" Target="https://www.sompocare.com/" TargetMode="External" />
  <Relationship Id="rId4"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7"/>
  <sheetViews>
    <sheetView view="pageBreakPreview" zoomScaleNormal="100" zoomScaleSheetLayoutView="100" workbookViewId="0">
      <selection activeCell="A5" sqref="A5:K5"/>
    </sheetView>
  </sheetViews>
  <sheetFormatPr defaultColWidth="9" defaultRowHeight="13.2"/>
  <cols>
    <col min="1" max="1" width="9" style="35" customWidth="1"/>
    <col min="2" max="11" width="9" style="36"/>
    <col min="12" max="12" width="66.6640625" style="36" customWidth="1"/>
    <col min="13" max="16" width="9" style="36"/>
    <col min="17" max="17" width="10.21875" style="36" customWidth="1"/>
    <col min="18" max="16384" width="9" style="36"/>
  </cols>
  <sheetData>
    <row r="1" spans="1:12" s="2" customFormat="1" ht="36" customHeight="1">
      <c r="A1" s="833" t="s">
        <v>473</v>
      </c>
      <c r="B1" s="833"/>
      <c r="C1" s="833"/>
      <c r="D1" s="833"/>
      <c r="E1" s="833"/>
      <c r="F1" s="833"/>
      <c r="G1" s="833"/>
      <c r="H1" s="833"/>
      <c r="I1" s="833"/>
      <c r="J1" s="833"/>
      <c r="K1" s="833"/>
    </row>
    <row r="2" spans="1:12" s="2" customFormat="1" ht="21" customHeight="1">
      <c r="A2" s="831" t="s">
        <v>418</v>
      </c>
      <c r="B2" s="831"/>
      <c r="C2" s="831"/>
      <c r="D2" s="831"/>
      <c r="E2" s="831"/>
      <c r="F2" s="831"/>
      <c r="G2" s="831"/>
      <c r="H2" s="831"/>
      <c r="I2" s="831"/>
      <c r="J2" s="831"/>
      <c r="K2" s="831"/>
    </row>
    <row r="3" spans="1:12" s="2" customFormat="1" ht="203.25" customHeight="1">
      <c r="A3" s="831" t="s">
        <v>615</v>
      </c>
      <c r="B3" s="831"/>
      <c r="C3" s="831"/>
      <c r="D3" s="831"/>
      <c r="E3" s="831"/>
      <c r="F3" s="831"/>
      <c r="G3" s="831"/>
      <c r="H3" s="831"/>
      <c r="I3" s="831"/>
      <c r="J3" s="831"/>
      <c r="K3" s="831"/>
    </row>
    <row r="4" spans="1:12" s="2" customFormat="1" ht="21" customHeight="1">
      <c r="A4" s="831" t="s">
        <v>471</v>
      </c>
      <c r="B4" s="831"/>
      <c r="C4" s="831"/>
      <c r="D4" s="831"/>
      <c r="E4" s="831"/>
      <c r="F4" s="831"/>
      <c r="G4" s="831"/>
      <c r="H4" s="831"/>
      <c r="I4" s="831"/>
      <c r="J4" s="831"/>
      <c r="K4" s="831"/>
    </row>
    <row r="5" spans="1:12" s="2" customFormat="1" ht="370.05" customHeight="1">
      <c r="A5" s="832" t="s">
        <v>614</v>
      </c>
      <c r="B5" s="832"/>
      <c r="C5" s="832"/>
      <c r="D5" s="832"/>
      <c r="E5" s="832"/>
      <c r="F5" s="832"/>
      <c r="G5" s="832"/>
      <c r="H5" s="832"/>
      <c r="I5" s="832"/>
      <c r="J5" s="832"/>
      <c r="K5" s="832"/>
      <c r="L5" s="34"/>
    </row>
    <row r="6" spans="1:12" s="34" customFormat="1" ht="21" customHeight="1">
      <c r="A6" s="831" t="s">
        <v>472</v>
      </c>
      <c r="B6" s="831"/>
      <c r="C6" s="831"/>
      <c r="D6" s="831"/>
      <c r="E6" s="831"/>
      <c r="F6" s="831"/>
      <c r="G6" s="831"/>
      <c r="H6" s="831"/>
      <c r="I6" s="831"/>
      <c r="J6" s="831"/>
      <c r="K6" s="831"/>
    </row>
    <row r="7" spans="1:12" s="34" customFormat="1" ht="120" customHeight="1">
      <c r="A7" s="832" t="s">
        <v>612</v>
      </c>
      <c r="B7" s="832"/>
      <c r="C7" s="832"/>
      <c r="D7" s="832"/>
      <c r="E7" s="832"/>
      <c r="F7" s="832"/>
      <c r="G7" s="832"/>
      <c r="H7" s="832"/>
      <c r="I7" s="832"/>
      <c r="J7" s="832"/>
      <c r="K7" s="832"/>
    </row>
    <row r="8" spans="1:12" ht="13.5" customHeight="1">
      <c r="A8" s="830"/>
      <c r="B8" s="830"/>
      <c r="C8" s="830"/>
      <c r="D8" s="830"/>
      <c r="E8" s="830"/>
      <c r="F8" s="830"/>
      <c r="G8" s="830"/>
      <c r="H8" s="830"/>
      <c r="I8" s="830"/>
      <c r="J8" s="830"/>
      <c r="K8" s="830"/>
    </row>
    <row r="9" spans="1:12" ht="21" customHeight="1">
      <c r="A9" s="834" t="s">
        <v>549</v>
      </c>
      <c r="B9" s="830"/>
      <c r="C9" s="830"/>
      <c r="D9" s="830"/>
      <c r="E9" s="830"/>
      <c r="F9" s="830"/>
      <c r="G9" s="830"/>
      <c r="H9" s="830"/>
      <c r="I9" s="830"/>
      <c r="J9" s="830"/>
      <c r="K9" s="830"/>
    </row>
    <row r="10" spans="1:12" ht="21" customHeight="1">
      <c r="A10" s="830" t="s">
        <v>550</v>
      </c>
      <c r="B10" s="830"/>
      <c r="C10" s="830"/>
      <c r="D10" s="830"/>
      <c r="E10" s="830"/>
      <c r="F10" s="830"/>
      <c r="G10" s="830"/>
      <c r="H10" s="830"/>
      <c r="I10" s="830"/>
      <c r="J10" s="830"/>
      <c r="K10" s="830"/>
    </row>
    <row r="13" spans="1:12" ht="33.75" customHeight="1">
      <c r="F13" s="37"/>
    </row>
    <row r="14" spans="1:12" ht="33.75" customHeight="1">
      <c r="F14" s="38"/>
      <c r="G14" s="39"/>
      <c r="H14" s="39"/>
      <c r="I14" s="39"/>
    </row>
    <row r="15" spans="1:12">
      <c r="F15" s="39"/>
    </row>
    <row r="27" spans="2:2" ht="115.5" customHeight="1">
      <c r="B27" s="37"/>
    </row>
  </sheetData>
  <mergeCells count="10">
    <mergeCell ref="A10:K10"/>
    <mergeCell ref="A2:K2"/>
    <mergeCell ref="A4:K4"/>
    <mergeCell ref="A7:K7"/>
    <mergeCell ref="A1:K1"/>
    <mergeCell ref="A5:K5"/>
    <mergeCell ref="A3:K3"/>
    <mergeCell ref="A6:K6"/>
    <mergeCell ref="A8:K8"/>
    <mergeCell ref="A9:K9"/>
  </mergeCells>
  <phoneticPr fontId="4"/>
  <pageMargins left="0.78740157480314965" right="0.23622047244094491" top="0.78740157480314965" bottom="0.78740157480314965" header="0.31496062992125984" footer="0.31496062992125984"/>
  <pageSetup paperSize="9"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pageSetUpPr fitToPage="1"/>
  </sheetPr>
  <dimension ref="A1:I50"/>
  <sheetViews>
    <sheetView showGridLines="0" view="pageBreakPreview" zoomScale="70" zoomScaleNormal="85" zoomScaleSheetLayoutView="70" workbookViewId="0">
      <selection sqref="A1:E1"/>
    </sheetView>
  </sheetViews>
  <sheetFormatPr defaultColWidth="9" defaultRowHeight="13.2"/>
  <cols>
    <col min="1" max="1" width="1.33203125" style="2" customWidth="1"/>
    <col min="2" max="2" width="43.44140625" style="2" customWidth="1"/>
    <col min="3" max="3" width="5.77734375" style="2" customWidth="1"/>
    <col min="4" max="4" width="18.21875" style="2" customWidth="1"/>
    <col min="5" max="5" width="29.88671875" style="2" customWidth="1"/>
    <col min="6" max="6" width="3.33203125" style="2" customWidth="1"/>
    <col min="7" max="9" width="13" style="2" customWidth="1"/>
    <col min="10" max="16384" width="9" style="2"/>
  </cols>
  <sheetData>
    <row r="1" spans="1:5" ht="21" customHeight="1" thickBot="1">
      <c r="A1" s="1682" t="s">
        <v>613</v>
      </c>
      <c r="B1" s="1837"/>
      <c r="C1" s="1837"/>
      <c r="D1" s="1837"/>
      <c r="E1" s="1837"/>
    </row>
    <row r="2" spans="1:5" ht="21" customHeight="1" thickBot="1">
      <c r="A2" s="1843" t="s">
        <v>294</v>
      </c>
      <c r="B2" s="1844"/>
      <c r="C2" s="1844"/>
      <c r="D2" s="340" t="s">
        <v>34</v>
      </c>
      <c r="E2" s="341" t="s">
        <v>288</v>
      </c>
    </row>
    <row r="3" spans="1:5" ht="21" customHeight="1">
      <c r="A3" s="1714" t="s">
        <v>0</v>
      </c>
      <c r="B3" s="1529"/>
      <c r="C3" s="1529"/>
      <c r="D3" s="1529"/>
      <c r="E3" s="1838"/>
    </row>
    <row r="4" spans="1:5" ht="17.100000000000001" customHeight="1">
      <c r="A4" s="1839"/>
      <c r="B4" s="115" t="s">
        <v>1</v>
      </c>
      <c r="C4" s="43" t="s">
        <v>643</v>
      </c>
      <c r="D4" s="1841" t="s">
        <v>791</v>
      </c>
      <c r="E4" s="1842"/>
    </row>
    <row r="5" spans="1:5" ht="17.100000000000001" customHeight="1">
      <c r="A5" s="1839"/>
      <c r="B5" s="115" t="s">
        <v>2</v>
      </c>
      <c r="C5" s="43" t="s">
        <v>611</v>
      </c>
      <c r="D5" s="111"/>
      <c r="E5" s="112"/>
    </row>
    <row r="6" spans="1:5" ht="17.100000000000001" customHeight="1">
      <c r="A6" s="1839"/>
      <c r="B6" s="115" t="s">
        <v>3</v>
      </c>
      <c r="C6" s="43" t="s">
        <v>611</v>
      </c>
      <c r="D6" s="111"/>
      <c r="E6" s="112"/>
    </row>
    <row r="7" spans="1:5" ht="17.100000000000001" customHeight="1">
      <c r="A7" s="1839"/>
      <c r="B7" s="115" t="s">
        <v>4</v>
      </c>
      <c r="C7" s="43" t="s">
        <v>611</v>
      </c>
      <c r="D7" s="111"/>
      <c r="E7" s="112"/>
    </row>
    <row r="8" spans="1:5" ht="17.100000000000001" customHeight="1">
      <c r="A8" s="1839"/>
      <c r="B8" s="115" t="s">
        <v>5</v>
      </c>
      <c r="C8" s="43" t="s">
        <v>611</v>
      </c>
      <c r="D8" s="111"/>
      <c r="E8" s="112"/>
    </row>
    <row r="9" spans="1:5" ht="17.100000000000001" customHeight="1">
      <c r="A9" s="1839"/>
      <c r="B9" s="115" t="s">
        <v>6</v>
      </c>
      <c r="C9" s="43" t="s">
        <v>611</v>
      </c>
      <c r="D9" s="111"/>
      <c r="E9" s="112"/>
    </row>
    <row r="10" spans="1:5" ht="17.100000000000001" customHeight="1">
      <c r="A10" s="1839"/>
      <c r="B10" s="115" t="s">
        <v>7</v>
      </c>
      <c r="C10" s="43" t="s">
        <v>611</v>
      </c>
      <c r="D10" s="111"/>
      <c r="E10" s="112"/>
    </row>
    <row r="11" spans="1:5" ht="17.100000000000001" customHeight="1">
      <c r="A11" s="1839"/>
      <c r="B11" s="115" t="s">
        <v>8</v>
      </c>
      <c r="C11" s="43" t="s">
        <v>611</v>
      </c>
      <c r="D11" s="111"/>
      <c r="E11" s="112"/>
    </row>
    <row r="12" spans="1:5" ht="17.100000000000001" customHeight="1">
      <c r="A12" s="1839"/>
      <c r="B12" s="115" t="s">
        <v>9</v>
      </c>
      <c r="C12" s="43" t="s">
        <v>611</v>
      </c>
      <c r="D12" s="111"/>
      <c r="E12" s="112"/>
    </row>
    <row r="13" spans="1:5" ht="17.100000000000001" customHeight="1">
      <c r="A13" s="1839"/>
      <c r="B13" s="115" t="s">
        <v>10</v>
      </c>
      <c r="C13" s="43" t="s">
        <v>643</v>
      </c>
      <c r="D13" s="1841" t="s">
        <v>791</v>
      </c>
      <c r="E13" s="1842"/>
    </row>
    <row r="14" spans="1:5" ht="17.100000000000001" customHeight="1">
      <c r="A14" s="1839"/>
      <c r="B14" s="115" t="s">
        <v>11</v>
      </c>
      <c r="C14" s="43" t="s">
        <v>611</v>
      </c>
      <c r="D14" s="111"/>
      <c r="E14" s="112"/>
    </row>
    <row r="15" spans="1:5" ht="17.100000000000001" customHeight="1" thickBot="1">
      <c r="A15" s="1840"/>
      <c r="B15" s="118" t="s">
        <v>12</v>
      </c>
      <c r="C15" s="43" t="s">
        <v>611</v>
      </c>
      <c r="D15" s="113"/>
      <c r="E15" s="114"/>
    </row>
    <row r="16" spans="1:5" ht="21" customHeight="1">
      <c r="A16" s="1714" t="s">
        <v>13</v>
      </c>
      <c r="B16" s="1529"/>
      <c r="C16" s="1529"/>
      <c r="D16" s="1529"/>
      <c r="E16" s="1838"/>
    </row>
    <row r="17" spans="1:6" ht="17.100000000000001" customHeight="1">
      <c r="A17" s="1839"/>
      <c r="B17" s="115" t="s">
        <v>235</v>
      </c>
      <c r="C17" s="43" t="s">
        <v>643</v>
      </c>
      <c r="D17" s="1841" t="s">
        <v>791</v>
      </c>
      <c r="E17" s="1842"/>
    </row>
    <row r="18" spans="1:6" ht="17.100000000000001" customHeight="1">
      <c r="A18" s="1839"/>
      <c r="B18" s="115" t="s">
        <v>14</v>
      </c>
      <c r="C18" s="43" t="s">
        <v>643</v>
      </c>
      <c r="D18" s="111"/>
      <c r="E18" s="112"/>
    </row>
    <row r="19" spans="1:6" ht="17.100000000000001" customHeight="1">
      <c r="A19" s="1839"/>
      <c r="B19" s="115" t="s">
        <v>481</v>
      </c>
      <c r="C19" s="43" t="s">
        <v>611</v>
      </c>
      <c r="D19" s="111"/>
      <c r="E19" s="112"/>
      <c r="F19" s="34"/>
    </row>
    <row r="20" spans="1:6" ht="17.100000000000001" customHeight="1">
      <c r="A20" s="1839"/>
      <c r="B20" s="115" t="s">
        <v>15</v>
      </c>
      <c r="C20" s="43" t="s">
        <v>611</v>
      </c>
      <c r="D20" s="111"/>
      <c r="E20" s="112"/>
      <c r="F20" s="34"/>
    </row>
    <row r="21" spans="1:6" ht="17.100000000000001" customHeight="1">
      <c r="A21" s="1839"/>
      <c r="B21" s="115" t="s">
        <v>60</v>
      </c>
      <c r="C21" s="43" t="s">
        <v>611</v>
      </c>
      <c r="D21" s="111"/>
      <c r="E21" s="112"/>
    </row>
    <row r="22" spans="1:6" ht="17.100000000000001" customHeight="1">
      <c r="A22" s="1839"/>
      <c r="B22" s="115" t="s">
        <v>16</v>
      </c>
      <c r="C22" s="43" t="s">
        <v>611</v>
      </c>
      <c r="D22" s="111"/>
      <c r="E22" s="112"/>
    </row>
    <row r="23" spans="1:6" ht="17.100000000000001" customHeight="1">
      <c r="A23" s="1839"/>
      <c r="B23" s="115" t="s">
        <v>17</v>
      </c>
      <c r="C23" s="43" t="s">
        <v>611</v>
      </c>
      <c r="D23" s="111"/>
      <c r="E23" s="112"/>
      <c r="F23" s="34"/>
    </row>
    <row r="24" spans="1:6" ht="17.100000000000001" customHeight="1">
      <c r="A24" s="1839"/>
      <c r="B24" s="342" t="s">
        <v>65</v>
      </c>
      <c r="C24" s="43" t="s">
        <v>611</v>
      </c>
      <c r="D24" s="111"/>
      <c r="E24" s="112"/>
      <c r="F24" s="34"/>
    </row>
    <row r="25" spans="1:6" ht="17.100000000000001" customHeight="1" thickBot="1">
      <c r="A25" s="1840"/>
      <c r="B25" s="343" t="s">
        <v>236</v>
      </c>
      <c r="C25" s="53" t="s">
        <v>611</v>
      </c>
      <c r="D25" s="113"/>
      <c r="E25" s="114"/>
    </row>
    <row r="26" spans="1:6" ht="21" customHeight="1" thickBot="1">
      <c r="A26" s="1845" t="s">
        <v>63</v>
      </c>
      <c r="B26" s="1846"/>
      <c r="C26" s="54" t="s">
        <v>643</v>
      </c>
      <c r="D26" s="1841" t="s">
        <v>791</v>
      </c>
      <c r="E26" s="1842"/>
    </row>
    <row r="27" spans="1:6" ht="21" customHeight="1">
      <c r="A27" s="1714" t="s">
        <v>18</v>
      </c>
      <c r="B27" s="1529"/>
      <c r="C27" s="1529"/>
      <c r="D27" s="1529"/>
      <c r="E27" s="1838"/>
    </row>
    <row r="28" spans="1:6" ht="17.100000000000001" customHeight="1">
      <c r="A28" s="1839"/>
      <c r="B28" s="115" t="s">
        <v>19</v>
      </c>
      <c r="C28" s="43" t="s">
        <v>611</v>
      </c>
      <c r="D28" s="111"/>
      <c r="E28" s="112"/>
    </row>
    <row r="29" spans="1:6" ht="17.100000000000001" customHeight="1">
      <c r="A29" s="1839"/>
      <c r="B29" s="115" t="s">
        <v>20</v>
      </c>
      <c r="C29" s="43" t="s">
        <v>611</v>
      </c>
      <c r="D29" s="111"/>
      <c r="E29" s="112"/>
    </row>
    <row r="30" spans="1:6" ht="17.100000000000001" customHeight="1">
      <c r="A30" s="1839"/>
      <c r="B30" s="115" t="s">
        <v>21</v>
      </c>
      <c r="C30" s="43" t="s">
        <v>611</v>
      </c>
      <c r="D30" s="111"/>
      <c r="E30" s="112"/>
    </row>
    <row r="31" spans="1:6" ht="17.100000000000001" customHeight="1">
      <c r="A31" s="1839"/>
      <c r="B31" s="115" t="s">
        <v>22</v>
      </c>
      <c r="C31" s="43" t="s">
        <v>611</v>
      </c>
      <c r="D31" s="111"/>
      <c r="E31" s="112"/>
    </row>
    <row r="32" spans="1:6" ht="17.100000000000001" customHeight="1">
      <c r="A32" s="1839"/>
      <c r="B32" s="115" t="s">
        <v>23</v>
      </c>
      <c r="C32" s="43" t="s">
        <v>611</v>
      </c>
      <c r="D32" s="111"/>
      <c r="E32" s="112"/>
    </row>
    <row r="33" spans="1:9" ht="17.100000000000001" customHeight="1">
      <c r="A33" s="1839"/>
      <c r="B33" s="115" t="s">
        <v>24</v>
      </c>
      <c r="C33" s="43" t="s">
        <v>611</v>
      </c>
      <c r="D33" s="111"/>
      <c r="E33" s="112"/>
    </row>
    <row r="34" spans="1:9" ht="17.100000000000001" customHeight="1">
      <c r="A34" s="1839"/>
      <c r="B34" s="115" t="s">
        <v>25</v>
      </c>
      <c r="C34" s="43" t="s">
        <v>611</v>
      </c>
      <c r="D34" s="111"/>
      <c r="E34" s="112"/>
      <c r="G34" s="52"/>
      <c r="H34" s="52"/>
      <c r="I34" s="52"/>
    </row>
    <row r="35" spans="1:9" ht="17.100000000000001" customHeight="1">
      <c r="A35" s="1839"/>
      <c r="B35" s="115" t="s">
        <v>406</v>
      </c>
      <c r="C35" s="43" t="s">
        <v>643</v>
      </c>
      <c r="D35" s="1841" t="s">
        <v>791</v>
      </c>
      <c r="E35" s="1842"/>
    </row>
    <row r="36" spans="1:9" ht="17.100000000000001" customHeight="1">
      <c r="A36" s="1839"/>
      <c r="B36" s="115" t="s">
        <v>26</v>
      </c>
      <c r="C36" s="43" t="s">
        <v>611</v>
      </c>
      <c r="D36" s="111"/>
      <c r="E36" s="112"/>
    </row>
    <row r="37" spans="1:9" ht="17.100000000000001" customHeight="1" thickBot="1">
      <c r="A37" s="1840"/>
      <c r="B37" s="118" t="s">
        <v>558</v>
      </c>
      <c r="C37" s="43" t="s">
        <v>611</v>
      </c>
      <c r="D37" s="111"/>
      <c r="E37" s="112"/>
    </row>
    <row r="38" spans="1:9" ht="21" customHeight="1">
      <c r="A38" s="1714" t="s">
        <v>27</v>
      </c>
      <c r="B38" s="1529"/>
      <c r="C38" s="1529"/>
      <c r="D38" s="1529"/>
      <c r="E38" s="1838"/>
    </row>
    <row r="39" spans="1:9" ht="17.100000000000001" customHeight="1">
      <c r="A39" s="1839"/>
      <c r="B39" s="115" t="s">
        <v>28</v>
      </c>
      <c r="C39" s="43" t="s">
        <v>611</v>
      </c>
      <c r="D39" s="111"/>
      <c r="E39" s="112"/>
    </row>
    <row r="40" spans="1:9" ht="17.100000000000001" customHeight="1">
      <c r="A40" s="1839"/>
      <c r="B40" s="115" t="s">
        <v>29</v>
      </c>
      <c r="C40" s="43" t="s">
        <v>611</v>
      </c>
      <c r="D40" s="111"/>
      <c r="E40" s="112"/>
    </row>
    <row r="41" spans="1:9" ht="17.100000000000001" customHeight="1" thickBot="1">
      <c r="A41" s="1840"/>
      <c r="B41" s="198" t="s">
        <v>30</v>
      </c>
      <c r="C41" s="43" t="s">
        <v>611</v>
      </c>
      <c r="D41" s="111"/>
      <c r="E41" s="112"/>
    </row>
    <row r="42" spans="1:9" ht="21" customHeight="1" thickBot="1">
      <c r="A42" s="1845" t="s">
        <v>64</v>
      </c>
      <c r="B42" s="1846"/>
      <c r="C42" s="54" t="s">
        <v>611</v>
      </c>
      <c r="D42" s="344"/>
      <c r="E42" s="345"/>
    </row>
    <row r="43" spans="1:9" ht="21" customHeight="1">
      <c r="A43" s="1714" t="s">
        <v>31</v>
      </c>
      <c r="B43" s="1529"/>
      <c r="C43" s="1529"/>
      <c r="D43" s="1529"/>
      <c r="E43" s="1838"/>
    </row>
    <row r="44" spans="1:9" ht="17.100000000000001" customHeight="1">
      <c r="A44" s="1847"/>
      <c r="B44" s="33" t="s">
        <v>32</v>
      </c>
      <c r="C44" s="43" t="s">
        <v>611</v>
      </c>
      <c r="D44" s="111"/>
      <c r="E44" s="112"/>
    </row>
    <row r="45" spans="1:9" ht="17.100000000000001" customHeight="1">
      <c r="A45" s="1847"/>
      <c r="B45" s="33" t="s">
        <v>33</v>
      </c>
      <c r="C45" s="43" t="s">
        <v>611</v>
      </c>
      <c r="D45" s="111"/>
      <c r="E45" s="112"/>
    </row>
    <row r="46" spans="1:9" ht="13.8" thickBot="1">
      <c r="A46" s="1848"/>
      <c r="B46" s="32" t="s">
        <v>559</v>
      </c>
      <c r="C46" s="55" t="s">
        <v>611</v>
      </c>
      <c r="D46" s="113"/>
      <c r="E46" s="114"/>
    </row>
    <row r="47" spans="1:9" ht="21" customHeight="1">
      <c r="A47" s="116" t="s">
        <v>607</v>
      </c>
      <c r="B47" s="117"/>
      <c r="C47" s="117"/>
      <c r="D47" s="117"/>
      <c r="E47" s="119"/>
    </row>
    <row r="48" spans="1:9" ht="16.5" customHeight="1">
      <c r="A48" s="1839"/>
      <c r="B48" s="115" t="s">
        <v>608</v>
      </c>
      <c r="C48" s="43" t="s">
        <v>643</v>
      </c>
      <c r="D48" s="1841" t="s">
        <v>791</v>
      </c>
      <c r="E48" s="1842"/>
    </row>
    <row r="49" spans="1:5" ht="16.5" customHeight="1">
      <c r="A49" s="1839"/>
      <c r="B49" s="115" t="s">
        <v>609</v>
      </c>
      <c r="C49" s="43" t="s">
        <v>611</v>
      </c>
      <c r="D49" s="111"/>
      <c r="E49" s="112"/>
    </row>
    <row r="50" spans="1:5" ht="16.5" customHeight="1" thickBot="1">
      <c r="A50" s="1840"/>
      <c r="B50" s="118" t="s">
        <v>610</v>
      </c>
      <c r="C50" s="55" t="s">
        <v>611</v>
      </c>
      <c r="D50" s="113"/>
      <c r="E50" s="114"/>
    </row>
  </sheetData>
  <mergeCells count="21">
    <mergeCell ref="A39:A41"/>
    <mergeCell ref="A2:C2"/>
    <mergeCell ref="D48:E48"/>
    <mergeCell ref="A42:B42"/>
    <mergeCell ref="D17:E17"/>
    <mergeCell ref="D4:E4"/>
    <mergeCell ref="A48:A50"/>
    <mergeCell ref="A27:E27"/>
    <mergeCell ref="A38:E38"/>
    <mergeCell ref="A26:B26"/>
    <mergeCell ref="A43:E43"/>
    <mergeCell ref="A44:A46"/>
    <mergeCell ref="D26:E26"/>
    <mergeCell ref="D35:E35"/>
    <mergeCell ref="A28:A37"/>
    <mergeCell ref="A1:E1"/>
    <mergeCell ref="A3:E3"/>
    <mergeCell ref="A16:E16"/>
    <mergeCell ref="A4:A15"/>
    <mergeCell ref="A17:A25"/>
    <mergeCell ref="D13:E13"/>
  </mergeCells>
  <phoneticPr fontId="4"/>
  <dataValidations count="1">
    <dataValidation type="list" allowBlank="1" showInputMessage="1" showErrorMessage="1" sqref="C44:C46 C48:C50 C17:C26 C28:C37 C4:C15 C39:C42" xr:uid="{00000000-0002-0000-0900-000000000000}">
      <formula1>"あり,なし"</formula1>
    </dataValidation>
  </dataValidations>
  <printOptions horizontalCentered="1"/>
  <pageMargins left="0.6692913385826772" right="0.6692913385826772" top="0.59055118110236227" bottom="0.59055118110236227" header="0.51181102362204722" footer="0.39370078740157483"/>
  <pageSetup paperSize="9" scale="88" fitToHeight="0"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37"/>
  <sheetViews>
    <sheetView view="pageBreakPreview" zoomScale="70" zoomScaleNormal="100" zoomScaleSheetLayoutView="70" workbookViewId="0"/>
  </sheetViews>
  <sheetFormatPr defaultColWidth="8.88671875" defaultRowHeight="13.2"/>
  <cols>
    <col min="1" max="1" width="9" style="370" customWidth="1"/>
    <col min="2" max="2" width="15.21875" customWidth="1"/>
    <col min="3" max="12" width="3.6640625" style="401" customWidth="1"/>
    <col min="13" max="13" width="43" customWidth="1"/>
    <col min="14" max="15" width="11" bestFit="1" customWidth="1"/>
  </cols>
  <sheetData>
    <row r="1" spans="1:17" ht="16.5" customHeight="1">
      <c r="B1" s="1872" t="s">
        <v>852</v>
      </c>
      <c r="C1" s="1872"/>
      <c r="D1" s="1872"/>
      <c r="E1" s="1872"/>
      <c r="F1" s="1872"/>
      <c r="G1" s="1872"/>
      <c r="H1" s="1872"/>
      <c r="I1" s="1872"/>
      <c r="J1" s="1872"/>
      <c r="K1" s="1872"/>
      <c r="L1" s="1872"/>
      <c r="M1" s="1872"/>
      <c r="P1" t="s">
        <v>853</v>
      </c>
      <c r="Q1" t="s">
        <v>854</v>
      </c>
    </row>
    <row r="2" spans="1:17" ht="16.5" customHeight="1">
      <c r="B2" s="371"/>
      <c r="C2" s="372"/>
      <c r="D2" s="372"/>
      <c r="E2" s="372"/>
      <c r="F2" s="372"/>
      <c r="G2" s="372"/>
      <c r="H2" s="372"/>
      <c r="I2" s="372"/>
      <c r="J2" s="372"/>
      <c r="K2" s="372"/>
      <c r="L2" s="372"/>
      <c r="M2" s="371"/>
      <c r="P2" t="s">
        <v>855</v>
      </c>
      <c r="Q2" t="s">
        <v>856</v>
      </c>
    </row>
    <row r="3" spans="1:17" ht="16.5" customHeight="1">
      <c r="B3" s="1870" t="s">
        <v>857</v>
      </c>
      <c r="C3" s="1868" t="s">
        <v>858</v>
      </c>
      <c r="D3" s="1868"/>
      <c r="E3" s="1868"/>
      <c r="F3" s="1868"/>
      <c r="G3" s="1868"/>
      <c r="H3" s="1868"/>
      <c r="I3" s="1868"/>
      <c r="J3" s="1868"/>
      <c r="K3" s="1868"/>
      <c r="L3" s="1868"/>
      <c r="M3" s="1870" t="s">
        <v>76</v>
      </c>
      <c r="P3" t="s">
        <v>859</v>
      </c>
      <c r="Q3" t="s">
        <v>860</v>
      </c>
    </row>
    <row r="4" spans="1:17" ht="16.5" customHeight="1">
      <c r="B4" s="1873"/>
      <c r="C4" s="1868" t="s">
        <v>861</v>
      </c>
      <c r="D4" s="1868"/>
      <c r="E4" s="1868"/>
      <c r="F4" s="1868"/>
      <c r="G4" s="1868"/>
      <c r="H4" s="1868"/>
      <c r="I4" s="1868"/>
      <c r="J4" s="1868"/>
      <c r="K4" s="1868"/>
      <c r="L4" s="1868"/>
      <c r="M4" s="1873"/>
    </row>
    <row r="5" spans="1:17" s="312" customFormat="1" ht="16.5" customHeight="1">
      <c r="A5" s="1849" t="s">
        <v>641</v>
      </c>
      <c r="B5" s="1851" t="s">
        <v>862</v>
      </c>
      <c r="C5" s="373">
        <v>2</v>
      </c>
      <c r="D5" s="374">
        <v>7</v>
      </c>
      <c r="E5" s="375">
        <v>7</v>
      </c>
      <c r="F5" s="376">
        <v>1</v>
      </c>
      <c r="G5" s="376">
        <v>6</v>
      </c>
      <c r="H5" s="376">
        <v>0</v>
      </c>
      <c r="I5" s="374">
        <v>2</v>
      </c>
      <c r="J5" s="374">
        <v>0</v>
      </c>
      <c r="K5" s="375">
        <v>4</v>
      </c>
      <c r="L5" s="376">
        <v>8</v>
      </c>
      <c r="M5" s="377" t="s">
        <v>863</v>
      </c>
      <c r="N5" s="378"/>
    </row>
    <row r="6" spans="1:17" ht="22.5" customHeight="1">
      <c r="A6" s="1849"/>
      <c r="B6" s="1851"/>
      <c r="C6" s="1868" t="s">
        <v>864</v>
      </c>
      <c r="D6" s="1868"/>
      <c r="E6" s="1868"/>
      <c r="F6" s="1868"/>
      <c r="G6" s="1868"/>
      <c r="H6" s="1868"/>
      <c r="I6" s="1868"/>
      <c r="J6" s="1868"/>
      <c r="K6" s="1868"/>
      <c r="L6" s="1869"/>
      <c r="M6" s="379" t="s">
        <v>865</v>
      </c>
      <c r="N6" s="380"/>
    </row>
    <row r="7" spans="1:17" ht="16.5" hidden="1" customHeight="1">
      <c r="B7" s="1855" t="s">
        <v>862</v>
      </c>
      <c r="C7" s="373">
        <v>2</v>
      </c>
      <c r="D7" s="376">
        <v>7</v>
      </c>
      <c r="E7" s="376">
        <v>7</v>
      </c>
      <c r="F7" s="376">
        <v>1</v>
      </c>
      <c r="G7" s="376">
        <v>4</v>
      </c>
      <c r="H7" s="376">
        <v>0</v>
      </c>
      <c r="I7" s="376">
        <v>0</v>
      </c>
      <c r="J7" s="374">
        <v>8</v>
      </c>
      <c r="K7" s="375">
        <v>1</v>
      </c>
      <c r="L7" s="376">
        <v>5</v>
      </c>
      <c r="M7" s="381" t="s">
        <v>866</v>
      </c>
      <c r="N7" s="380"/>
    </row>
    <row r="8" spans="1:17" ht="22.5" hidden="1" customHeight="1">
      <c r="B8" s="1850"/>
      <c r="C8" s="1869" t="s">
        <v>867</v>
      </c>
      <c r="D8" s="1874"/>
      <c r="E8" s="1874"/>
      <c r="F8" s="1874"/>
      <c r="G8" s="1874"/>
      <c r="H8" s="1874"/>
      <c r="I8" s="1874"/>
      <c r="J8" s="1874"/>
      <c r="K8" s="1874"/>
      <c r="L8" s="1874"/>
      <c r="M8" s="379" t="s">
        <v>868</v>
      </c>
      <c r="N8" s="380"/>
    </row>
    <row r="9" spans="1:17" ht="16.5" hidden="1" customHeight="1">
      <c r="A9" s="1854" t="s">
        <v>869</v>
      </c>
      <c r="B9" s="1851" t="s">
        <v>862</v>
      </c>
      <c r="C9" s="373">
        <v>2</v>
      </c>
      <c r="D9" s="376">
        <v>7</v>
      </c>
      <c r="E9" s="376">
        <v>7</v>
      </c>
      <c r="F9" s="376">
        <v>5</v>
      </c>
      <c r="G9" s="374">
        <v>9</v>
      </c>
      <c r="H9" s="375">
        <v>0</v>
      </c>
      <c r="I9" s="374">
        <v>0</v>
      </c>
      <c r="J9" s="374">
        <v>9</v>
      </c>
      <c r="K9" s="375">
        <v>7</v>
      </c>
      <c r="L9" s="376">
        <v>6</v>
      </c>
      <c r="M9" s="381" t="s">
        <v>870</v>
      </c>
      <c r="N9" s="380"/>
    </row>
    <row r="10" spans="1:17" ht="22.5" hidden="1" customHeight="1">
      <c r="A10" s="1854" t="s">
        <v>869</v>
      </c>
      <c r="B10" s="1851"/>
      <c r="C10" s="1868" t="s">
        <v>871</v>
      </c>
      <c r="D10" s="1868"/>
      <c r="E10" s="1868"/>
      <c r="F10" s="1868"/>
      <c r="G10" s="1868"/>
      <c r="H10" s="1868"/>
      <c r="I10" s="1868"/>
      <c r="J10" s="1868"/>
      <c r="K10" s="1868"/>
      <c r="L10" s="1869"/>
      <c r="M10" s="379" t="s">
        <v>872</v>
      </c>
      <c r="N10" s="380"/>
    </row>
    <row r="11" spans="1:17" ht="16.5" hidden="1" customHeight="1">
      <c r="A11" s="1854" t="s">
        <v>873</v>
      </c>
      <c r="B11" s="1851" t="s">
        <v>862</v>
      </c>
      <c r="C11" s="373">
        <v>2</v>
      </c>
      <c r="D11" s="374">
        <v>7</v>
      </c>
      <c r="E11" s="375">
        <v>7</v>
      </c>
      <c r="F11" s="374">
        <v>5</v>
      </c>
      <c r="G11" s="375">
        <v>0</v>
      </c>
      <c r="H11" s="374">
        <v>0</v>
      </c>
      <c r="I11" s="375">
        <v>4</v>
      </c>
      <c r="J11" s="374">
        <v>4</v>
      </c>
      <c r="K11" s="375">
        <v>2</v>
      </c>
      <c r="L11" s="376">
        <v>3</v>
      </c>
      <c r="M11" s="381" t="s">
        <v>874</v>
      </c>
      <c r="N11" s="380"/>
    </row>
    <row r="12" spans="1:17" ht="22.5" hidden="1" customHeight="1">
      <c r="A12" s="1854" t="s">
        <v>873</v>
      </c>
      <c r="B12" s="1855"/>
      <c r="C12" s="1870" t="s">
        <v>875</v>
      </c>
      <c r="D12" s="1870"/>
      <c r="E12" s="1870"/>
      <c r="F12" s="1870"/>
      <c r="G12" s="1870"/>
      <c r="H12" s="1870"/>
      <c r="I12" s="1870"/>
      <c r="J12" s="1870"/>
      <c r="K12" s="1870"/>
      <c r="L12" s="1871"/>
      <c r="M12" s="382" t="s">
        <v>876</v>
      </c>
      <c r="N12" s="380"/>
    </row>
    <row r="13" spans="1:17" ht="16.5" hidden="1" customHeight="1">
      <c r="A13" s="1854" t="s">
        <v>869</v>
      </c>
      <c r="B13" s="1851" t="s">
        <v>862</v>
      </c>
      <c r="C13" s="373">
        <v>2</v>
      </c>
      <c r="D13" s="376">
        <v>7</v>
      </c>
      <c r="E13" s="374">
        <v>7</v>
      </c>
      <c r="F13" s="375">
        <v>9</v>
      </c>
      <c r="G13" s="376">
        <v>2</v>
      </c>
      <c r="H13" s="374">
        <v>0</v>
      </c>
      <c r="I13" s="374">
        <v>0</v>
      </c>
      <c r="J13" s="375">
        <v>6</v>
      </c>
      <c r="K13" s="376">
        <v>8</v>
      </c>
      <c r="L13" s="376">
        <v>8</v>
      </c>
      <c r="M13" s="381" t="s">
        <v>877</v>
      </c>
      <c r="N13" s="380"/>
    </row>
    <row r="14" spans="1:17" ht="22.5" hidden="1" customHeight="1">
      <c r="A14" s="1854" t="s">
        <v>869</v>
      </c>
      <c r="B14" s="1851"/>
      <c r="C14" s="1868" t="s">
        <v>878</v>
      </c>
      <c r="D14" s="1868"/>
      <c r="E14" s="1868"/>
      <c r="F14" s="1868"/>
      <c r="G14" s="1868"/>
      <c r="H14" s="1868"/>
      <c r="I14" s="1868"/>
      <c r="J14" s="1868"/>
      <c r="K14" s="1868"/>
      <c r="L14" s="1869"/>
      <c r="M14" s="379" t="s">
        <v>879</v>
      </c>
      <c r="N14" s="380"/>
    </row>
    <row r="15" spans="1:17" ht="16.5" hidden="1" customHeight="1">
      <c r="A15" s="1854" t="s">
        <v>880</v>
      </c>
      <c r="B15" s="1851" t="s">
        <v>862</v>
      </c>
      <c r="C15" s="373">
        <v>2</v>
      </c>
      <c r="D15" s="376">
        <v>7</v>
      </c>
      <c r="E15" s="376">
        <v>7</v>
      </c>
      <c r="F15" s="376">
        <v>0</v>
      </c>
      <c r="G15" s="374">
        <v>1</v>
      </c>
      <c r="H15" s="374">
        <v>0</v>
      </c>
      <c r="I15" s="375">
        <v>7</v>
      </c>
      <c r="J15" s="376">
        <v>0</v>
      </c>
      <c r="K15" s="376">
        <v>1</v>
      </c>
      <c r="L15" s="376">
        <v>5</v>
      </c>
      <c r="M15" s="381" t="s">
        <v>881</v>
      </c>
      <c r="N15" s="380"/>
    </row>
    <row r="16" spans="1:17" ht="22.5" hidden="1" customHeight="1">
      <c r="A16" s="1854" t="s">
        <v>880</v>
      </c>
      <c r="B16" s="1851"/>
      <c r="C16" s="1868" t="s">
        <v>882</v>
      </c>
      <c r="D16" s="1868"/>
      <c r="E16" s="1868"/>
      <c r="F16" s="1868"/>
      <c r="G16" s="1868"/>
      <c r="H16" s="1868"/>
      <c r="I16" s="1868"/>
      <c r="J16" s="1868"/>
      <c r="K16" s="1868"/>
      <c r="L16" s="1869"/>
      <c r="M16" s="382" t="s">
        <v>883</v>
      </c>
      <c r="N16" s="380"/>
    </row>
    <row r="17" spans="1:14" ht="16.5" hidden="1" customHeight="1">
      <c r="A17" s="1854" t="s">
        <v>873</v>
      </c>
      <c r="B17" s="1851" t="s">
        <v>862</v>
      </c>
      <c r="C17" s="373">
        <v>2</v>
      </c>
      <c r="D17" s="376">
        <v>7</v>
      </c>
      <c r="E17" s="376">
        <v>7</v>
      </c>
      <c r="F17" s="376">
        <v>5</v>
      </c>
      <c r="G17" s="376">
        <v>0</v>
      </c>
      <c r="H17" s="376">
        <v>0</v>
      </c>
      <c r="I17" s="376">
        <v>4</v>
      </c>
      <c r="J17" s="376">
        <v>7</v>
      </c>
      <c r="K17" s="374">
        <v>3</v>
      </c>
      <c r="L17" s="375">
        <v>8</v>
      </c>
      <c r="M17" s="381" t="s">
        <v>884</v>
      </c>
      <c r="N17" s="380"/>
    </row>
    <row r="18" spans="1:14" ht="22.5" hidden="1" customHeight="1">
      <c r="A18" s="1854" t="s">
        <v>873</v>
      </c>
      <c r="B18" s="1851"/>
      <c r="C18" s="1868" t="s">
        <v>885</v>
      </c>
      <c r="D18" s="1868"/>
      <c r="E18" s="1868"/>
      <c r="F18" s="1868"/>
      <c r="G18" s="1868"/>
      <c r="H18" s="1868"/>
      <c r="I18" s="1868"/>
      <c r="J18" s="1868"/>
      <c r="K18" s="1868"/>
      <c r="L18" s="1869"/>
      <c r="M18" s="379" t="s">
        <v>886</v>
      </c>
      <c r="N18" s="380"/>
    </row>
    <row r="19" spans="1:14" ht="16.5" hidden="1" customHeight="1">
      <c r="A19" s="1854" t="s">
        <v>880</v>
      </c>
      <c r="B19" s="1851" t="s">
        <v>862</v>
      </c>
      <c r="C19" s="373">
        <v>2</v>
      </c>
      <c r="D19" s="376">
        <v>7</v>
      </c>
      <c r="E19" s="374">
        <v>7</v>
      </c>
      <c r="F19" s="375">
        <v>0</v>
      </c>
      <c r="G19" s="374">
        <v>1</v>
      </c>
      <c r="H19" s="374">
        <v>0</v>
      </c>
      <c r="I19" s="374">
        <v>7</v>
      </c>
      <c r="J19" s="374">
        <v>5</v>
      </c>
      <c r="K19" s="375">
        <v>6</v>
      </c>
      <c r="L19" s="376">
        <v>9</v>
      </c>
      <c r="M19" s="381" t="s">
        <v>887</v>
      </c>
      <c r="N19" s="380"/>
    </row>
    <row r="20" spans="1:14" ht="22.5" hidden="1" customHeight="1">
      <c r="A20" s="1854" t="s">
        <v>880</v>
      </c>
      <c r="B20" s="1855"/>
      <c r="C20" s="1870" t="s">
        <v>888</v>
      </c>
      <c r="D20" s="1870"/>
      <c r="E20" s="1870"/>
      <c r="F20" s="1870"/>
      <c r="G20" s="1870"/>
      <c r="H20" s="1870"/>
      <c r="I20" s="1870"/>
      <c r="J20" s="1870"/>
      <c r="K20" s="1870"/>
      <c r="L20" s="1871"/>
      <c r="M20" s="382" t="s">
        <v>889</v>
      </c>
      <c r="N20" s="380"/>
    </row>
    <row r="21" spans="1:14" ht="16.5" hidden="1" customHeight="1">
      <c r="A21" s="1854" t="s">
        <v>869</v>
      </c>
      <c r="B21" s="1851" t="s">
        <v>862</v>
      </c>
      <c r="C21" s="373">
        <v>2</v>
      </c>
      <c r="D21" s="376">
        <v>7</v>
      </c>
      <c r="E21" s="376">
        <v>7</v>
      </c>
      <c r="F21" s="374">
        <v>3</v>
      </c>
      <c r="G21" s="374">
        <v>3</v>
      </c>
      <c r="H21" s="375">
        <v>0</v>
      </c>
      <c r="I21" s="376">
        <v>1</v>
      </c>
      <c r="J21" s="374">
        <v>8</v>
      </c>
      <c r="K21" s="374">
        <v>2</v>
      </c>
      <c r="L21" s="375">
        <v>1</v>
      </c>
      <c r="M21" s="381" t="s">
        <v>890</v>
      </c>
      <c r="N21" s="380"/>
    </row>
    <row r="22" spans="1:14" ht="22.5" hidden="1" customHeight="1">
      <c r="A22" s="1854" t="s">
        <v>869</v>
      </c>
      <c r="B22" s="1851"/>
      <c r="C22" s="1868" t="s">
        <v>891</v>
      </c>
      <c r="D22" s="1868"/>
      <c r="E22" s="1868"/>
      <c r="F22" s="1868"/>
      <c r="G22" s="1868"/>
      <c r="H22" s="1868"/>
      <c r="I22" s="1868"/>
      <c r="J22" s="1868"/>
      <c r="K22" s="1868"/>
      <c r="L22" s="1869"/>
      <c r="M22" s="382" t="s">
        <v>892</v>
      </c>
      <c r="N22" s="380"/>
    </row>
    <row r="23" spans="1:14" ht="16.5" hidden="1" customHeight="1">
      <c r="A23" s="1854" t="s">
        <v>869</v>
      </c>
      <c r="B23" s="1851" t="s">
        <v>862</v>
      </c>
      <c r="C23" s="383">
        <v>2</v>
      </c>
      <c r="D23" s="374">
        <v>7</v>
      </c>
      <c r="E23" s="375">
        <v>7</v>
      </c>
      <c r="F23" s="374">
        <v>0</v>
      </c>
      <c r="G23" s="374">
        <v>4</v>
      </c>
      <c r="H23" s="375">
        <v>0</v>
      </c>
      <c r="I23" s="374">
        <v>0</v>
      </c>
      <c r="J23" s="374">
        <v>7</v>
      </c>
      <c r="K23" s="374">
        <v>0</v>
      </c>
      <c r="L23" s="375">
        <v>9</v>
      </c>
      <c r="M23" s="381" t="s">
        <v>893</v>
      </c>
      <c r="N23" s="380"/>
    </row>
    <row r="24" spans="1:14" ht="22.5" hidden="1" customHeight="1">
      <c r="A24" s="1854" t="s">
        <v>869</v>
      </c>
      <c r="B24" s="1851"/>
      <c r="C24" s="1868" t="s">
        <v>894</v>
      </c>
      <c r="D24" s="1868"/>
      <c r="E24" s="1868"/>
      <c r="F24" s="1868"/>
      <c r="G24" s="1868"/>
      <c r="H24" s="1868"/>
      <c r="I24" s="1868"/>
      <c r="J24" s="1868"/>
      <c r="K24" s="1868"/>
      <c r="L24" s="1869"/>
      <c r="M24" s="382" t="s">
        <v>895</v>
      </c>
      <c r="N24" s="380"/>
    </row>
    <row r="25" spans="1:14" ht="16.5" hidden="1" customHeight="1">
      <c r="A25" s="1854" t="s">
        <v>869</v>
      </c>
      <c r="B25" s="1851" t="s">
        <v>862</v>
      </c>
      <c r="C25" s="373">
        <v>2</v>
      </c>
      <c r="D25" s="376">
        <v>7</v>
      </c>
      <c r="E25" s="376">
        <v>7</v>
      </c>
      <c r="F25" s="376">
        <v>3</v>
      </c>
      <c r="G25" s="376">
        <v>3</v>
      </c>
      <c r="H25" s="376">
        <v>0</v>
      </c>
      <c r="I25" s="376">
        <v>1</v>
      </c>
      <c r="J25" s="376">
        <v>9</v>
      </c>
      <c r="K25" s="374">
        <v>7</v>
      </c>
      <c r="L25" s="375">
        <v>9</v>
      </c>
      <c r="M25" s="381" t="s">
        <v>896</v>
      </c>
      <c r="N25" s="380"/>
    </row>
    <row r="26" spans="1:14" ht="22.5" hidden="1" customHeight="1">
      <c r="A26" s="1854" t="s">
        <v>869</v>
      </c>
      <c r="B26" s="1851"/>
      <c r="C26" s="1868" t="s">
        <v>897</v>
      </c>
      <c r="D26" s="1868"/>
      <c r="E26" s="1868"/>
      <c r="F26" s="1868"/>
      <c r="G26" s="1868"/>
      <c r="H26" s="1868"/>
      <c r="I26" s="1868"/>
      <c r="J26" s="1868"/>
      <c r="K26" s="1868"/>
      <c r="L26" s="1869"/>
      <c r="M26" s="379" t="s">
        <v>898</v>
      </c>
      <c r="N26" s="380"/>
    </row>
    <row r="27" spans="1:14" ht="16.5" hidden="1" customHeight="1">
      <c r="A27" s="1854" t="s">
        <v>880</v>
      </c>
      <c r="B27" s="1851" t="s">
        <v>862</v>
      </c>
      <c r="C27" s="373">
        <v>2</v>
      </c>
      <c r="D27" s="376">
        <v>7</v>
      </c>
      <c r="E27" s="374">
        <v>7</v>
      </c>
      <c r="F27" s="375">
        <v>0</v>
      </c>
      <c r="G27" s="374">
        <v>1</v>
      </c>
      <c r="H27" s="374">
        <v>0</v>
      </c>
      <c r="I27" s="374">
        <v>8</v>
      </c>
      <c r="J27" s="374">
        <v>3</v>
      </c>
      <c r="K27" s="375">
        <v>4</v>
      </c>
      <c r="L27" s="376">
        <v>4</v>
      </c>
      <c r="M27" s="381" t="s">
        <v>899</v>
      </c>
      <c r="N27" s="380"/>
    </row>
    <row r="28" spans="1:14" ht="22.5" hidden="1" customHeight="1">
      <c r="A28" s="1854" t="s">
        <v>880</v>
      </c>
      <c r="B28" s="1855"/>
      <c r="C28" s="1870" t="s">
        <v>900</v>
      </c>
      <c r="D28" s="1870"/>
      <c r="E28" s="1870"/>
      <c r="F28" s="1870"/>
      <c r="G28" s="1870"/>
      <c r="H28" s="1870"/>
      <c r="I28" s="1870"/>
      <c r="J28" s="1870"/>
      <c r="K28" s="1870"/>
      <c r="L28" s="1871"/>
      <c r="M28" s="382" t="s">
        <v>901</v>
      </c>
      <c r="N28" s="380"/>
    </row>
    <row r="29" spans="1:14" ht="16.5" hidden="1" customHeight="1">
      <c r="A29" s="1854" t="s">
        <v>869</v>
      </c>
      <c r="B29" s="1851" t="s">
        <v>862</v>
      </c>
      <c r="C29" s="383">
        <v>2</v>
      </c>
      <c r="D29" s="375">
        <v>7</v>
      </c>
      <c r="E29" s="374">
        <v>7</v>
      </c>
      <c r="F29" s="375">
        <v>4</v>
      </c>
      <c r="G29" s="374">
        <v>3</v>
      </c>
      <c r="H29" s="374">
        <v>0</v>
      </c>
      <c r="I29" s="375">
        <v>0</v>
      </c>
      <c r="J29" s="376">
        <v>7</v>
      </c>
      <c r="K29" s="376">
        <v>7</v>
      </c>
      <c r="L29" s="376">
        <v>2</v>
      </c>
      <c r="M29" s="381" t="s">
        <v>902</v>
      </c>
      <c r="N29" s="380"/>
    </row>
    <row r="30" spans="1:14" ht="22.5" hidden="1" customHeight="1">
      <c r="A30" s="1854" t="s">
        <v>869</v>
      </c>
      <c r="B30" s="1851"/>
      <c r="C30" s="1868" t="s">
        <v>903</v>
      </c>
      <c r="D30" s="1868"/>
      <c r="E30" s="1868"/>
      <c r="F30" s="1868"/>
      <c r="G30" s="1868"/>
      <c r="H30" s="1868"/>
      <c r="I30" s="1868"/>
      <c r="J30" s="1868"/>
      <c r="K30" s="1868"/>
      <c r="L30" s="1869"/>
      <c r="M30" s="382" t="s">
        <v>904</v>
      </c>
      <c r="N30" s="380"/>
    </row>
    <row r="31" spans="1:14" ht="16.5" hidden="1" customHeight="1">
      <c r="A31" s="1854" t="s">
        <v>869</v>
      </c>
      <c r="B31" s="1851" t="s">
        <v>862</v>
      </c>
      <c r="C31" s="383">
        <v>2</v>
      </c>
      <c r="D31" s="375">
        <v>7</v>
      </c>
      <c r="E31" s="376">
        <v>7</v>
      </c>
      <c r="F31" s="376">
        <v>9</v>
      </c>
      <c r="G31" s="376">
        <v>1</v>
      </c>
      <c r="H31" s="376">
        <v>0</v>
      </c>
      <c r="I31" s="376">
        <v>1</v>
      </c>
      <c r="J31" s="376">
        <v>7</v>
      </c>
      <c r="K31" s="374">
        <v>8</v>
      </c>
      <c r="L31" s="375">
        <v>7</v>
      </c>
      <c r="M31" s="381" t="s">
        <v>905</v>
      </c>
      <c r="N31" s="380"/>
    </row>
    <row r="32" spans="1:14" ht="22.5" hidden="1" customHeight="1">
      <c r="A32" s="1854" t="s">
        <v>869</v>
      </c>
      <c r="B32" s="1851"/>
      <c r="C32" s="1868" t="s">
        <v>906</v>
      </c>
      <c r="D32" s="1868"/>
      <c r="E32" s="1868"/>
      <c r="F32" s="1868"/>
      <c r="G32" s="1868"/>
      <c r="H32" s="1868"/>
      <c r="I32" s="1868"/>
      <c r="J32" s="1868"/>
      <c r="K32" s="1868"/>
      <c r="L32" s="1869"/>
      <c r="M32" s="379" t="s">
        <v>907</v>
      </c>
      <c r="N32" s="380"/>
    </row>
    <row r="33" spans="1:15" ht="16.5" hidden="1" customHeight="1">
      <c r="B33" s="1851" t="s">
        <v>862</v>
      </c>
      <c r="C33" s="383">
        <v>2</v>
      </c>
      <c r="D33" s="375">
        <v>7</v>
      </c>
      <c r="E33" s="376">
        <v>7</v>
      </c>
      <c r="F33" s="376">
        <v>3</v>
      </c>
      <c r="G33" s="376">
        <v>2</v>
      </c>
      <c r="H33" s="376">
        <v>0</v>
      </c>
      <c r="I33" s="376">
        <v>1</v>
      </c>
      <c r="J33" s="376">
        <v>5</v>
      </c>
      <c r="K33" s="374">
        <v>4</v>
      </c>
      <c r="L33" s="375">
        <v>2</v>
      </c>
      <c r="M33" s="381" t="s">
        <v>908</v>
      </c>
      <c r="N33" s="380"/>
    </row>
    <row r="34" spans="1:15" ht="22.5" hidden="1" customHeight="1">
      <c r="B34" s="1851"/>
      <c r="C34" s="1868" t="s">
        <v>909</v>
      </c>
      <c r="D34" s="1868"/>
      <c r="E34" s="1868"/>
      <c r="F34" s="1868"/>
      <c r="G34" s="1868"/>
      <c r="H34" s="1868"/>
      <c r="I34" s="1868"/>
      <c r="J34" s="1868"/>
      <c r="K34" s="1868"/>
      <c r="L34" s="1869"/>
      <c r="M34" s="382" t="s">
        <v>910</v>
      </c>
      <c r="N34" s="380"/>
    </row>
    <row r="35" spans="1:15" ht="16.5" hidden="1" customHeight="1">
      <c r="B35" s="1851" t="s">
        <v>862</v>
      </c>
      <c r="C35" s="373">
        <v>2</v>
      </c>
      <c r="D35" s="376">
        <v>7</v>
      </c>
      <c r="E35" s="376">
        <v>7</v>
      </c>
      <c r="F35" s="376">
        <v>4</v>
      </c>
      <c r="G35" s="376">
        <v>2</v>
      </c>
      <c r="H35" s="374">
        <v>0</v>
      </c>
      <c r="I35" s="375">
        <v>2</v>
      </c>
      <c r="J35" s="374">
        <v>2</v>
      </c>
      <c r="K35" s="375">
        <v>5</v>
      </c>
      <c r="L35" s="376">
        <v>9</v>
      </c>
      <c r="M35" s="381" t="s">
        <v>911</v>
      </c>
      <c r="N35" s="380"/>
    </row>
    <row r="36" spans="1:15" ht="22.5" hidden="1" customHeight="1">
      <c r="B36" s="1855"/>
      <c r="C36" s="1870" t="s">
        <v>912</v>
      </c>
      <c r="D36" s="1870"/>
      <c r="E36" s="1870"/>
      <c r="F36" s="1870"/>
      <c r="G36" s="1870"/>
      <c r="H36" s="1870"/>
      <c r="I36" s="1870"/>
      <c r="J36" s="1870"/>
      <c r="K36" s="1870"/>
      <c r="L36" s="1871"/>
      <c r="M36" s="382" t="s">
        <v>913</v>
      </c>
      <c r="N36" s="380"/>
    </row>
    <row r="37" spans="1:15" ht="16.5" hidden="1" customHeight="1">
      <c r="A37" s="1854" t="s">
        <v>869</v>
      </c>
      <c r="B37" s="1851" t="s">
        <v>862</v>
      </c>
      <c r="C37" s="373">
        <v>2</v>
      </c>
      <c r="D37" s="376">
        <v>7</v>
      </c>
      <c r="E37" s="376">
        <v>7</v>
      </c>
      <c r="F37" s="376">
        <v>1</v>
      </c>
      <c r="G37" s="376">
        <v>7</v>
      </c>
      <c r="H37" s="374">
        <v>0</v>
      </c>
      <c r="I37" s="375">
        <v>1</v>
      </c>
      <c r="J37" s="374">
        <v>1</v>
      </c>
      <c r="K37" s="375">
        <v>0</v>
      </c>
      <c r="L37" s="376">
        <v>5</v>
      </c>
      <c r="M37" s="381" t="s">
        <v>914</v>
      </c>
      <c r="N37" s="380"/>
    </row>
    <row r="38" spans="1:15" ht="22.5" hidden="1" customHeight="1">
      <c r="A38" s="1854" t="s">
        <v>869</v>
      </c>
      <c r="B38" s="1851"/>
      <c r="C38" s="1868" t="s">
        <v>915</v>
      </c>
      <c r="D38" s="1868"/>
      <c r="E38" s="1868"/>
      <c r="F38" s="1868"/>
      <c r="G38" s="1868"/>
      <c r="H38" s="1868"/>
      <c r="I38" s="1868"/>
      <c r="J38" s="1868"/>
      <c r="K38" s="1868"/>
      <c r="L38" s="1869"/>
      <c r="M38" s="382" t="s">
        <v>916</v>
      </c>
      <c r="N38" s="380"/>
    </row>
    <row r="39" spans="1:15" ht="16.5" hidden="1" customHeight="1">
      <c r="A39" s="1854" t="s">
        <v>869</v>
      </c>
      <c r="B39" s="1851" t="s">
        <v>862</v>
      </c>
      <c r="C39" s="383">
        <v>2</v>
      </c>
      <c r="D39" s="375">
        <v>7</v>
      </c>
      <c r="E39" s="374">
        <v>7</v>
      </c>
      <c r="F39" s="374">
        <v>2</v>
      </c>
      <c r="G39" s="375">
        <v>3</v>
      </c>
      <c r="H39" s="374">
        <v>0</v>
      </c>
      <c r="I39" s="374">
        <v>1</v>
      </c>
      <c r="J39" s="374">
        <v>5</v>
      </c>
      <c r="K39" s="374">
        <v>9</v>
      </c>
      <c r="L39" s="375">
        <v>0</v>
      </c>
      <c r="M39" s="381" t="s">
        <v>917</v>
      </c>
      <c r="N39" s="380"/>
    </row>
    <row r="40" spans="1:15" ht="22.5" hidden="1" customHeight="1">
      <c r="A40" s="1854" t="s">
        <v>869</v>
      </c>
      <c r="B40" s="1851"/>
      <c r="C40" s="1868" t="s">
        <v>918</v>
      </c>
      <c r="D40" s="1868"/>
      <c r="E40" s="1868"/>
      <c r="F40" s="1868"/>
      <c r="G40" s="1868"/>
      <c r="H40" s="1868"/>
      <c r="I40" s="1868"/>
      <c r="J40" s="1868"/>
      <c r="K40" s="1868"/>
      <c r="L40" s="1869"/>
      <c r="M40" s="379" t="s">
        <v>919</v>
      </c>
      <c r="N40" s="380"/>
    </row>
    <row r="41" spans="1:15" ht="16.5" hidden="1" customHeight="1">
      <c r="A41" s="1854" t="s">
        <v>869</v>
      </c>
      <c r="B41" s="1851" t="s">
        <v>862</v>
      </c>
      <c r="C41" s="373">
        <v>2</v>
      </c>
      <c r="D41" s="376">
        <v>7</v>
      </c>
      <c r="E41" s="376">
        <v>7</v>
      </c>
      <c r="F41" s="376">
        <v>5</v>
      </c>
      <c r="G41" s="376">
        <v>2</v>
      </c>
      <c r="H41" s="376">
        <v>0</v>
      </c>
      <c r="I41" s="376">
        <v>1</v>
      </c>
      <c r="J41" s="376">
        <v>5</v>
      </c>
      <c r="K41" s="376">
        <v>4</v>
      </c>
      <c r="L41" s="376">
        <v>0</v>
      </c>
      <c r="M41" s="381" t="s">
        <v>920</v>
      </c>
      <c r="N41" s="380"/>
    </row>
    <row r="42" spans="1:15" ht="22.5" hidden="1" customHeight="1">
      <c r="A42" s="1854" t="s">
        <v>869</v>
      </c>
      <c r="B42" s="1851"/>
      <c r="C42" s="1868" t="s">
        <v>921</v>
      </c>
      <c r="D42" s="1868"/>
      <c r="E42" s="1868"/>
      <c r="F42" s="1868"/>
      <c r="G42" s="1868"/>
      <c r="H42" s="1868"/>
      <c r="I42" s="1868"/>
      <c r="J42" s="1868"/>
      <c r="K42" s="1868"/>
      <c r="L42" s="1869"/>
      <c r="M42" s="379" t="s">
        <v>922</v>
      </c>
      <c r="N42" s="380"/>
    </row>
    <row r="43" spans="1:15" ht="16.5" hidden="1" customHeight="1">
      <c r="A43" s="1854" t="s">
        <v>869</v>
      </c>
      <c r="B43" s="1851" t="s">
        <v>862</v>
      </c>
      <c r="C43" s="373">
        <v>2</v>
      </c>
      <c r="D43" s="374">
        <v>7</v>
      </c>
      <c r="E43" s="375">
        <v>7</v>
      </c>
      <c r="F43" s="376">
        <v>2</v>
      </c>
      <c r="G43" s="376">
        <v>2</v>
      </c>
      <c r="H43" s="376">
        <v>0</v>
      </c>
      <c r="I43" s="374">
        <v>3</v>
      </c>
      <c r="J43" s="374">
        <v>8</v>
      </c>
      <c r="K43" s="375">
        <v>9</v>
      </c>
      <c r="L43" s="376">
        <v>5</v>
      </c>
      <c r="M43" s="381" t="s">
        <v>923</v>
      </c>
      <c r="N43" s="380"/>
    </row>
    <row r="44" spans="1:15" ht="22.5" hidden="1" customHeight="1">
      <c r="A44" s="1854" t="s">
        <v>869</v>
      </c>
      <c r="B44" s="1851"/>
      <c r="C44" s="1868" t="s">
        <v>924</v>
      </c>
      <c r="D44" s="1868"/>
      <c r="E44" s="1868"/>
      <c r="F44" s="1868"/>
      <c r="G44" s="1868"/>
      <c r="H44" s="1868"/>
      <c r="I44" s="1868"/>
      <c r="J44" s="1868"/>
      <c r="K44" s="1868"/>
      <c r="L44" s="1869"/>
      <c r="M44" s="379" t="s">
        <v>925</v>
      </c>
      <c r="N44" s="380"/>
    </row>
    <row r="45" spans="1:15" ht="16.5" hidden="1" customHeight="1">
      <c r="A45" s="1854"/>
      <c r="B45" s="1851" t="s">
        <v>862</v>
      </c>
      <c r="C45" s="373">
        <v>2</v>
      </c>
      <c r="D45" s="374">
        <v>7</v>
      </c>
      <c r="E45" s="375">
        <v>7</v>
      </c>
      <c r="F45" s="376">
        <v>2</v>
      </c>
      <c r="G45" s="376">
        <v>4</v>
      </c>
      <c r="H45" s="376">
        <v>0</v>
      </c>
      <c r="I45" s="374">
        <v>8</v>
      </c>
      <c r="J45" s="374">
        <v>6</v>
      </c>
      <c r="K45" s="375">
        <v>1</v>
      </c>
      <c r="L45" s="376">
        <v>9</v>
      </c>
      <c r="M45" s="381" t="s">
        <v>926</v>
      </c>
      <c r="N45" s="380"/>
    </row>
    <row r="46" spans="1:15" ht="22.5" hidden="1" customHeight="1">
      <c r="A46" s="1854"/>
      <c r="B46" s="1851"/>
      <c r="C46" s="1868" t="s">
        <v>927</v>
      </c>
      <c r="D46" s="1868"/>
      <c r="E46" s="1868"/>
      <c r="F46" s="1868"/>
      <c r="G46" s="1868"/>
      <c r="H46" s="1868"/>
      <c r="I46" s="1868"/>
      <c r="J46" s="1868"/>
      <c r="K46" s="1868"/>
      <c r="L46" s="1869"/>
      <c r="M46" s="379" t="s">
        <v>928</v>
      </c>
      <c r="N46" s="384"/>
      <c r="O46" s="384">
        <v>43221</v>
      </c>
    </row>
    <row r="47" spans="1:15" ht="16.5" hidden="1" customHeight="1">
      <c r="A47" s="1854"/>
      <c r="B47" s="1851" t="s">
        <v>862</v>
      </c>
      <c r="C47" s="373">
        <v>2</v>
      </c>
      <c r="D47" s="374">
        <v>7</v>
      </c>
      <c r="E47" s="375">
        <v>7</v>
      </c>
      <c r="F47" s="376">
        <v>3</v>
      </c>
      <c r="G47" s="376">
        <v>6</v>
      </c>
      <c r="H47" s="376">
        <v>0</v>
      </c>
      <c r="I47" s="374">
        <v>1</v>
      </c>
      <c r="J47" s="374">
        <v>4</v>
      </c>
      <c r="K47" s="375">
        <v>1</v>
      </c>
      <c r="L47" s="376">
        <v>0</v>
      </c>
      <c r="M47" s="385" t="s">
        <v>929</v>
      </c>
      <c r="N47" s="380"/>
    </row>
    <row r="48" spans="1:15" ht="22.5" hidden="1" customHeight="1">
      <c r="A48" s="1854"/>
      <c r="B48" s="1851"/>
      <c r="C48" s="1868" t="s">
        <v>930</v>
      </c>
      <c r="D48" s="1868"/>
      <c r="E48" s="1868"/>
      <c r="F48" s="1868"/>
      <c r="G48" s="1868"/>
      <c r="H48" s="1868"/>
      <c r="I48" s="1868"/>
      <c r="J48" s="1868"/>
      <c r="K48" s="1868"/>
      <c r="L48" s="1869"/>
      <c r="M48" s="386" t="s">
        <v>931</v>
      </c>
      <c r="N48" s="384"/>
      <c r="O48" s="384">
        <v>43282</v>
      </c>
    </row>
    <row r="49" spans="1:16" ht="16.5" hidden="1" customHeight="1">
      <c r="A49" s="1854" t="s">
        <v>869</v>
      </c>
      <c r="B49" s="1851" t="s">
        <v>862</v>
      </c>
      <c r="C49" s="373">
        <v>2</v>
      </c>
      <c r="D49" s="374">
        <v>7</v>
      </c>
      <c r="E49" s="375">
        <v>7</v>
      </c>
      <c r="F49" s="376">
        <v>0</v>
      </c>
      <c r="G49" s="376">
        <v>8</v>
      </c>
      <c r="H49" s="376">
        <v>0</v>
      </c>
      <c r="I49" s="374">
        <v>5</v>
      </c>
      <c r="J49" s="374">
        <v>4</v>
      </c>
      <c r="K49" s="375">
        <v>6</v>
      </c>
      <c r="L49" s="376">
        <v>9</v>
      </c>
      <c r="M49" s="385" t="s">
        <v>932</v>
      </c>
      <c r="N49" s="380"/>
      <c r="O49" s="380"/>
    </row>
    <row r="50" spans="1:16" ht="22.5" hidden="1" customHeight="1">
      <c r="A50" s="1854" t="s">
        <v>869</v>
      </c>
      <c r="B50" s="1851"/>
      <c r="C50" s="1868" t="s">
        <v>933</v>
      </c>
      <c r="D50" s="1868"/>
      <c r="E50" s="1868"/>
      <c r="F50" s="1868"/>
      <c r="G50" s="1868"/>
      <c r="H50" s="1868"/>
      <c r="I50" s="1868"/>
      <c r="J50" s="1868"/>
      <c r="K50" s="1868"/>
      <c r="L50" s="1869"/>
      <c r="M50" s="386" t="s">
        <v>934</v>
      </c>
      <c r="N50" s="384"/>
      <c r="O50" s="384">
        <v>43282</v>
      </c>
      <c r="P50" s="387" t="s">
        <v>935</v>
      </c>
    </row>
    <row r="51" spans="1:16" ht="16.5" hidden="1" customHeight="1">
      <c r="A51" s="1854" t="s">
        <v>869</v>
      </c>
      <c r="B51" s="1851" t="s">
        <v>862</v>
      </c>
      <c r="C51" s="373">
        <v>2</v>
      </c>
      <c r="D51" s="374">
        <v>7</v>
      </c>
      <c r="E51" s="375">
        <v>7</v>
      </c>
      <c r="F51" s="376">
        <v>2</v>
      </c>
      <c r="G51" s="376">
        <v>0</v>
      </c>
      <c r="H51" s="376">
        <v>0</v>
      </c>
      <c r="I51" s="374">
        <v>5</v>
      </c>
      <c r="J51" s="374">
        <v>0</v>
      </c>
      <c r="K51" s="375">
        <v>2</v>
      </c>
      <c r="L51" s="376">
        <v>7</v>
      </c>
      <c r="M51" s="388" t="s">
        <v>936</v>
      </c>
      <c r="N51" s="380"/>
      <c r="O51" s="380"/>
    </row>
    <row r="52" spans="1:16" ht="22.5" hidden="1" customHeight="1">
      <c r="A52" s="1854" t="s">
        <v>869</v>
      </c>
      <c r="B52" s="1851"/>
      <c r="C52" s="1868" t="s">
        <v>937</v>
      </c>
      <c r="D52" s="1868"/>
      <c r="E52" s="1868"/>
      <c r="F52" s="1868"/>
      <c r="G52" s="1868"/>
      <c r="H52" s="1868"/>
      <c r="I52" s="1868"/>
      <c r="J52" s="1868"/>
      <c r="K52" s="1868"/>
      <c r="L52" s="1869"/>
      <c r="M52" s="379" t="s">
        <v>938</v>
      </c>
      <c r="N52" s="384"/>
      <c r="O52" s="384">
        <v>43770</v>
      </c>
      <c r="P52" s="387"/>
    </row>
    <row r="53" spans="1:16" ht="16.5" hidden="1" customHeight="1">
      <c r="A53" s="1854" t="s">
        <v>869</v>
      </c>
      <c r="B53" s="1851" t="s">
        <v>862</v>
      </c>
      <c r="C53" s="373">
        <v>2</v>
      </c>
      <c r="D53" s="374">
        <v>7</v>
      </c>
      <c r="E53" s="375">
        <v>7</v>
      </c>
      <c r="F53" s="376">
        <v>0</v>
      </c>
      <c r="G53" s="376">
        <v>4</v>
      </c>
      <c r="H53" s="376">
        <v>0</v>
      </c>
      <c r="I53" s="374">
        <v>1</v>
      </c>
      <c r="J53" s="374">
        <v>9</v>
      </c>
      <c r="K53" s="375">
        <v>5</v>
      </c>
      <c r="L53" s="376">
        <v>4</v>
      </c>
      <c r="M53" s="385" t="s">
        <v>939</v>
      </c>
      <c r="N53" s="380"/>
      <c r="O53" s="380"/>
    </row>
    <row r="54" spans="1:16" ht="22.5" hidden="1" customHeight="1">
      <c r="A54" s="1854" t="s">
        <v>869</v>
      </c>
      <c r="B54" s="1851"/>
      <c r="C54" s="1852" t="s">
        <v>940</v>
      </c>
      <c r="D54" s="1852"/>
      <c r="E54" s="1852"/>
      <c r="F54" s="1852"/>
      <c r="G54" s="1852"/>
      <c r="H54" s="1852"/>
      <c r="I54" s="1852"/>
      <c r="J54" s="1852"/>
      <c r="K54" s="1852"/>
      <c r="L54" s="1853"/>
      <c r="M54" s="386" t="s">
        <v>941</v>
      </c>
      <c r="N54" s="384"/>
      <c r="O54" s="384">
        <v>43282</v>
      </c>
    </row>
    <row r="55" spans="1:16" ht="16.5" hidden="1" customHeight="1">
      <c r="A55" s="1854" t="s">
        <v>869</v>
      </c>
      <c r="B55" s="1851" t="s">
        <v>862</v>
      </c>
      <c r="C55" s="373">
        <v>2</v>
      </c>
      <c r="D55" s="374">
        <v>7</v>
      </c>
      <c r="E55" s="375">
        <v>7</v>
      </c>
      <c r="F55" s="376">
        <v>1</v>
      </c>
      <c r="G55" s="376">
        <v>8</v>
      </c>
      <c r="H55" s="376">
        <v>0</v>
      </c>
      <c r="I55" s="374">
        <v>2</v>
      </c>
      <c r="J55" s="374">
        <v>2</v>
      </c>
      <c r="K55" s="375">
        <v>5</v>
      </c>
      <c r="L55" s="376">
        <v>9</v>
      </c>
      <c r="M55" s="385" t="s">
        <v>942</v>
      </c>
      <c r="N55" s="380"/>
      <c r="O55" s="380"/>
    </row>
    <row r="56" spans="1:16" ht="22.5" hidden="1" customHeight="1">
      <c r="A56" s="1854" t="s">
        <v>869</v>
      </c>
      <c r="B56" s="1851"/>
      <c r="C56" s="1852" t="s">
        <v>943</v>
      </c>
      <c r="D56" s="1852"/>
      <c r="E56" s="1852"/>
      <c r="F56" s="1852"/>
      <c r="G56" s="1852"/>
      <c r="H56" s="1852"/>
      <c r="I56" s="1852"/>
      <c r="J56" s="1852"/>
      <c r="K56" s="1852"/>
      <c r="L56" s="1853"/>
      <c r="M56" s="386" t="s">
        <v>944</v>
      </c>
      <c r="N56" s="384"/>
      <c r="O56" s="384">
        <v>43282</v>
      </c>
    </row>
    <row r="57" spans="1:16" ht="16.5" hidden="1" customHeight="1">
      <c r="A57" s="1854" t="s">
        <v>945</v>
      </c>
      <c r="B57" s="1855" t="s">
        <v>946</v>
      </c>
      <c r="C57" s="373">
        <v>2</v>
      </c>
      <c r="D57" s="376">
        <v>7</v>
      </c>
      <c r="E57" s="376">
        <v>7</v>
      </c>
      <c r="F57" s="376">
        <v>4</v>
      </c>
      <c r="G57" s="374">
        <v>0</v>
      </c>
      <c r="H57" s="375">
        <v>0</v>
      </c>
      <c r="I57" s="374">
        <v>1</v>
      </c>
      <c r="J57" s="374">
        <v>0</v>
      </c>
      <c r="K57" s="375">
        <v>5</v>
      </c>
      <c r="L57" s="376">
        <v>7</v>
      </c>
      <c r="M57" s="381" t="s">
        <v>947</v>
      </c>
      <c r="N57" s="380"/>
      <c r="O57" s="380"/>
    </row>
    <row r="58" spans="1:16" ht="22.5" hidden="1" customHeight="1">
      <c r="A58" s="1854" t="s">
        <v>945</v>
      </c>
      <c r="B58" s="1850"/>
      <c r="C58" s="1852" t="s">
        <v>948</v>
      </c>
      <c r="D58" s="1852"/>
      <c r="E58" s="1852"/>
      <c r="F58" s="1852"/>
      <c r="G58" s="1852"/>
      <c r="H58" s="1852"/>
      <c r="I58" s="1852"/>
      <c r="J58" s="1852"/>
      <c r="K58" s="1852"/>
      <c r="L58" s="1853"/>
      <c r="M58" s="379" t="s">
        <v>949</v>
      </c>
      <c r="N58" s="380"/>
      <c r="O58" s="380"/>
    </row>
    <row r="59" spans="1:16" ht="16.5" hidden="1" customHeight="1">
      <c r="A59" s="1854" t="s">
        <v>945</v>
      </c>
      <c r="B59" s="1855" t="s">
        <v>946</v>
      </c>
      <c r="C59" s="373">
        <v>2</v>
      </c>
      <c r="D59" s="374">
        <v>7</v>
      </c>
      <c r="E59" s="375">
        <v>7</v>
      </c>
      <c r="F59" s="374">
        <v>4</v>
      </c>
      <c r="G59" s="375">
        <v>0</v>
      </c>
      <c r="H59" s="374">
        <v>0</v>
      </c>
      <c r="I59" s="375">
        <v>1</v>
      </c>
      <c r="J59" s="374">
        <v>1</v>
      </c>
      <c r="K59" s="375">
        <v>3</v>
      </c>
      <c r="L59" s="376">
        <v>1</v>
      </c>
      <c r="M59" s="381" t="s">
        <v>950</v>
      </c>
      <c r="N59" s="380"/>
      <c r="O59" s="380"/>
    </row>
    <row r="60" spans="1:16" ht="22.5" hidden="1" customHeight="1">
      <c r="A60" s="1854" t="s">
        <v>945</v>
      </c>
      <c r="B60" s="1850"/>
      <c r="C60" s="1852" t="s">
        <v>951</v>
      </c>
      <c r="D60" s="1852"/>
      <c r="E60" s="1852"/>
      <c r="F60" s="1852"/>
      <c r="G60" s="1852"/>
      <c r="H60" s="1852"/>
      <c r="I60" s="1852"/>
      <c r="J60" s="1852"/>
      <c r="K60" s="1852"/>
      <c r="L60" s="1853"/>
      <c r="M60" s="379" t="s">
        <v>952</v>
      </c>
      <c r="N60" s="380"/>
      <c r="O60" s="380"/>
    </row>
    <row r="61" spans="1:16" ht="16.5" hidden="1" customHeight="1">
      <c r="A61" s="1854"/>
      <c r="B61" s="1867" t="s">
        <v>946</v>
      </c>
      <c r="C61" s="389">
        <v>2</v>
      </c>
      <c r="D61" s="390">
        <v>7</v>
      </c>
      <c r="E61" s="391">
        <v>9</v>
      </c>
      <c r="F61" s="390">
        <v>2</v>
      </c>
      <c r="G61" s="391">
        <v>6</v>
      </c>
      <c r="H61" s="390">
        <v>0</v>
      </c>
      <c r="I61" s="391">
        <v>0</v>
      </c>
      <c r="J61" s="390">
        <v>2</v>
      </c>
      <c r="K61" s="391">
        <v>0</v>
      </c>
      <c r="L61" s="392">
        <v>3</v>
      </c>
      <c r="M61" s="382" t="s">
        <v>953</v>
      </c>
      <c r="N61" s="380"/>
      <c r="O61" s="380"/>
    </row>
    <row r="62" spans="1:16" ht="22.5" hidden="1" customHeight="1">
      <c r="A62" s="1854"/>
      <c r="B62" s="1850"/>
      <c r="C62" s="1852" t="s">
        <v>954</v>
      </c>
      <c r="D62" s="1852"/>
      <c r="E62" s="1852"/>
      <c r="F62" s="1852"/>
      <c r="G62" s="1852"/>
      <c r="H62" s="1852"/>
      <c r="I62" s="1852"/>
      <c r="J62" s="1852"/>
      <c r="K62" s="1852"/>
      <c r="L62" s="1853"/>
      <c r="M62" s="379" t="s">
        <v>955</v>
      </c>
      <c r="N62" s="384"/>
      <c r="O62" s="384">
        <v>43282</v>
      </c>
    </row>
    <row r="63" spans="1:16" ht="16.5" hidden="1" customHeight="1">
      <c r="A63" s="1854" t="s">
        <v>945</v>
      </c>
      <c r="B63" s="1851" t="s">
        <v>956</v>
      </c>
      <c r="C63" s="373">
        <v>2</v>
      </c>
      <c r="D63" s="376">
        <v>7</v>
      </c>
      <c r="E63" s="376">
        <v>7</v>
      </c>
      <c r="F63" s="376">
        <v>4</v>
      </c>
      <c r="G63" s="374">
        <v>0</v>
      </c>
      <c r="H63" s="374">
        <v>0</v>
      </c>
      <c r="I63" s="375">
        <v>6</v>
      </c>
      <c r="J63" s="376">
        <v>4</v>
      </c>
      <c r="K63" s="376">
        <v>4</v>
      </c>
      <c r="L63" s="376">
        <v>5</v>
      </c>
      <c r="M63" s="381" t="s">
        <v>957</v>
      </c>
      <c r="N63" s="380"/>
    </row>
    <row r="64" spans="1:16" ht="22.5" hidden="1" customHeight="1">
      <c r="A64" s="1854" t="s">
        <v>945</v>
      </c>
      <c r="B64" s="1851"/>
      <c r="C64" s="1852" t="s">
        <v>958</v>
      </c>
      <c r="D64" s="1852"/>
      <c r="E64" s="1852"/>
      <c r="F64" s="1852"/>
      <c r="G64" s="1852"/>
      <c r="H64" s="1852"/>
      <c r="I64" s="1852"/>
      <c r="J64" s="1852"/>
      <c r="K64" s="1852"/>
      <c r="L64" s="1853"/>
      <c r="M64" s="382" t="s">
        <v>959</v>
      </c>
      <c r="N64" s="380"/>
    </row>
    <row r="65" spans="1:14" ht="16.5" hidden="1" customHeight="1">
      <c r="B65" s="1851" t="s">
        <v>956</v>
      </c>
      <c r="C65" s="373">
        <v>2</v>
      </c>
      <c r="D65" s="376">
        <v>7</v>
      </c>
      <c r="E65" s="376">
        <v>7</v>
      </c>
      <c r="F65" s="376">
        <v>1</v>
      </c>
      <c r="G65" s="376">
        <v>4</v>
      </c>
      <c r="H65" s="376">
        <v>0</v>
      </c>
      <c r="I65" s="376">
        <v>1</v>
      </c>
      <c r="J65" s="376">
        <v>1</v>
      </c>
      <c r="K65" s="374">
        <v>4</v>
      </c>
      <c r="L65" s="375">
        <v>4</v>
      </c>
      <c r="M65" s="381" t="s">
        <v>960</v>
      </c>
      <c r="N65" s="380"/>
    </row>
    <row r="66" spans="1:14" ht="22.5" hidden="1" customHeight="1">
      <c r="B66" s="1855"/>
      <c r="C66" s="1862" t="s">
        <v>961</v>
      </c>
      <c r="D66" s="1865"/>
      <c r="E66" s="1865"/>
      <c r="F66" s="1865"/>
      <c r="G66" s="1865"/>
      <c r="H66" s="1865"/>
      <c r="I66" s="1865"/>
      <c r="J66" s="1865"/>
      <c r="K66" s="1865"/>
      <c r="L66" s="1866"/>
      <c r="M66" s="382" t="s">
        <v>962</v>
      </c>
      <c r="N66" s="380"/>
    </row>
    <row r="67" spans="1:14" ht="16.5" hidden="1" customHeight="1">
      <c r="A67" s="1854" t="s">
        <v>869</v>
      </c>
      <c r="B67" s="1851" t="s">
        <v>963</v>
      </c>
      <c r="C67" s="373">
        <v>2</v>
      </c>
      <c r="D67" s="376">
        <v>7</v>
      </c>
      <c r="E67" s="374">
        <v>7</v>
      </c>
      <c r="F67" s="375">
        <v>3</v>
      </c>
      <c r="G67" s="374">
        <v>0</v>
      </c>
      <c r="H67" s="374">
        <v>0</v>
      </c>
      <c r="I67" s="374">
        <v>2</v>
      </c>
      <c r="J67" s="374">
        <v>1</v>
      </c>
      <c r="K67" s="375">
        <v>9</v>
      </c>
      <c r="L67" s="376">
        <v>7</v>
      </c>
      <c r="M67" s="381" t="s">
        <v>964</v>
      </c>
      <c r="N67" s="380"/>
    </row>
    <row r="68" spans="1:14" ht="22.5" hidden="1" customHeight="1">
      <c r="A68" s="1854" t="s">
        <v>869</v>
      </c>
      <c r="B68" s="1851"/>
      <c r="C68" s="1852" t="s">
        <v>965</v>
      </c>
      <c r="D68" s="1852"/>
      <c r="E68" s="1852"/>
      <c r="F68" s="1852"/>
      <c r="G68" s="1852"/>
      <c r="H68" s="1852"/>
      <c r="I68" s="1852"/>
      <c r="J68" s="1852"/>
      <c r="K68" s="1852"/>
      <c r="L68" s="1853"/>
      <c r="M68" s="379" t="s">
        <v>966</v>
      </c>
      <c r="N68" s="380"/>
    </row>
    <row r="69" spans="1:14" ht="16.5" hidden="1" customHeight="1">
      <c r="A69" s="1854" t="s">
        <v>967</v>
      </c>
      <c r="B69" s="1851" t="s">
        <v>963</v>
      </c>
      <c r="C69" s="373">
        <v>2</v>
      </c>
      <c r="D69" s="376">
        <v>7</v>
      </c>
      <c r="E69" s="376">
        <v>7</v>
      </c>
      <c r="F69" s="374">
        <v>2</v>
      </c>
      <c r="G69" s="374">
        <v>4</v>
      </c>
      <c r="H69" s="375">
        <v>0</v>
      </c>
      <c r="I69" s="376">
        <v>4</v>
      </c>
      <c r="J69" s="374">
        <v>7</v>
      </c>
      <c r="K69" s="374">
        <v>4</v>
      </c>
      <c r="L69" s="375">
        <v>1</v>
      </c>
      <c r="M69" s="381" t="s">
        <v>968</v>
      </c>
      <c r="N69" s="380"/>
    </row>
    <row r="70" spans="1:14" ht="22.5" hidden="1" customHeight="1">
      <c r="A70" s="1854" t="s">
        <v>967</v>
      </c>
      <c r="B70" s="1851"/>
      <c r="C70" s="1852" t="s">
        <v>969</v>
      </c>
      <c r="D70" s="1852"/>
      <c r="E70" s="1852"/>
      <c r="F70" s="1852"/>
      <c r="G70" s="1852"/>
      <c r="H70" s="1852"/>
      <c r="I70" s="1852"/>
      <c r="J70" s="1852"/>
      <c r="K70" s="1852"/>
      <c r="L70" s="1853"/>
      <c r="M70" s="382" t="s">
        <v>970</v>
      </c>
      <c r="N70" s="380"/>
    </row>
    <row r="71" spans="1:14" ht="16.5" hidden="1" customHeight="1">
      <c r="A71" s="1854" t="s">
        <v>971</v>
      </c>
      <c r="B71" s="1851" t="s">
        <v>963</v>
      </c>
      <c r="C71" s="383">
        <v>2</v>
      </c>
      <c r="D71" s="374">
        <v>7</v>
      </c>
      <c r="E71" s="375">
        <v>7</v>
      </c>
      <c r="F71" s="374">
        <v>0</v>
      </c>
      <c r="G71" s="374">
        <v>9</v>
      </c>
      <c r="H71" s="375">
        <v>0</v>
      </c>
      <c r="I71" s="374">
        <v>3</v>
      </c>
      <c r="J71" s="374">
        <v>5</v>
      </c>
      <c r="K71" s="374">
        <v>2</v>
      </c>
      <c r="L71" s="375">
        <v>0</v>
      </c>
      <c r="M71" s="381" t="s">
        <v>972</v>
      </c>
      <c r="N71" s="380"/>
    </row>
    <row r="72" spans="1:14" ht="22.5" hidden="1" customHeight="1">
      <c r="A72" s="1854" t="s">
        <v>971</v>
      </c>
      <c r="B72" s="1855"/>
      <c r="C72" s="1856" t="s">
        <v>973</v>
      </c>
      <c r="D72" s="1856"/>
      <c r="E72" s="1856"/>
      <c r="F72" s="1856"/>
      <c r="G72" s="1856"/>
      <c r="H72" s="1856"/>
      <c r="I72" s="1856"/>
      <c r="J72" s="1856"/>
      <c r="K72" s="1856"/>
      <c r="L72" s="1857"/>
      <c r="M72" s="382" t="s">
        <v>974</v>
      </c>
      <c r="N72" s="380"/>
    </row>
    <row r="73" spans="1:14" ht="16.5" hidden="1" customHeight="1">
      <c r="A73" s="1854" t="s">
        <v>869</v>
      </c>
      <c r="B73" s="1851" t="s">
        <v>963</v>
      </c>
      <c r="C73" s="373">
        <v>2</v>
      </c>
      <c r="D73" s="376">
        <v>7</v>
      </c>
      <c r="E73" s="376">
        <v>7</v>
      </c>
      <c r="F73" s="376">
        <v>2</v>
      </c>
      <c r="G73" s="376">
        <v>0</v>
      </c>
      <c r="H73" s="376">
        <v>0</v>
      </c>
      <c r="I73" s="376">
        <v>3</v>
      </c>
      <c r="J73" s="376">
        <v>5</v>
      </c>
      <c r="K73" s="374">
        <v>1</v>
      </c>
      <c r="L73" s="375">
        <v>9</v>
      </c>
      <c r="M73" s="381" t="s">
        <v>975</v>
      </c>
      <c r="N73" s="380"/>
    </row>
    <row r="74" spans="1:14" ht="22.5" hidden="1" customHeight="1">
      <c r="A74" s="1854" t="s">
        <v>869</v>
      </c>
      <c r="B74" s="1851"/>
      <c r="C74" s="1852" t="s">
        <v>976</v>
      </c>
      <c r="D74" s="1852"/>
      <c r="E74" s="1852"/>
      <c r="F74" s="1852"/>
      <c r="G74" s="1852"/>
      <c r="H74" s="1852"/>
      <c r="I74" s="1852"/>
      <c r="J74" s="1852"/>
      <c r="K74" s="1852"/>
      <c r="L74" s="1853"/>
      <c r="M74" s="382" t="s">
        <v>977</v>
      </c>
      <c r="N74" s="380"/>
    </row>
    <row r="75" spans="1:14" ht="16.5" hidden="1" customHeight="1">
      <c r="A75" s="1854" t="s">
        <v>869</v>
      </c>
      <c r="B75" s="1851" t="s">
        <v>963</v>
      </c>
      <c r="C75" s="373">
        <v>2</v>
      </c>
      <c r="D75" s="376">
        <v>7</v>
      </c>
      <c r="E75" s="374">
        <v>7</v>
      </c>
      <c r="F75" s="375">
        <v>4</v>
      </c>
      <c r="G75" s="374">
        <v>4</v>
      </c>
      <c r="H75" s="374">
        <v>0</v>
      </c>
      <c r="I75" s="374">
        <v>2</v>
      </c>
      <c r="J75" s="374">
        <v>8</v>
      </c>
      <c r="K75" s="375">
        <v>1</v>
      </c>
      <c r="L75" s="376">
        <v>8</v>
      </c>
      <c r="M75" s="381" t="s">
        <v>978</v>
      </c>
      <c r="N75" s="380"/>
    </row>
    <row r="76" spans="1:14" ht="22.5" hidden="1" customHeight="1">
      <c r="A76" s="1854" t="s">
        <v>869</v>
      </c>
      <c r="B76" s="1851"/>
      <c r="C76" s="1852" t="s">
        <v>979</v>
      </c>
      <c r="D76" s="1852"/>
      <c r="E76" s="1852"/>
      <c r="F76" s="1852"/>
      <c r="G76" s="1852"/>
      <c r="H76" s="1852"/>
      <c r="I76" s="1852"/>
      <c r="J76" s="1852"/>
      <c r="K76" s="1852"/>
      <c r="L76" s="1853"/>
      <c r="M76" s="379" t="s">
        <v>980</v>
      </c>
      <c r="N76" s="380"/>
    </row>
    <row r="77" spans="1:14" ht="16.5" hidden="1" customHeight="1">
      <c r="A77" s="1854" t="s">
        <v>869</v>
      </c>
      <c r="B77" s="1851" t="s">
        <v>963</v>
      </c>
      <c r="C77" s="383">
        <v>2</v>
      </c>
      <c r="D77" s="375">
        <v>7</v>
      </c>
      <c r="E77" s="374">
        <v>7</v>
      </c>
      <c r="F77" s="375">
        <v>3</v>
      </c>
      <c r="G77" s="374">
        <v>3</v>
      </c>
      <c r="H77" s="374">
        <v>0</v>
      </c>
      <c r="I77" s="375">
        <v>5</v>
      </c>
      <c r="J77" s="376">
        <v>3</v>
      </c>
      <c r="K77" s="376">
        <v>4</v>
      </c>
      <c r="L77" s="376">
        <v>3</v>
      </c>
      <c r="M77" s="381" t="s">
        <v>896</v>
      </c>
      <c r="N77" s="380"/>
    </row>
    <row r="78" spans="1:14" ht="22.5" hidden="1" customHeight="1">
      <c r="A78" s="1854" t="s">
        <v>869</v>
      </c>
      <c r="B78" s="1851"/>
      <c r="C78" s="1853" t="s">
        <v>981</v>
      </c>
      <c r="D78" s="1863"/>
      <c r="E78" s="1863"/>
      <c r="F78" s="1863"/>
      <c r="G78" s="1863"/>
      <c r="H78" s="1863"/>
      <c r="I78" s="1863"/>
      <c r="J78" s="1863"/>
      <c r="K78" s="1863"/>
      <c r="L78" s="1864"/>
      <c r="M78" s="379" t="s">
        <v>982</v>
      </c>
      <c r="N78" s="380"/>
    </row>
    <row r="79" spans="1:14" ht="16.5" hidden="1" customHeight="1">
      <c r="A79" s="1854" t="s">
        <v>880</v>
      </c>
      <c r="B79" s="1851" t="s">
        <v>963</v>
      </c>
      <c r="C79" s="383">
        <v>2</v>
      </c>
      <c r="D79" s="375">
        <v>7</v>
      </c>
      <c r="E79" s="376">
        <v>7</v>
      </c>
      <c r="F79" s="376">
        <v>6</v>
      </c>
      <c r="G79" s="376">
        <v>0</v>
      </c>
      <c r="H79" s="376">
        <v>0</v>
      </c>
      <c r="I79" s="376">
        <v>2</v>
      </c>
      <c r="J79" s="376">
        <v>2</v>
      </c>
      <c r="K79" s="374">
        <v>8</v>
      </c>
      <c r="L79" s="375">
        <v>5</v>
      </c>
      <c r="M79" s="381" t="s">
        <v>983</v>
      </c>
      <c r="N79" s="380"/>
    </row>
    <row r="80" spans="1:14" ht="22.5" hidden="1" customHeight="1">
      <c r="A80" s="1854" t="s">
        <v>880</v>
      </c>
      <c r="B80" s="1855"/>
      <c r="C80" s="1856" t="s">
        <v>984</v>
      </c>
      <c r="D80" s="1856"/>
      <c r="E80" s="1856"/>
      <c r="F80" s="1856"/>
      <c r="G80" s="1856"/>
      <c r="H80" s="1856"/>
      <c r="I80" s="1856"/>
      <c r="J80" s="1856"/>
      <c r="K80" s="1856"/>
      <c r="L80" s="1857"/>
      <c r="M80" s="382" t="s">
        <v>985</v>
      </c>
      <c r="N80" s="380"/>
    </row>
    <row r="81" spans="1:15" ht="16.5" hidden="1" customHeight="1">
      <c r="A81" s="1854" t="s">
        <v>869</v>
      </c>
      <c r="B81" s="1858" t="s">
        <v>963</v>
      </c>
      <c r="C81" s="393">
        <v>2</v>
      </c>
      <c r="D81" s="394">
        <v>7</v>
      </c>
      <c r="E81" s="395">
        <v>7</v>
      </c>
      <c r="F81" s="394">
        <v>4</v>
      </c>
      <c r="G81" s="395">
        <v>4</v>
      </c>
      <c r="H81" s="395">
        <v>0</v>
      </c>
      <c r="I81" s="394">
        <v>3</v>
      </c>
      <c r="J81" s="396">
        <v>8</v>
      </c>
      <c r="K81" s="396">
        <v>3</v>
      </c>
      <c r="L81" s="396">
        <v>2</v>
      </c>
      <c r="M81" s="381" t="s">
        <v>986</v>
      </c>
      <c r="N81" s="380"/>
    </row>
    <row r="82" spans="1:15" ht="22.5" hidden="1" customHeight="1">
      <c r="A82" s="1854" t="s">
        <v>869</v>
      </c>
      <c r="B82" s="1858"/>
      <c r="C82" s="1859" t="s">
        <v>987</v>
      </c>
      <c r="D82" s="1859"/>
      <c r="E82" s="1859"/>
      <c r="F82" s="1859"/>
      <c r="G82" s="1859"/>
      <c r="H82" s="1859"/>
      <c r="I82" s="1859"/>
      <c r="J82" s="1859"/>
      <c r="K82" s="1859"/>
      <c r="L82" s="1860"/>
      <c r="M82" s="386" t="s">
        <v>988</v>
      </c>
      <c r="N82" s="384">
        <v>42887</v>
      </c>
    </row>
    <row r="83" spans="1:15" ht="16.5" customHeight="1">
      <c r="A83" s="1854" t="s">
        <v>641</v>
      </c>
      <c r="B83" s="1858" t="s">
        <v>963</v>
      </c>
      <c r="C83" s="393">
        <v>2</v>
      </c>
      <c r="D83" s="394">
        <v>7</v>
      </c>
      <c r="E83" s="395">
        <v>7</v>
      </c>
      <c r="F83" s="394">
        <v>1</v>
      </c>
      <c r="G83" s="395">
        <v>6</v>
      </c>
      <c r="H83" s="395">
        <v>0</v>
      </c>
      <c r="I83" s="394">
        <v>6</v>
      </c>
      <c r="J83" s="396">
        <v>6</v>
      </c>
      <c r="K83" s="396">
        <v>4</v>
      </c>
      <c r="L83" s="396">
        <v>3</v>
      </c>
      <c r="M83" s="385" t="s">
        <v>989</v>
      </c>
      <c r="N83" s="380"/>
    </row>
    <row r="84" spans="1:15" ht="22.5" customHeight="1">
      <c r="A84" s="1854"/>
      <c r="B84" s="1858"/>
      <c r="C84" s="1859" t="s">
        <v>990</v>
      </c>
      <c r="D84" s="1859"/>
      <c r="E84" s="1859"/>
      <c r="F84" s="1859"/>
      <c r="G84" s="1859"/>
      <c r="H84" s="1859"/>
      <c r="I84" s="1859"/>
      <c r="J84" s="1859"/>
      <c r="K84" s="1859"/>
      <c r="L84" s="1860"/>
      <c r="M84" s="386" t="s">
        <v>991</v>
      </c>
      <c r="N84" s="384">
        <v>43070</v>
      </c>
    </row>
    <row r="85" spans="1:15" ht="16.5" hidden="1" customHeight="1">
      <c r="A85" s="1854"/>
      <c r="B85" s="1858" t="s">
        <v>963</v>
      </c>
      <c r="C85" s="393">
        <v>2</v>
      </c>
      <c r="D85" s="394">
        <v>7</v>
      </c>
      <c r="E85" s="395">
        <v>7</v>
      </c>
      <c r="F85" s="394">
        <v>4</v>
      </c>
      <c r="G85" s="395">
        <v>2</v>
      </c>
      <c r="H85" s="395">
        <v>0</v>
      </c>
      <c r="I85" s="394">
        <v>5</v>
      </c>
      <c r="J85" s="396">
        <v>0</v>
      </c>
      <c r="K85" s="396">
        <v>0</v>
      </c>
      <c r="L85" s="396">
        <v>5</v>
      </c>
      <c r="M85" s="385" t="s">
        <v>992</v>
      </c>
      <c r="N85" s="380"/>
    </row>
    <row r="86" spans="1:15" ht="22.5" hidden="1" customHeight="1">
      <c r="A86" s="1854"/>
      <c r="B86" s="1858"/>
      <c r="C86" s="1859" t="s">
        <v>993</v>
      </c>
      <c r="D86" s="1859"/>
      <c r="E86" s="1859"/>
      <c r="F86" s="1859"/>
      <c r="G86" s="1859"/>
      <c r="H86" s="1859"/>
      <c r="I86" s="1859"/>
      <c r="J86" s="1859"/>
      <c r="K86" s="1859"/>
      <c r="L86" s="1860"/>
      <c r="M86" s="397" t="s">
        <v>994</v>
      </c>
      <c r="N86" s="384">
        <v>43070</v>
      </c>
    </row>
    <row r="87" spans="1:15" ht="16.5" hidden="1" customHeight="1">
      <c r="B87" s="1851" t="s">
        <v>63</v>
      </c>
      <c r="C87" s="373">
        <v>2</v>
      </c>
      <c r="D87" s="374">
        <v>7</v>
      </c>
      <c r="E87" s="375">
        <v>7</v>
      </c>
      <c r="F87" s="376">
        <v>2</v>
      </c>
      <c r="G87" s="376">
        <v>6</v>
      </c>
      <c r="H87" s="376">
        <v>0</v>
      </c>
      <c r="I87" s="374">
        <v>3</v>
      </c>
      <c r="J87" s="374">
        <v>6</v>
      </c>
      <c r="K87" s="375">
        <v>9</v>
      </c>
      <c r="L87" s="376">
        <v>8</v>
      </c>
      <c r="M87" s="398" t="s">
        <v>995</v>
      </c>
      <c r="N87" s="380"/>
      <c r="O87" s="384"/>
    </row>
    <row r="88" spans="1:15" ht="22.5" hidden="1" customHeight="1">
      <c r="B88" s="1855"/>
      <c r="C88" s="1856" t="s">
        <v>996</v>
      </c>
      <c r="D88" s="1856"/>
      <c r="E88" s="1856"/>
      <c r="F88" s="1856"/>
      <c r="G88" s="1856"/>
      <c r="H88" s="1856"/>
      <c r="I88" s="1856"/>
      <c r="J88" s="1856"/>
      <c r="K88" s="1856"/>
      <c r="L88" s="1857"/>
      <c r="M88" s="399" t="s">
        <v>997</v>
      </c>
      <c r="N88" s="384"/>
      <c r="O88" s="384">
        <v>43282</v>
      </c>
    </row>
    <row r="89" spans="1:15" ht="16.5" hidden="1" customHeight="1">
      <c r="B89" s="1851" t="s">
        <v>63</v>
      </c>
      <c r="C89" s="373">
        <v>2</v>
      </c>
      <c r="D89" s="374">
        <v>7</v>
      </c>
      <c r="E89" s="375">
        <v>7</v>
      </c>
      <c r="F89" s="376">
        <v>1</v>
      </c>
      <c r="G89" s="376">
        <v>1</v>
      </c>
      <c r="H89" s="376">
        <v>0</v>
      </c>
      <c r="I89" s="374">
        <v>5</v>
      </c>
      <c r="J89" s="374">
        <v>7</v>
      </c>
      <c r="K89" s="375">
        <v>0</v>
      </c>
      <c r="L89" s="376">
        <v>3</v>
      </c>
      <c r="M89" s="385" t="s">
        <v>998</v>
      </c>
      <c r="N89" s="380"/>
      <c r="O89" s="384"/>
    </row>
    <row r="90" spans="1:15" ht="22.5" hidden="1" customHeight="1">
      <c r="B90" s="1851"/>
      <c r="C90" s="1861" t="s">
        <v>999</v>
      </c>
      <c r="D90" s="1861"/>
      <c r="E90" s="1861"/>
      <c r="F90" s="1861"/>
      <c r="G90" s="1861"/>
      <c r="H90" s="1861"/>
      <c r="I90" s="1861"/>
      <c r="J90" s="1861"/>
      <c r="K90" s="1861"/>
      <c r="L90" s="1862"/>
      <c r="M90" s="386" t="s">
        <v>1000</v>
      </c>
      <c r="N90" s="384"/>
      <c r="O90" s="384">
        <v>43282</v>
      </c>
    </row>
    <row r="91" spans="1:15" ht="16.5" hidden="1" customHeight="1">
      <c r="B91" s="1851" t="s">
        <v>1001</v>
      </c>
      <c r="C91" s="373">
        <v>2</v>
      </c>
      <c r="D91" s="376">
        <v>7</v>
      </c>
      <c r="E91" s="376">
        <v>7</v>
      </c>
      <c r="F91" s="376">
        <v>1</v>
      </c>
      <c r="G91" s="376">
        <v>4</v>
      </c>
      <c r="H91" s="374">
        <v>0</v>
      </c>
      <c r="I91" s="375">
        <v>1</v>
      </c>
      <c r="J91" s="374">
        <v>2</v>
      </c>
      <c r="K91" s="375">
        <v>0</v>
      </c>
      <c r="L91" s="376">
        <v>1</v>
      </c>
      <c r="M91" s="381" t="s">
        <v>960</v>
      </c>
      <c r="N91" s="380"/>
    </row>
    <row r="92" spans="1:15" ht="22.5" hidden="1" customHeight="1">
      <c r="B92" s="1851"/>
      <c r="C92" s="1852" t="s">
        <v>1002</v>
      </c>
      <c r="D92" s="1852"/>
      <c r="E92" s="1852"/>
      <c r="F92" s="1852"/>
      <c r="G92" s="1852"/>
      <c r="H92" s="1852"/>
      <c r="I92" s="1852"/>
      <c r="J92" s="1852"/>
      <c r="K92" s="1852"/>
      <c r="L92" s="1853"/>
      <c r="M92" s="382" t="s">
        <v>962</v>
      </c>
      <c r="N92" s="380"/>
    </row>
    <row r="93" spans="1:15" ht="16.5" hidden="1" customHeight="1">
      <c r="A93" s="1854" t="s">
        <v>967</v>
      </c>
      <c r="B93" s="1851" t="s">
        <v>1003</v>
      </c>
      <c r="C93" s="373">
        <v>2</v>
      </c>
      <c r="D93" s="376">
        <v>7</v>
      </c>
      <c r="E93" s="376">
        <v>7</v>
      </c>
      <c r="F93" s="376">
        <v>2</v>
      </c>
      <c r="G93" s="376">
        <v>4</v>
      </c>
      <c r="H93" s="374">
        <v>0</v>
      </c>
      <c r="I93" s="375">
        <v>4</v>
      </c>
      <c r="J93" s="374">
        <v>7</v>
      </c>
      <c r="K93" s="375">
        <v>0</v>
      </c>
      <c r="L93" s="376">
        <v>9</v>
      </c>
      <c r="M93" s="381" t="s">
        <v>968</v>
      </c>
      <c r="N93" s="380"/>
    </row>
    <row r="94" spans="1:15" ht="22.5" hidden="1" customHeight="1">
      <c r="A94" s="1854" t="s">
        <v>967</v>
      </c>
      <c r="B94" s="1851"/>
      <c r="C94" s="1852" t="s">
        <v>1004</v>
      </c>
      <c r="D94" s="1852"/>
      <c r="E94" s="1852"/>
      <c r="F94" s="1852"/>
      <c r="G94" s="1852"/>
      <c r="H94" s="1852"/>
      <c r="I94" s="1852"/>
      <c r="J94" s="1852"/>
      <c r="K94" s="1852"/>
      <c r="L94" s="1853"/>
      <c r="M94" s="382" t="s">
        <v>970</v>
      </c>
      <c r="N94" s="380"/>
    </row>
    <row r="95" spans="1:15" ht="16.5" hidden="1" customHeight="1">
      <c r="A95" s="1854" t="s">
        <v>971</v>
      </c>
      <c r="B95" s="1851" t="s">
        <v>1005</v>
      </c>
      <c r="C95" s="383">
        <v>2</v>
      </c>
      <c r="D95" s="375">
        <v>7</v>
      </c>
      <c r="E95" s="374">
        <v>7</v>
      </c>
      <c r="F95" s="374">
        <v>0</v>
      </c>
      <c r="G95" s="375">
        <v>9</v>
      </c>
      <c r="H95" s="374">
        <v>0</v>
      </c>
      <c r="I95" s="374">
        <v>3</v>
      </c>
      <c r="J95" s="374">
        <v>5</v>
      </c>
      <c r="K95" s="374">
        <v>1</v>
      </c>
      <c r="L95" s="375">
        <v>2</v>
      </c>
      <c r="M95" s="381" t="s">
        <v>972</v>
      </c>
      <c r="N95" s="380"/>
    </row>
    <row r="96" spans="1:15" ht="22.5" hidden="1" customHeight="1">
      <c r="A96" s="1854" t="s">
        <v>971</v>
      </c>
      <c r="B96" s="1851"/>
      <c r="C96" s="1852" t="s">
        <v>1006</v>
      </c>
      <c r="D96" s="1852"/>
      <c r="E96" s="1852"/>
      <c r="F96" s="1852"/>
      <c r="G96" s="1852"/>
      <c r="H96" s="1852"/>
      <c r="I96" s="1852"/>
      <c r="J96" s="1852"/>
      <c r="K96" s="1852"/>
      <c r="L96" s="1853"/>
      <c r="M96" s="382" t="s">
        <v>974</v>
      </c>
      <c r="N96" s="380"/>
    </row>
    <row r="97" spans="1:15" ht="16.5" hidden="1" customHeight="1">
      <c r="A97" s="1854" t="s">
        <v>880</v>
      </c>
      <c r="B97" s="1851" t="s">
        <v>1007</v>
      </c>
      <c r="C97" s="373">
        <v>2</v>
      </c>
      <c r="D97" s="376">
        <v>7</v>
      </c>
      <c r="E97" s="376">
        <v>7</v>
      </c>
      <c r="F97" s="376">
        <v>6</v>
      </c>
      <c r="G97" s="376">
        <v>0</v>
      </c>
      <c r="H97" s="376">
        <v>0</v>
      </c>
      <c r="I97" s="376">
        <v>2</v>
      </c>
      <c r="J97" s="376">
        <v>2</v>
      </c>
      <c r="K97" s="376">
        <v>9</v>
      </c>
      <c r="L97" s="376">
        <v>3</v>
      </c>
      <c r="M97" s="381" t="s">
        <v>983</v>
      </c>
      <c r="N97" s="380"/>
    </row>
    <row r="98" spans="1:15" ht="22.5" hidden="1" customHeight="1">
      <c r="A98" s="1854" t="s">
        <v>880</v>
      </c>
      <c r="B98" s="1851"/>
      <c r="C98" s="1852" t="s">
        <v>1008</v>
      </c>
      <c r="D98" s="1852"/>
      <c r="E98" s="1852"/>
      <c r="F98" s="1852"/>
      <c r="G98" s="1852"/>
      <c r="H98" s="1852"/>
      <c r="I98" s="1852"/>
      <c r="J98" s="1852"/>
      <c r="K98" s="1852"/>
      <c r="L98" s="1853"/>
      <c r="M98" s="379" t="s">
        <v>985</v>
      </c>
      <c r="N98" s="380"/>
    </row>
    <row r="99" spans="1:15" ht="16.5" hidden="1" customHeight="1">
      <c r="A99" s="1854" t="s">
        <v>869</v>
      </c>
      <c r="B99" s="1851" t="s">
        <v>1009</v>
      </c>
      <c r="C99" s="373">
        <v>2</v>
      </c>
      <c r="D99" s="374">
        <v>7</v>
      </c>
      <c r="E99" s="375">
        <v>7</v>
      </c>
      <c r="F99" s="376">
        <v>2</v>
      </c>
      <c r="G99" s="376">
        <v>3</v>
      </c>
      <c r="H99" s="376">
        <v>0</v>
      </c>
      <c r="I99" s="374">
        <v>3</v>
      </c>
      <c r="J99" s="374">
        <v>4</v>
      </c>
      <c r="K99" s="375">
        <v>2</v>
      </c>
      <c r="L99" s="376">
        <v>2</v>
      </c>
      <c r="M99" s="381" t="s">
        <v>1010</v>
      </c>
      <c r="N99" s="380"/>
    </row>
    <row r="100" spans="1:15" ht="30" hidden="1" customHeight="1">
      <c r="A100" s="1854" t="s">
        <v>869</v>
      </c>
      <c r="B100" s="1851"/>
      <c r="C100" s="1852" t="s">
        <v>1011</v>
      </c>
      <c r="D100" s="1852"/>
      <c r="E100" s="1852"/>
      <c r="F100" s="1852"/>
      <c r="G100" s="1852"/>
      <c r="H100" s="1852"/>
      <c r="I100" s="1852"/>
      <c r="J100" s="1852"/>
      <c r="K100" s="1852"/>
      <c r="L100" s="1853"/>
      <c r="M100" s="397" t="s">
        <v>1012</v>
      </c>
      <c r="N100" s="384">
        <v>43070</v>
      </c>
    </row>
    <row r="101" spans="1:15" ht="16.5" hidden="1" customHeight="1">
      <c r="A101" s="1854" t="s">
        <v>869</v>
      </c>
      <c r="B101" s="1851" t="s">
        <v>1009</v>
      </c>
      <c r="C101" s="373">
        <v>2</v>
      </c>
      <c r="D101" s="374">
        <v>7</v>
      </c>
      <c r="E101" s="375">
        <v>7</v>
      </c>
      <c r="F101" s="376">
        <v>4</v>
      </c>
      <c r="G101" s="376">
        <v>4</v>
      </c>
      <c r="H101" s="376">
        <v>0</v>
      </c>
      <c r="I101" s="374">
        <v>3</v>
      </c>
      <c r="J101" s="374">
        <v>8</v>
      </c>
      <c r="K101" s="375">
        <v>9</v>
      </c>
      <c r="L101" s="376">
        <v>9</v>
      </c>
      <c r="M101" s="385" t="s">
        <v>1013</v>
      </c>
      <c r="N101" s="380"/>
    </row>
    <row r="102" spans="1:15" ht="22.5" hidden="1" customHeight="1">
      <c r="A102" s="1854" t="s">
        <v>869</v>
      </c>
      <c r="B102" s="1851"/>
      <c r="C102" s="1852" t="s">
        <v>1014</v>
      </c>
      <c r="D102" s="1852"/>
      <c r="E102" s="1852"/>
      <c r="F102" s="1852"/>
      <c r="G102" s="1852"/>
      <c r="H102" s="1852"/>
      <c r="I102" s="1852"/>
      <c r="J102" s="1852"/>
      <c r="K102" s="1852"/>
      <c r="L102" s="1853"/>
      <c r="M102" s="386" t="s">
        <v>1015</v>
      </c>
      <c r="N102" s="384">
        <v>43070</v>
      </c>
    </row>
    <row r="103" spans="1:15" ht="16.5" customHeight="1">
      <c r="A103" s="1849" t="s">
        <v>641</v>
      </c>
      <c r="B103" s="1851" t="s">
        <v>1016</v>
      </c>
      <c r="C103" s="373">
        <v>2</v>
      </c>
      <c r="D103" s="374">
        <v>7</v>
      </c>
      <c r="E103" s="375">
        <v>7</v>
      </c>
      <c r="F103" s="376">
        <v>1</v>
      </c>
      <c r="G103" s="376">
        <v>6</v>
      </c>
      <c r="H103" s="376">
        <v>0</v>
      </c>
      <c r="I103" s="374">
        <v>6</v>
      </c>
      <c r="J103" s="374">
        <v>6</v>
      </c>
      <c r="K103" s="375">
        <v>5</v>
      </c>
      <c r="L103" s="376">
        <v>0</v>
      </c>
      <c r="M103" s="385" t="s">
        <v>1017</v>
      </c>
      <c r="N103" s="380"/>
    </row>
    <row r="104" spans="1:15" ht="30" customHeight="1">
      <c r="A104" s="1849"/>
      <c r="B104" s="1851"/>
      <c r="C104" s="1852" t="s">
        <v>1018</v>
      </c>
      <c r="D104" s="1852"/>
      <c r="E104" s="1852"/>
      <c r="F104" s="1852"/>
      <c r="G104" s="1852"/>
      <c r="H104" s="1852"/>
      <c r="I104" s="1852"/>
      <c r="J104" s="1852"/>
      <c r="K104" s="1852"/>
      <c r="L104" s="1853"/>
      <c r="M104" s="386" t="s">
        <v>1019</v>
      </c>
      <c r="N104" s="384">
        <v>43070</v>
      </c>
    </row>
    <row r="105" spans="1:15" ht="16.5" hidden="1" customHeight="1">
      <c r="B105" s="1851" t="s">
        <v>1020</v>
      </c>
      <c r="C105" s="373">
        <v>2</v>
      </c>
      <c r="D105" s="374">
        <v>7</v>
      </c>
      <c r="E105" s="375">
        <v>7</v>
      </c>
      <c r="F105" s="376">
        <v>4</v>
      </c>
      <c r="G105" s="376">
        <v>2</v>
      </c>
      <c r="H105" s="376">
        <v>0</v>
      </c>
      <c r="I105" s="374">
        <v>4</v>
      </c>
      <c r="J105" s="374">
        <v>9</v>
      </c>
      <c r="K105" s="375">
        <v>7</v>
      </c>
      <c r="L105" s="376">
        <v>4</v>
      </c>
      <c r="M105" s="385" t="s">
        <v>1021</v>
      </c>
      <c r="N105" s="380"/>
    </row>
    <row r="106" spans="1:15" ht="22.5" hidden="1" customHeight="1">
      <c r="B106" s="1855"/>
      <c r="C106" s="1856" t="s">
        <v>1022</v>
      </c>
      <c r="D106" s="1856"/>
      <c r="E106" s="1856"/>
      <c r="F106" s="1856"/>
      <c r="G106" s="1856"/>
      <c r="H106" s="1856"/>
      <c r="I106" s="1856"/>
      <c r="J106" s="1856"/>
      <c r="K106" s="1856"/>
      <c r="L106" s="1857"/>
      <c r="M106" s="397" t="s">
        <v>1023</v>
      </c>
      <c r="N106" s="384">
        <v>43070</v>
      </c>
    </row>
    <row r="107" spans="1:15" ht="16.5" hidden="1" customHeight="1">
      <c r="A107" s="1854" t="s">
        <v>945</v>
      </c>
      <c r="B107" s="1851" t="s">
        <v>1024</v>
      </c>
      <c r="C107" s="373">
        <v>2</v>
      </c>
      <c r="D107" s="374">
        <v>7</v>
      </c>
      <c r="E107" s="375">
        <v>7</v>
      </c>
      <c r="F107" s="376">
        <v>4</v>
      </c>
      <c r="G107" s="376">
        <v>0</v>
      </c>
      <c r="H107" s="376">
        <v>0</v>
      </c>
      <c r="I107" s="374">
        <v>8</v>
      </c>
      <c r="J107" s="374">
        <v>7</v>
      </c>
      <c r="K107" s="375">
        <v>5</v>
      </c>
      <c r="L107" s="376">
        <v>5</v>
      </c>
      <c r="M107" s="385" t="s">
        <v>1025</v>
      </c>
      <c r="N107" s="380"/>
    </row>
    <row r="108" spans="1:15" ht="22.5" hidden="1" customHeight="1">
      <c r="A108" s="1854" t="s">
        <v>945</v>
      </c>
      <c r="B108" s="1855"/>
      <c r="C108" s="1856" t="s">
        <v>1026</v>
      </c>
      <c r="D108" s="1856"/>
      <c r="E108" s="1856"/>
      <c r="F108" s="1856"/>
      <c r="G108" s="1856"/>
      <c r="H108" s="1856"/>
      <c r="I108" s="1856"/>
      <c r="J108" s="1856"/>
      <c r="K108" s="1856"/>
      <c r="L108" s="1857"/>
      <c r="M108" s="386" t="s">
        <v>1027</v>
      </c>
      <c r="N108" s="384"/>
      <c r="O108" s="384">
        <v>43282</v>
      </c>
    </row>
    <row r="109" spans="1:15" ht="16.5" hidden="1" customHeight="1">
      <c r="A109" s="1854" t="s">
        <v>873</v>
      </c>
      <c r="B109" s="1851" t="s">
        <v>1028</v>
      </c>
      <c r="C109" s="373">
        <v>2</v>
      </c>
      <c r="D109" s="374">
        <v>7</v>
      </c>
      <c r="E109" s="375">
        <v>7</v>
      </c>
      <c r="F109" s="376">
        <v>5</v>
      </c>
      <c r="G109" s="376">
        <v>0</v>
      </c>
      <c r="H109" s="376">
        <v>1</v>
      </c>
      <c r="I109" s="374">
        <v>4</v>
      </c>
      <c r="J109" s="374">
        <v>2</v>
      </c>
      <c r="K109" s="375">
        <v>2</v>
      </c>
      <c r="L109" s="376">
        <v>4</v>
      </c>
      <c r="M109" s="385" t="s">
        <v>1029</v>
      </c>
      <c r="N109" s="380"/>
    </row>
    <row r="110" spans="1:15" ht="22.5" hidden="1" customHeight="1">
      <c r="A110" s="1854" t="s">
        <v>873</v>
      </c>
      <c r="B110" s="1855"/>
      <c r="C110" s="1856" t="s">
        <v>1030</v>
      </c>
      <c r="D110" s="1856"/>
      <c r="E110" s="1856"/>
      <c r="F110" s="1856"/>
      <c r="G110" s="1856"/>
      <c r="H110" s="1856"/>
      <c r="I110" s="1856"/>
      <c r="J110" s="1856"/>
      <c r="K110" s="1856"/>
      <c r="L110" s="1857"/>
      <c r="M110" s="397" t="s">
        <v>1031</v>
      </c>
      <c r="N110" s="384"/>
      <c r="O110" s="384">
        <v>43282</v>
      </c>
    </row>
    <row r="111" spans="1:15" ht="16.5" hidden="1" customHeight="1">
      <c r="B111" s="1851" t="s">
        <v>1032</v>
      </c>
      <c r="C111" s="373">
        <v>2</v>
      </c>
      <c r="D111" s="374">
        <v>7</v>
      </c>
      <c r="E111" s="375">
        <v>7</v>
      </c>
      <c r="F111" s="376">
        <v>3</v>
      </c>
      <c r="G111" s="376">
        <v>6</v>
      </c>
      <c r="H111" s="376">
        <v>0</v>
      </c>
      <c r="I111" s="374">
        <v>1</v>
      </c>
      <c r="J111" s="374">
        <v>4</v>
      </c>
      <c r="K111" s="375">
        <v>0</v>
      </c>
      <c r="L111" s="376">
        <v>2</v>
      </c>
      <c r="M111" s="385" t="s">
        <v>1033</v>
      </c>
      <c r="N111" s="380"/>
    </row>
    <row r="112" spans="1:15" ht="22.5" hidden="1" customHeight="1">
      <c r="B112" s="1855"/>
      <c r="C112" s="1856" t="s">
        <v>1034</v>
      </c>
      <c r="D112" s="1856"/>
      <c r="E112" s="1856"/>
      <c r="F112" s="1856"/>
      <c r="G112" s="1856"/>
      <c r="H112" s="1856"/>
      <c r="I112" s="1856"/>
      <c r="J112" s="1856"/>
      <c r="K112" s="1856"/>
      <c r="L112" s="1857"/>
      <c r="M112" s="397" t="s">
        <v>1035</v>
      </c>
      <c r="N112" s="384"/>
      <c r="O112" s="384">
        <v>43282</v>
      </c>
    </row>
    <row r="113" spans="1:16" ht="16.5" hidden="1" customHeight="1">
      <c r="B113" s="1851" t="s">
        <v>1024</v>
      </c>
      <c r="C113" s="373">
        <v>2</v>
      </c>
      <c r="D113" s="374">
        <v>7</v>
      </c>
      <c r="E113" s="375">
        <v>7</v>
      </c>
      <c r="F113" s="376">
        <v>2</v>
      </c>
      <c r="G113" s="376">
        <v>6</v>
      </c>
      <c r="H113" s="376">
        <v>0</v>
      </c>
      <c r="I113" s="374">
        <v>3</v>
      </c>
      <c r="J113" s="374">
        <v>7</v>
      </c>
      <c r="K113" s="375">
        <v>3</v>
      </c>
      <c r="L113" s="376">
        <v>0</v>
      </c>
      <c r="M113" s="398" t="s">
        <v>995</v>
      </c>
      <c r="N113" s="380"/>
    </row>
    <row r="114" spans="1:16" ht="22.5" hidden="1" customHeight="1">
      <c r="B114" s="1851"/>
      <c r="C114" s="1856" t="s">
        <v>1036</v>
      </c>
      <c r="D114" s="1856"/>
      <c r="E114" s="1856"/>
      <c r="F114" s="1856"/>
      <c r="G114" s="1856"/>
      <c r="H114" s="1856"/>
      <c r="I114" s="1856"/>
      <c r="J114" s="1856"/>
      <c r="K114" s="1856"/>
      <c r="L114" s="1857"/>
      <c r="M114" s="399" t="s">
        <v>997</v>
      </c>
      <c r="N114" s="384"/>
      <c r="O114" s="384">
        <v>43282</v>
      </c>
    </row>
    <row r="115" spans="1:16" ht="16.5" hidden="1" customHeight="1">
      <c r="B115" s="1851" t="s">
        <v>1037</v>
      </c>
      <c r="C115" s="373">
        <v>2</v>
      </c>
      <c r="D115" s="374">
        <v>7</v>
      </c>
      <c r="E115" s="375">
        <v>7</v>
      </c>
      <c r="F115" s="376">
        <v>0</v>
      </c>
      <c r="G115" s="376">
        <v>3</v>
      </c>
      <c r="H115" s="376">
        <v>0</v>
      </c>
      <c r="I115" s="374">
        <v>5</v>
      </c>
      <c r="J115" s="374">
        <v>6</v>
      </c>
      <c r="K115" s="375">
        <v>3</v>
      </c>
      <c r="L115" s="376">
        <v>5</v>
      </c>
      <c r="M115" s="385" t="s">
        <v>1038</v>
      </c>
      <c r="N115" s="380"/>
    </row>
    <row r="116" spans="1:16" ht="22.5" hidden="1" customHeight="1">
      <c r="B116" s="1851"/>
      <c r="C116" s="1856" t="s">
        <v>1039</v>
      </c>
      <c r="D116" s="1856"/>
      <c r="E116" s="1856"/>
      <c r="F116" s="1856"/>
      <c r="G116" s="1856"/>
      <c r="H116" s="1856"/>
      <c r="I116" s="1856"/>
      <c r="J116" s="1856"/>
      <c r="K116" s="1856"/>
      <c r="L116" s="1857"/>
      <c r="M116" s="386" t="s">
        <v>1040</v>
      </c>
      <c r="N116" s="384"/>
      <c r="O116" s="384">
        <v>43282</v>
      </c>
    </row>
    <row r="117" spans="1:16" ht="16.5" hidden="1" customHeight="1">
      <c r="B117" s="1851" t="s">
        <v>1041</v>
      </c>
      <c r="C117" s="373">
        <v>2</v>
      </c>
      <c r="D117" s="374">
        <v>7</v>
      </c>
      <c r="E117" s="375">
        <v>7</v>
      </c>
      <c r="F117" s="376">
        <v>1</v>
      </c>
      <c r="G117" s="376">
        <v>1</v>
      </c>
      <c r="H117" s="376">
        <v>0</v>
      </c>
      <c r="I117" s="374">
        <v>5</v>
      </c>
      <c r="J117" s="374">
        <v>6</v>
      </c>
      <c r="K117" s="375">
        <v>9</v>
      </c>
      <c r="L117" s="376">
        <v>5</v>
      </c>
      <c r="M117" s="385" t="s">
        <v>998</v>
      </c>
      <c r="N117" s="380"/>
    </row>
    <row r="118" spans="1:16" ht="22.5" hidden="1" customHeight="1">
      <c r="B118" s="1851"/>
      <c r="C118" s="1852" t="s">
        <v>1042</v>
      </c>
      <c r="D118" s="1852"/>
      <c r="E118" s="1852"/>
      <c r="F118" s="1852"/>
      <c r="G118" s="1852"/>
      <c r="H118" s="1852"/>
      <c r="I118" s="1852"/>
      <c r="J118" s="1852"/>
      <c r="K118" s="1852"/>
      <c r="L118" s="1853"/>
      <c r="M118" s="386" t="s">
        <v>1000</v>
      </c>
      <c r="N118" s="384"/>
      <c r="O118" s="384">
        <v>43282</v>
      </c>
    </row>
    <row r="119" spans="1:16" ht="16.5" hidden="1" customHeight="1">
      <c r="A119" s="1854" t="s">
        <v>869</v>
      </c>
      <c r="B119" s="1851" t="s">
        <v>1043</v>
      </c>
      <c r="C119" s="373">
        <v>2</v>
      </c>
      <c r="D119" s="374">
        <v>7</v>
      </c>
      <c r="E119" s="375">
        <v>7</v>
      </c>
      <c r="F119" s="376">
        <v>0</v>
      </c>
      <c r="G119" s="376">
        <v>8</v>
      </c>
      <c r="H119" s="376">
        <v>0</v>
      </c>
      <c r="I119" s="374">
        <v>5</v>
      </c>
      <c r="J119" s="374">
        <v>4</v>
      </c>
      <c r="K119" s="375">
        <v>5</v>
      </c>
      <c r="L119" s="400">
        <v>1</v>
      </c>
      <c r="M119" s="385" t="s">
        <v>932</v>
      </c>
      <c r="N119" s="380"/>
    </row>
    <row r="120" spans="1:16" ht="22.5" hidden="1" customHeight="1">
      <c r="A120" s="1854" t="s">
        <v>869</v>
      </c>
      <c r="B120" s="1851"/>
      <c r="C120" s="1852" t="s">
        <v>1044</v>
      </c>
      <c r="D120" s="1852"/>
      <c r="E120" s="1852"/>
      <c r="F120" s="1852"/>
      <c r="G120" s="1852"/>
      <c r="H120" s="1852"/>
      <c r="I120" s="1852"/>
      <c r="J120" s="1852"/>
      <c r="K120" s="1852"/>
      <c r="L120" s="1852"/>
      <c r="M120" s="386" t="s">
        <v>934</v>
      </c>
      <c r="N120" s="384">
        <v>43282</v>
      </c>
      <c r="O120" s="384">
        <v>43282</v>
      </c>
      <c r="P120" s="387" t="s">
        <v>1045</v>
      </c>
    </row>
    <row r="121" spans="1:16" ht="16.5" hidden="1" customHeight="1">
      <c r="B121" s="1851" t="s">
        <v>1046</v>
      </c>
      <c r="C121" s="373">
        <v>2</v>
      </c>
      <c r="D121" s="374">
        <v>7</v>
      </c>
      <c r="E121" s="375">
        <v>7</v>
      </c>
      <c r="F121" s="376">
        <v>3</v>
      </c>
      <c r="G121" s="376">
        <v>6</v>
      </c>
      <c r="H121" s="376">
        <v>0</v>
      </c>
      <c r="I121" s="374">
        <v>1</v>
      </c>
      <c r="J121" s="374">
        <v>3</v>
      </c>
      <c r="K121" s="375">
        <v>9</v>
      </c>
      <c r="L121" s="376">
        <v>4</v>
      </c>
      <c r="M121" s="385" t="s">
        <v>1033</v>
      </c>
      <c r="N121" s="380"/>
    </row>
    <row r="122" spans="1:16" ht="22.5" hidden="1" customHeight="1">
      <c r="B122" s="1855"/>
      <c r="C122" s="1856" t="s">
        <v>1047</v>
      </c>
      <c r="D122" s="1856"/>
      <c r="E122" s="1856"/>
      <c r="F122" s="1856"/>
      <c r="G122" s="1856"/>
      <c r="H122" s="1856"/>
      <c r="I122" s="1856"/>
      <c r="J122" s="1856"/>
      <c r="K122" s="1856"/>
      <c r="L122" s="1857"/>
      <c r="M122" s="397" t="s">
        <v>1035</v>
      </c>
      <c r="N122" s="384"/>
      <c r="O122" s="384">
        <v>43282</v>
      </c>
    </row>
    <row r="123" spans="1:16" ht="16.5" hidden="1" customHeight="1">
      <c r="B123" s="1851" t="s">
        <v>1048</v>
      </c>
      <c r="C123" s="373">
        <v>2</v>
      </c>
      <c r="D123" s="374">
        <v>7</v>
      </c>
      <c r="E123" s="375">
        <v>7</v>
      </c>
      <c r="F123" s="376">
        <v>2</v>
      </c>
      <c r="G123" s="376">
        <v>6</v>
      </c>
      <c r="H123" s="376">
        <v>0</v>
      </c>
      <c r="I123" s="374">
        <v>3</v>
      </c>
      <c r="J123" s="374">
        <v>7</v>
      </c>
      <c r="K123" s="375">
        <v>0</v>
      </c>
      <c r="L123" s="376">
        <v>6</v>
      </c>
      <c r="M123" s="398" t="s">
        <v>995</v>
      </c>
      <c r="N123" s="380"/>
    </row>
    <row r="124" spans="1:16" ht="22.5" hidden="1" customHeight="1">
      <c r="B124" s="1855"/>
      <c r="C124" s="1856" t="s">
        <v>1049</v>
      </c>
      <c r="D124" s="1856"/>
      <c r="E124" s="1856"/>
      <c r="F124" s="1856"/>
      <c r="G124" s="1856"/>
      <c r="H124" s="1856"/>
      <c r="I124" s="1856"/>
      <c r="J124" s="1856"/>
      <c r="K124" s="1856"/>
      <c r="L124" s="1857"/>
      <c r="M124" s="399" t="s">
        <v>997</v>
      </c>
      <c r="N124" s="384"/>
      <c r="O124" s="384">
        <v>43282</v>
      </c>
    </row>
    <row r="125" spans="1:16" ht="16.5" hidden="1" customHeight="1">
      <c r="B125" s="1851" t="s">
        <v>1048</v>
      </c>
      <c r="C125" s="373">
        <v>2</v>
      </c>
      <c r="D125" s="374">
        <v>7</v>
      </c>
      <c r="E125" s="375">
        <v>7</v>
      </c>
      <c r="F125" s="376">
        <v>2</v>
      </c>
      <c r="G125" s="376">
        <v>6</v>
      </c>
      <c r="H125" s="376">
        <v>0</v>
      </c>
      <c r="I125" s="374">
        <v>3</v>
      </c>
      <c r="J125" s="374">
        <v>7</v>
      </c>
      <c r="K125" s="375">
        <v>1</v>
      </c>
      <c r="L125" s="376">
        <v>4</v>
      </c>
      <c r="M125" s="385" t="s">
        <v>995</v>
      </c>
      <c r="N125" s="380"/>
    </row>
    <row r="126" spans="1:16" ht="22.5" hidden="1" customHeight="1">
      <c r="B126" s="1855"/>
      <c r="C126" s="1856" t="s">
        <v>1050</v>
      </c>
      <c r="D126" s="1856"/>
      <c r="E126" s="1856"/>
      <c r="F126" s="1856"/>
      <c r="G126" s="1856"/>
      <c r="H126" s="1856"/>
      <c r="I126" s="1856"/>
      <c r="J126" s="1856"/>
      <c r="K126" s="1856"/>
      <c r="L126" s="1857"/>
      <c r="M126" s="397" t="s">
        <v>1051</v>
      </c>
      <c r="N126" s="384"/>
      <c r="O126" s="384">
        <v>43282</v>
      </c>
    </row>
    <row r="127" spans="1:16" ht="16.5" hidden="1" customHeight="1">
      <c r="B127" s="1851" t="s">
        <v>1052</v>
      </c>
      <c r="C127" s="373">
        <v>2</v>
      </c>
      <c r="D127" s="374">
        <v>7</v>
      </c>
      <c r="E127" s="375">
        <v>7</v>
      </c>
      <c r="F127" s="376">
        <v>1</v>
      </c>
      <c r="G127" s="376">
        <v>1</v>
      </c>
      <c r="H127" s="376">
        <v>0</v>
      </c>
      <c r="I127" s="374">
        <v>5</v>
      </c>
      <c r="J127" s="374">
        <v>7</v>
      </c>
      <c r="K127" s="375">
        <v>1</v>
      </c>
      <c r="L127" s="376">
        <v>1</v>
      </c>
      <c r="M127" s="385" t="s">
        <v>998</v>
      </c>
      <c r="N127" s="380"/>
    </row>
    <row r="128" spans="1:16" ht="22.5" hidden="1" customHeight="1">
      <c r="B128" s="1851"/>
      <c r="C128" s="1852" t="s">
        <v>1053</v>
      </c>
      <c r="D128" s="1852"/>
      <c r="E128" s="1852"/>
      <c r="F128" s="1852"/>
      <c r="G128" s="1852"/>
      <c r="H128" s="1852"/>
      <c r="I128" s="1852"/>
      <c r="J128" s="1852"/>
      <c r="K128" s="1852"/>
      <c r="L128" s="1853"/>
      <c r="M128" s="397" t="s">
        <v>1000</v>
      </c>
      <c r="N128" s="384"/>
      <c r="O128" s="384">
        <v>43282</v>
      </c>
    </row>
    <row r="129" spans="1:15" ht="16.5" hidden="1" customHeight="1">
      <c r="B129" s="1851" t="s">
        <v>1054</v>
      </c>
      <c r="C129" s="373">
        <v>2</v>
      </c>
      <c r="D129" s="374">
        <v>7</v>
      </c>
      <c r="E129" s="375">
        <v>6</v>
      </c>
      <c r="F129" s="376">
        <v>1</v>
      </c>
      <c r="G129" s="376">
        <v>1</v>
      </c>
      <c r="H129" s="376">
        <v>9</v>
      </c>
      <c r="I129" s="374">
        <v>0</v>
      </c>
      <c r="J129" s="374">
        <v>5</v>
      </c>
      <c r="K129" s="375">
        <v>3</v>
      </c>
      <c r="L129" s="376">
        <v>3</v>
      </c>
      <c r="M129" s="385" t="s">
        <v>998</v>
      </c>
      <c r="N129" s="380"/>
    </row>
    <row r="130" spans="1:15" ht="22.5" hidden="1" customHeight="1">
      <c r="B130" s="1851"/>
      <c r="C130" s="1852" t="s">
        <v>1055</v>
      </c>
      <c r="D130" s="1852"/>
      <c r="E130" s="1852"/>
      <c r="F130" s="1852"/>
      <c r="G130" s="1852"/>
      <c r="H130" s="1852"/>
      <c r="I130" s="1852"/>
      <c r="J130" s="1852"/>
      <c r="K130" s="1852"/>
      <c r="L130" s="1853"/>
      <c r="M130" s="386" t="s">
        <v>1000</v>
      </c>
      <c r="N130" s="384"/>
      <c r="O130" s="384">
        <v>43282</v>
      </c>
    </row>
    <row r="131" spans="1:15" ht="16.5" hidden="1" customHeight="1">
      <c r="A131" s="1854" t="s">
        <v>869</v>
      </c>
      <c r="B131" s="1851" t="s">
        <v>1056</v>
      </c>
      <c r="C131" s="373">
        <v>2</v>
      </c>
      <c r="D131" s="374">
        <v>7</v>
      </c>
      <c r="E131" s="375">
        <v>9</v>
      </c>
      <c r="F131" s="376">
        <v>2</v>
      </c>
      <c r="G131" s="376">
        <v>3</v>
      </c>
      <c r="H131" s="376">
        <v>0</v>
      </c>
      <c r="I131" s="374">
        <v>0</v>
      </c>
      <c r="J131" s="374">
        <v>1</v>
      </c>
      <c r="K131" s="375">
        <v>6</v>
      </c>
      <c r="L131" s="376">
        <v>8</v>
      </c>
      <c r="M131" s="381" t="s">
        <v>1010</v>
      </c>
      <c r="N131" s="380"/>
    </row>
    <row r="132" spans="1:15" ht="30" hidden="1" customHeight="1">
      <c r="A132" s="1854" t="s">
        <v>869</v>
      </c>
      <c r="B132" s="1851"/>
      <c r="C132" s="1852" t="s">
        <v>1057</v>
      </c>
      <c r="D132" s="1852"/>
      <c r="E132" s="1852"/>
      <c r="F132" s="1852"/>
      <c r="G132" s="1852"/>
      <c r="H132" s="1852"/>
      <c r="I132" s="1852"/>
      <c r="J132" s="1852"/>
      <c r="K132" s="1852"/>
      <c r="L132" s="1853"/>
      <c r="M132" s="386" t="s">
        <v>1012</v>
      </c>
      <c r="N132" s="384">
        <v>43070</v>
      </c>
    </row>
    <row r="133" spans="1:15" ht="16.5" hidden="1" customHeight="1">
      <c r="A133" s="1854" t="s">
        <v>869</v>
      </c>
      <c r="B133" s="1850" t="s">
        <v>1056</v>
      </c>
      <c r="C133" s="389">
        <v>2</v>
      </c>
      <c r="D133" s="390">
        <v>7</v>
      </c>
      <c r="E133" s="391">
        <v>9</v>
      </c>
      <c r="F133" s="392">
        <v>4</v>
      </c>
      <c r="G133" s="392">
        <v>4</v>
      </c>
      <c r="H133" s="392">
        <v>0</v>
      </c>
      <c r="I133" s="390">
        <v>0</v>
      </c>
      <c r="J133" s="390">
        <v>2</v>
      </c>
      <c r="K133" s="391">
        <v>6</v>
      </c>
      <c r="L133" s="392">
        <v>3</v>
      </c>
      <c r="M133" s="385" t="s">
        <v>1013</v>
      </c>
      <c r="N133" s="380"/>
    </row>
    <row r="134" spans="1:15" ht="22.5" hidden="1" customHeight="1">
      <c r="A134" s="1854" t="s">
        <v>869</v>
      </c>
      <c r="B134" s="1851"/>
      <c r="C134" s="1852" t="s">
        <v>1058</v>
      </c>
      <c r="D134" s="1852"/>
      <c r="E134" s="1852"/>
      <c r="F134" s="1852"/>
      <c r="G134" s="1852"/>
      <c r="H134" s="1852"/>
      <c r="I134" s="1852"/>
      <c r="J134" s="1852"/>
      <c r="K134" s="1852"/>
      <c r="L134" s="1853"/>
      <c r="M134" s="386" t="s">
        <v>1015</v>
      </c>
      <c r="N134" s="384">
        <v>43070</v>
      </c>
    </row>
    <row r="135" spans="1:15" ht="16.5" customHeight="1">
      <c r="A135" s="1849" t="s">
        <v>641</v>
      </c>
      <c r="B135" s="1850" t="s">
        <v>1056</v>
      </c>
      <c r="C135" s="389">
        <v>2</v>
      </c>
      <c r="D135" s="390">
        <v>7</v>
      </c>
      <c r="E135" s="391">
        <v>9</v>
      </c>
      <c r="F135" s="392">
        <v>1</v>
      </c>
      <c r="G135" s="392">
        <v>6</v>
      </c>
      <c r="H135" s="392">
        <v>0</v>
      </c>
      <c r="I135" s="390">
        <v>0</v>
      </c>
      <c r="J135" s="390">
        <v>4</v>
      </c>
      <c r="K135" s="391">
        <v>1</v>
      </c>
      <c r="L135" s="392">
        <v>0</v>
      </c>
      <c r="M135" s="385" t="s">
        <v>1017</v>
      </c>
      <c r="N135" s="380"/>
    </row>
    <row r="136" spans="1:15" ht="30" customHeight="1">
      <c r="A136" s="1849"/>
      <c r="B136" s="1851"/>
      <c r="C136" s="1852" t="s">
        <v>1059</v>
      </c>
      <c r="D136" s="1852"/>
      <c r="E136" s="1852"/>
      <c r="F136" s="1852"/>
      <c r="G136" s="1852"/>
      <c r="H136" s="1852"/>
      <c r="I136" s="1852"/>
      <c r="J136" s="1852"/>
      <c r="K136" s="1852"/>
      <c r="L136" s="1853"/>
      <c r="M136" s="397" t="s">
        <v>1019</v>
      </c>
      <c r="N136" s="384">
        <v>43070</v>
      </c>
    </row>
    <row r="137" spans="1:15">
      <c r="M137" s="402"/>
    </row>
  </sheetData>
  <mergeCells count="186">
    <mergeCell ref="B1:M1"/>
    <mergeCell ref="B3:B4"/>
    <mergeCell ref="C3:L3"/>
    <mergeCell ref="M3:M4"/>
    <mergeCell ref="C4:L4"/>
    <mergeCell ref="A5:A6"/>
    <mergeCell ref="B5:B6"/>
    <mergeCell ref="C6:L6"/>
    <mergeCell ref="B7:B8"/>
    <mergeCell ref="C8:L8"/>
    <mergeCell ref="A9:A10"/>
    <mergeCell ref="B9:B10"/>
    <mergeCell ref="C10:L10"/>
    <mergeCell ref="A11:A12"/>
    <mergeCell ref="B11:B12"/>
    <mergeCell ref="C12:L12"/>
    <mergeCell ref="A13:A14"/>
    <mergeCell ref="B13:B14"/>
    <mergeCell ref="C14:L14"/>
    <mergeCell ref="A15:A16"/>
    <mergeCell ref="B15:B16"/>
    <mergeCell ref="C16:L16"/>
    <mergeCell ref="A17:A18"/>
    <mergeCell ref="B17:B18"/>
    <mergeCell ref="C18:L18"/>
    <mergeCell ref="A19:A20"/>
    <mergeCell ref="B19:B20"/>
    <mergeCell ref="C20:L20"/>
    <mergeCell ref="A21:A22"/>
    <mergeCell ref="B21:B22"/>
    <mergeCell ref="C22:L22"/>
    <mergeCell ref="A23:A24"/>
    <mergeCell ref="B23:B24"/>
    <mergeCell ref="C24:L24"/>
    <mergeCell ref="A25:A26"/>
    <mergeCell ref="B25:B26"/>
    <mergeCell ref="C26:L26"/>
    <mergeCell ref="A27:A28"/>
    <mergeCell ref="B27:B28"/>
    <mergeCell ref="C28:L28"/>
    <mergeCell ref="A29:A30"/>
    <mergeCell ref="B29:B30"/>
    <mergeCell ref="C30:L30"/>
    <mergeCell ref="A31:A32"/>
    <mergeCell ref="B31:B32"/>
    <mergeCell ref="C32:L32"/>
    <mergeCell ref="B33:B34"/>
    <mergeCell ref="C34:L34"/>
    <mergeCell ref="B35:B36"/>
    <mergeCell ref="C36:L36"/>
    <mergeCell ref="A37:A38"/>
    <mergeCell ref="B37:B38"/>
    <mergeCell ref="C38:L38"/>
    <mergeCell ref="A39:A40"/>
    <mergeCell ref="B39:B40"/>
    <mergeCell ref="C40:L40"/>
    <mergeCell ref="A41:A42"/>
    <mergeCell ref="B41:B42"/>
    <mergeCell ref="C42:L42"/>
    <mergeCell ref="A43:A44"/>
    <mergeCell ref="B43:B44"/>
    <mergeCell ref="C44:L44"/>
    <mergeCell ref="A45:A46"/>
    <mergeCell ref="B45:B46"/>
    <mergeCell ref="C46:L46"/>
    <mergeCell ref="A47:A48"/>
    <mergeCell ref="B47:B48"/>
    <mergeCell ref="C48:L48"/>
    <mergeCell ref="A49:A50"/>
    <mergeCell ref="B49:B50"/>
    <mergeCell ref="C50:L50"/>
    <mergeCell ref="A51:A52"/>
    <mergeCell ref="B51:B52"/>
    <mergeCell ref="C52:L52"/>
    <mergeCell ref="A53:A54"/>
    <mergeCell ref="B53:B54"/>
    <mergeCell ref="C54:L54"/>
    <mergeCell ref="A55:A56"/>
    <mergeCell ref="B55:B56"/>
    <mergeCell ref="C56:L56"/>
    <mergeCell ref="A57:A58"/>
    <mergeCell ref="B57:B58"/>
    <mergeCell ref="C58:L58"/>
    <mergeCell ref="A59:A60"/>
    <mergeCell ref="B59:B60"/>
    <mergeCell ref="C60:L60"/>
    <mergeCell ref="A61:A62"/>
    <mergeCell ref="B61:B62"/>
    <mergeCell ref="C62:L62"/>
    <mergeCell ref="A63:A64"/>
    <mergeCell ref="B63:B64"/>
    <mergeCell ref="C64:L64"/>
    <mergeCell ref="B65:B66"/>
    <mergeCell ref="C66:L66"/>
    <mergeCell ref="A67:A68"/>
    <mergeCell ref="B67:B68"/>
    <mergeCell ref="C68:L68"/>
    <mergeCell ref="A69:A70"/>
    <mergeCell ref="B69:B70"/>
    <mergeCell ref="C70:L70"/>
    <mergeCell ref="A71:A72"/>
    <mergeCell ref="B71:B72"/>
    <mergeCell ref="C72:L72"/>
    <mergeCell ref="A73:A74"/>
    <mergeCell ref="B73:B74"/>
    <mergeCell ref="C74:L74"/>
    <mergeCell ref="A75:A76"/>
    <mergeCell ref="B75:B76"/>
    <mergeCell ref="C76:L76"/>
    <mergeCell ref="A77:A78"/>
    <mergeCell ref="B77:B78"/>
    <mergeCell ref="C78:L78"/>
    <mergeCell ref="A79:A80"/>
    <mergeCell ref="B79:B80"/>
    <mergeCell ref="C80:L80"/>
    <mergeCell ref="A81:A82"/>
    <mergeCell ref="B81:B82"/>
    <mergeCell ref="C82:L82"/>
    <mergeCell ref="A83:A84"/>
    <mergeCell ref="B83:B84"/>
    <mergeCell ref="C84:L84"/>
    <mergeCell ref="A85:A86"/>
    <mergeCell ref="B85:B86"/>
    <mergeCell ref="C86:L86"/>
    <mergeCell ref="B87:B88"/>
    <mergeCell ref="C88:L88"/>
    <mergeCell ref="B89:B90"/>
    <mergeCell ref="C90:L90"/>
    <mergeCell ref="B91:B92"/>
    <mergeCell ref="C92:L92"/>
    <mergeCell ref="A93:A94"/>
    <mergeCell ref="B93:B94"/>
    <mergeCell ref="C94:L94"/>
    <mergeCell ref="A95:A96"/>
    <mergeCell ref="B95:B96"/>
    <mergeCell ref="C96:L96"/>
    <mergeCell ref="A97:A98"/>
    <mergeCell ref="B97:B98"/>
    <mergeCell ref="C98:L98"/>
    <mergeCell ref="A99:A100"/>
    <mergeCell ref="B99:B100"/>
    <mergeCell ref="C100:L100"/>
    <mergeCell ref="A101:A102"/>
    <mergeCell ref="B101:B102"/>
    <mergeCell ref="C102:L102"/>
    <mergeCell ref="A103:A104"/>
    <mergeCell ref="B103:B104"/>
    <mergeCell ref="C104:L104"/>
    <mergeCell ref="B105:B106"/>
    <mergeCell ref="C106:L106"/>
    <mergeCell ref="A107:A108"/>
    <mergeCell ref="B107:B108"/>
    <mergeCell ref="C108:L108"/>
    <mergeCell ref="A109:A110"/>
    <mergeCell ref="B109:B110"/>
    <mergeCell ref="C110:L110"/>
    <mergeCell ref="B111:B112"/>
    <mergeCell ref="C112:L112"/>
    <mergeCell ref="B113:B114"/>
    <mergeCell ref="C114:L114"/>
    <mergeCell ref="B115:B116"/>
    <mergeCell ref="C116:L116"/>
    <mergeCell ref="B117:B118"/>
    <mergeCell ref="C118:L118"/>
    <mergeCell ref="A119:A120"/>
    <mergeCell ref="B119:B120"/>
    <mergeCell ref="C120:L120"/>
    <mergeCell ref="B121:B122"/>
    <mergeCell ref="C122:L122"/>
    <mergeCell ref="C134:L134"/>
    <mergeCell ref="B123:B124"/>
    <mergeCell ref="C124:L124"/>
    <mergeCell ref="B125:B126"/>
    <mergeCell ref="C126:L126"/>
    <mergeCell ref="B127:B128"/>
    <mergeCell ref="C128:L128"/>
    <mergeCell ref="A135:A136"/>
    <mergeCell ref="B135:B136"/>
    <mergeCell ref="C136:L136"/>
    <mergeCell ref="B129:B130"/>
    <mergeCell ref="C130:L130"/>
    <mergeCell ref="A131:A132"/>
    <mergeCell ref="B131:B132"/>
    <mergeCell ref="C132:L132"/>
    <mergeCell ref="A133:A134"/>
    <mergeCell ref="B133:B134"/>
  </mergeCells>
  <phoneticPr fontId="4"/>
  <pageMargins left="0.7" right="0.7" top="0.75" bottom="0.75" header="0.3" footer="0.3"/>
  <pageSetup paperSize="9" scale="85" orientation="portrait" r:id="rId1"/>
  <colBreaks count="1" manualBreakCount="1">
    <brk id="1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5"/>
  </sheetPr>
  <dimension ref="B1:J66"/>
  <sheetViews>
    <sheetView showGridLines="0" view="pageBreakPreview" zoomScale="55" zoomScaleNormal="85" zoomScaleSheetLayoutView="55" workbookViewId="0">
      <selection activeCell="A5" sqref="A4:K11"/>
    </sheetView>
  </sheetViews>
  <sheetFormatPr defaultRowHeight="13.2"/>
  <cols>
    <col min="1" max="1" width="2.6640625" customWidth="1"/>
    <col min="2" max="2" width="5" customWidth="1"/>
    <col min="3" max="3" width="47.77734375" customWidth="1"/>
    <col min="4" max="5" width="6.6640625" customWidth="1"/>
    <col min="6" max="6" width="35.77734375" customWidth="1"/>
    <col min="7" max="8" width="31.6640625" customWidth="1"/>
    <col min="9" max="9" width="3.33203125" customWidth="1"/>
    <col min="10" max="12" width="13" customWidth="1"/>
  </cols>
  <sheetData>
    <row r="1" spans="2:8" ht="21" customHeight="1" thickBot="1">
      <c r="B1" s="1879" t="s">
        <v>514</v>
      </c>
      <c r="C1" s="1879"/>
      <c r="D1" s="1879"/>
      <c r="E1" s="1879"/>
      <c r="F1" s="1879"/>
      <c r="G1" s="1879"/>
      <c r="H1" s="1879"/>
    </row>
    <row r="2" spans="2:8" ht="21" customHeight="1">
      <c r="B2" s="1880"/>
      <c r="C2" s="1881"/>
      <c r="D2" s="1883" t="s">
        <v>482</v>
      </c>
      <c r="E2" s="1529"/>
      <c r="F2" s="1715"/>
      <c r="G2" s="1884" t="s">
        <v>515</v>
      </c>
      <c r="H2" s="1885"/>
    </row>
    <row r="3" spans="2:8" ht="21" customHeight="1" thickBot="1">
      <c r="B3" s="1882"/>
      <c r="C3" s="1837"/>
      <c r="D3" s="56"/>
      <c r="E3" s="57"/>
      <c r="F3" s="58" t="s">
        <v>606</v>
      </c>
      <c r="G3" s="1886"/>
      <c r="H3" s="1887"/>
    </row>
    <row r="4" spans="2:8" ht="21" customHeight="1">
      <c r="B4" s="1888" t="s">
        <v>483</v>
      </c>
      <c r="C4" s="59" t="s">
        <v>484</v>
      </c>
      <c r="D4" s="1890" t="s">
        <v>611</v>
      </c>
      <c r="E4" s="1891"/>
      <c r="F4" s="346"/>
      <c r="G4" s="1892"/>
      <c r="H4" s="1893"/>
    </row>
    <row r="5" spans="2:8" ht="21" customHeight="1">
      <c r="B5" s="1888"/>
      <c r="C5" s="60" t="s">
        <v>485</v>
      </c>
      <c r="D5" s="1877" t="s">
        <v>611</v>
      </c>
      <c r="E5" s="1878"/>
      <c r="F5" s="347"/>
      <c r="G5" s="1875"/>
      <c r="H5" s="1876"/>
    </row>
    <row r="6" spans="2:8" ht="21" customHeight="1">
      <c r="B6" s="1888"/>
      <c r="C6" s="60" t="s">
        <v>486</v>
      </c>
      <c r="D6" s="1877" t="s">
        <v>643</v>
      </c>
      <c r="E6" s="1878"/>
      <c r="F6" s="347" t="s">
        <v>739</v>
      </c>
      <c r="G6" s="1875" t="s">
        <v>792</v>
      </c>
      <c r="H6" s="1876"/>
    </row>
    <row r="7" spans="2:8" ht="21" customHeight="1">
      <c r="B7" s="1888"/>
      <c r="C7" s="60" t="s">
        <v>487</v>
      </c>
      <c r="D7" s="1877" t="s">
        <v>611</v>
      </c>
      <c r="E7" s="1878"/>
      <c r="F7" s="347"/>
      <c r="G7" s="1894"/>
      <c r="H7" s="1876"/>
    </row>
    <row r="8" spans="2:8" ht="21" customHeight="1">
      <c r="B8" s="1888"/>
      <c r="C8" s="60" t="s">
        <v>488</v>
      </c>
      <c r="D8" s="1877" t="s">
        <v>611</v>
      </c>
      <c r="E8" s="1878"/>
      <c r="F8" s="347"/>
      <c r="G8" s="1894"/>
      <c r="H8" s="1876"/>
    </row>
    <row r="9" spans="2:8" ht="21" customHeight="1">
      <c r="B9" s="1888"/>
      <c r="C9" s="60" t="s">
        <v>489</v>
      </c>
      <c r="D9" s="1877" t="s">
        <v>611</v>
      </c>
      <c r="E9" s="1878"/>
      <c r="F9" s="347"/>
      <c r="G9" s="1875"/>
      <c r="H9" s="1876"/>
    </row>
    <row r="10" spans="2:8" ht="21" customHeight="1">
      <c r="B10" s="1888"/>
      <c r="C10" s="60" t="s">
        <v>490</v>
      </c>
      <c r="D10" s="1877" t="s">
        <v>611</v>
      </c>
      <c r="E10" s="1878"/>
      <c r="F10" s="347"/>
      <c r="G10" s="1875"/>
      <c r="H10" s="1876"/>
    </row>
    <row r="11" spans="2:8" ht="21" customHeight="1" thickBot="1">
      <c r="B11" s="1889"/>
      <c r="C11" s="61" t="s">
        <v>491</v>
      </c>
      <c r="D11" s="1895" t="s">
        <v>611</v>
      </c>
      <c r="E11" s="1896"/>
      <c r="F11" s="348"/>
      <c r="G11" s="1897"/>
      <c r="H11" s="1898"/>
    </row>
    <row r="12" spans="2:8" ht="21" customHeight="1">
      <c r="B12" s="1888" t="s">
        <v>492</v>
      </c>
      <c r="C12" s="59" t="s">
        <v>493</v>
      </c>
      <c r="D12" s="1890" t="s">
        <v>611</v>
      </c>
      <c r="E12" s="1891"/>
      <c r="F12" s="346"/>
      <c r="G12" s="1899"/>
      <c r="H12" s="1893"/>
    </row>
    <row r="13" spans="2:8" ht="21" customHeight="1">
      <c r="B13" s="1888"/>
      <c r="C13" s="60" t="s">
        <v>494</v>
      </c>
      <c r="D13" s="1877" t="s">
        <v>611</v>
      </c>
      <c r="E13" s="1878"/>
      <c r="F13" s="347"/>
      <c r="G13" s="1875"/>
      <c r="H13" s="1876"/>
    </row>
    <row r="14" spans="2:8" ht="21" customHeight="1">
      <c r="B14" s="1888"/>
      <c r="C14" s="60" t="s">
        <v>495</v>
      </c>
      <c r="D14" s="1877" t="s">
        <v>611</v>
      </c>
      <c r="E14" s="1878"/>
      <c r="F14" s="347"/>
      <c r="G14" s="1875"/>
      <c r="H14" s="1876"/>
    </row>
    <row r="15" spans="2:8" ht="21" customHeight="1">
      <c r="B15" s="1888"/>
      <c r="C15" s="60" t="s">
        <v>496</v>
      </c>
      <c r="D15" s="1877" t="s">
        <v>611</v>
      </c>
      <c r="E15" s="1878"/>
      <c r="F15" s="347"/>
      <c r="G15" s="1875"/>
      <c r="H15" s="1876"/>
    </row>
    <row r="16" spans="2:8" ht="21" customHeight="1">
      <c r="B16" s="1888"/>
      <c r="C16" s="60" t="s">
        <v>497</v>
      </c>
      <c r="D16" s="1877" t="s">
        <v>643</v>
      </c>
      <c r="E16" s="1878"/>
      <c r="F16" s="347" t="s">
        <v>739</v>
      </c>
      <c r="G16" s="1875" t="s">
        <v>793</v>
      </c>
      <c r="H16" s="1876"/>
    </row>
    <row r="17" spans="2:10" ht="21" customHeight="1">
      <c r="B17" s="1888"/>
      <c r="C17" s="60" t="s">
        <v>498</v>
      </c>
      <c r="D17" s="1877" t="s">
        <v>643</v>
      </c>
      <c r="E17" s="1878"/>
      <c r="F17" s="347" t="s">
        <v>794</v>
      </c>
      <c r="G17" s="1875"/>
      <c r="H17" s="1876"/>
    </row>
    <row r="18" spans="2:10" ht="21" customHeight="1">
      <c r="B18" s="1888"/>
      <c r="C18" s="60" t="s">
        <v>499</v>
      </c>
      <c r="D18" s="1877" t="s">
        <v>643</v>
      </c>
      <c r="E18" s="1878"/>
      <c r="F18" s="347" t="s">
        <v>739</v>
      </c>
      <c r="G18" s="1875"/>
      <c r="H18" s="1876"/>
    </row>
    <row r="19" spans="2:10" ht="21" customHeight="1">
      <c r="B19" s="1888"/>
      <c r="C19" s="60" t="s">
        <v>500</v>
      </c>
      <c r="D19" s="1877" t="s">
        <v>611</v>
      </c>
      <c r="E19" s="1878"/>
      <c r="F19" s="347"/>
      <c r="G19" s="1875"/>
      <c r="H19" s="1876"/>
    </row>
    <row r="20" spans="2:10" ht="21" customHeight="1">
      <c r="B20" s="1888"/>
      <c r="C20" s="60" t="s">
        <v>501</v>
      </c>
      <c r="D20" s="1877" t="s">
        <v>611</v>
      </c>
      <c r="E20" s="1878"/>
      <c r="F20" s="347"/>
      <c r="G20" s="1875"/>
      <c r="H20" s="1876"/>
    </row>
    <row r="21" spans="2:10" ht="21" customHeight="1" thickBot="1">
      <c r="B21" s="1889"/>
      <c r="C21" s="61" t="s">
        <v>502</v>
      </c>
      <c r="D21" s="1895" t="s">
        <v>611</v>
      </c>
      <c r="E21" s="1896"/>
      <c r="F21" s="348"/>
      <c r="G21" s="1900"/>
      <c r="H21" s="1901"/>
    </row>
    <row r="22" spans="2:10" ht="25.05" customHeight="1">
      <c r="B22" s="1888" t="s">
        <v>503</v>
      </c>
      <c r="C22" s="59" t="s">
        <v>504</v>
      </c>
      <c r="D22" s="1890" t="s">
        <v>643</v>
      </c>
      <c r="E22" s="1891"/>
      <c r="F22" s="346" t="s">
        <v>739</v>
      </c>
      <c r="G22" s="1892" t="s">
        <v>795</v>
      </c>
      <c r="H22" s="1893"/>
    </row>
    <row r="23" spans="2:10" ht="25.05" customHeight="1">
      <c r="B23" s="1888"/>
      <c r="C23" s="60" t="s">
        <v>505</v>
      </c>
      <c r="D23" s="1877" t="s">
        <v>611</v>
      </c>
      <c r="E23" s="1878"/>
      <c r="F23" s="347"/>
      <c r="G23" s="1875"/>
      <c r="H23" s="1876"/>
    </row>
    <row r="24" spans="2:10" ht="25.05" customHeight="1">
      <c r="B24" s="1888"/>
      <c r="C24" s="60" t="s">
        <v>506</v>
      </c>
      <c r="D24" s="1877" t="s">
        <v>611</v>
      </c>
      <c r="E24" s="1878"/>
      <c r="F24" s="347"/>
      <c r="G24" s="1875"/>
      <c r="H24" s="1876"/>
    </row>
    <row r="25" spans="2:10" ht="25.05" customHeight="1">
      <c r="B25" s="1888"/>
      <c r="C25" s="60" t="s">
        <v>507</v>
      </c>
      <c r="D25" s="1877" t="s">
        <v>611</v>
      </c>
      <c r="E25" s="1878"/>
      <c r="F25" s="347"/>
      <c r="G25" s="1875"/>
      <c r="H25" s="1876"/>
    </row>
    <row r="26" spans="2:10" ht="25.05" customHeight="1" thickBot="1">
      <c r="B26" s="1889"/>
      <c r="C26" s="61" t="s">
        <v>508</v>
      </c>
      <c r="D26" s="1895" t="s">
        <v>611</v>
      </c>
      <c r="E26" s="1896"/>
      <c r="F26" s="348"/>
      <c r="G26" s="1900"/>
      <c r="H26" s="1901"/>
    </row>
    <row r="27" spans="2:10" ht="30" customHeight="1">
      <c r="B27" s="1888" t="s">
        <v>509</v>
      </c>
      <c r="C27" s="59" t="s">
        <v>510</v>
      </c>
      <c r="D27" s="1890" t="s">
        <v>611</v>
      </c>
      <c r="E27" s="1891"/>
      <c r="F27" s="346"/>
      <c r="G27" s="1892"/>
      <c r="H27" s="1893"/>
    </row>
    <row r="28" spans="2:10" ht="30" customHeight="1">
      <c r="B28" s="1888"/>
      <c r="C28" s="60" t="s">
        <v>511</v>
      </c>
      <c r="D28" s="1877" t="s">
        <v>611</v>
      </c>
      <c r="E28" s="1878"/>
      <c r="F28" s="347"/>
      <c r="G28" s="1875" t="s">
        <v>796</v>
      </c>
      <c r="H28" s="1876"/>
    </row>
    <row r="29" spans="2:10" ht="30" customHeight="1">
      <c r="B29" s="1888"/>
      <c r="C29" s="60" t="s">
        <v>512</v>
      </c>
      <c r="D29" s="1877" t="s">
        <v>611</v>
      </c>
      <c r="E29" s="1878"/>
      <c r="F29" s="347"/>
      <c r="G29" s="1875"/>
      <c r="H29" s="1876"/>
    </row>
    <row r="30" spans="2:10" ht="30" customHeight="1" thickBot="1">
      <c r="B30" s="1889"/>
      <c r="C30" s="61" t="s">
        <v>513</v>
      </c>
      <c r="D30" s="1895" t="s">
        <v>611</v>
      </c>
      <c r="E30" s="1896"/>
      <c r="F30" s="349"/>
      <c r="G30" s="1900"/>
      <c r="H30" s="1898"/>
    </row>
    <row r="31" spans="2:10" ht="41.25" customHeight="1">
      <c r="B31" s="1902" t="s">
        <v>593</v>
      </c>
      <c r="C31" s="1903"/>
      <c r="D31" s="1903"/>
      <c r="E31" s="1903"/>
      <c r="F31" s="1903"/>
      <c r="G31" s="1903"/>
      <c r="H31" s="1903"/>
      <c r="I31" s="7"/>
      <c r="J31" s="7"/>
    </row>
    <row r="32" spans="2:10" ht="13.5" customHeight="1">
      <c r="B32" s="1904"/>
      <c r="C32" s="1904"/>
      <c r="D32" s="1904"/>
      <c r="E32" s="1904"/>
      <c r="F32" s="1904"/>
      <c r="G32" s="1904"/>
      <c r="H32" s="1904"/>
    </row>
    <row r="54" spans="3:10" ht="13.8" thickBot="1"/>
    <row r="55" spans="3:10">
      <c r="C55" s="62"/>
      <c r="D55" s="63"/>
      <c r="E55" s="63"/>
      <c r="F55" s="63"/>
      <c r="G55" s="63"/>
      <c r="H55" s="63"/>
      <c r="I55" s="63"/>
      <c r="J55" s="64"/>
    </row>
    <row r="56" spans="3:10">
      <c r="C56" s="65"/>
      <c r="J56" s="66"/>
    </row>
    <row r="57" spans="3:10">
      <c r="C57" s="65"/>
      <c r="J57" s="66"/>
    </row>
    <row r="58" spans="3:10">
      <c r="C58" s="65"/>
      <c r="J58" s="66"/>
    </row>
    <row r="59" spans="3:10">
      <c r="C59" s="65"/>
      <c r="J59" s="66"/>
    </row>
    <row r="60" spans="3:10">
      <c r="C60" s="65"/>
      <c r="J60" s="66"/>
    </row>
    <row r="61" spans="3:10">
      <c r="C61" s="65"/>
      <c r="J61" s="66"/>
    </row>
    <row r="62" spans="3:10">
      <c r="C62" s="65"/>
      <c r="J62" s="66"/>
    </row>
    <row r="63" spans="3:10">
      <c r="C63" s="65"/>
      <c r="J63" s="66"/>
    </row>
    <row r="64" spans="3:10">
      <c r="C64" s="65"/>
      <c r="J64" s="66"/>
    </row>
    <row r="65" spans="3:10">
      <c r="C65" s="65"/>
      <c r="J65" s="66"/>
    </row>
    <row r="66" spans="3:10" ht="13.8" thickBot="1">
      <c r="C66" s="67"/>
      <c r="D66" s="49"/>
      <c r="E66" s="49"/>
      <c r="F66" s="49"/>
      <c r="G66" s="49"/>
      <c r="H66" s="49"/>
      <c r="I66" s="49"/>
      <c r="J66" s="68"/>
    </row>
  </sheetData>
  <mergeCells count="64">
    <mergeCell ref="B31:H31"/>
    <mergeCell ref="B32:H32"/>
    <mergeCell ref="G25:H25"/>
    <mergeCell ref="D26:E26"/>
    <mergeCell ref="G26:H26"/>
    <mergeCell ref="B27:B30"/>
    <mergeCell ref="D27:E27"/>
    <mergeCell ref="G27:H27"/>
    <mergeCell ref="D28:E28"/>
    <mergeCell ref="G28:H28"/>
    <mergeCell ref="D29:E29"/>
    <mergeCell ref="G29:H29"/>
    <mergeCell ref="B12:B21"/>
    <mergeCell ref="G16:H16"/>
    <mergeCell ref="D18:E18"/>
    <mergeCell ref="G18:H18"/>
    <mergeCell ref="D30:E30"/>
    <mergeCell ref="G30:H30"/>
    <mergeCell ref="B22:B26"/>
    <mergeCell ref="D22:E22"/>
    <mergeCell ref="G22:H22"/>
    <mergeCell ref="D23:E23"/>
    <mergeCell ref="G23:H23"/>
    <mergeCell ref="D24:E24"/>
    <mergeCell ref="G24:H24"/>
    <mergeCell ref="D25:E25"/>
    <mergeCell ref="G14:H14"/>
    <mergeCell ref="D15:E15"/>
    <mergeCell ref="D20:E20"/>
    <mergeCell ref="G20:H20"/>
    <mergeCell ref="D21:E21"/>
    <mergeCell ref="G21:H21"/>
    <mergeCell ref="G7:H7"/>
    <mergeCell ref="D8:E8"/>
    <mergeCell ref="D19:E19"/>
    <mergeCell ref="G19:H19"/>
    <mergeCell ref="G8:H8"/>
    <mergeCell ref="D17:E17"/>
    <mergeCell ref="G17:H17"/>
    <mergeCell ref="D10:E10"/>
    <mergeCell ref="G10:H10"/>
    <mergeCell ref="D11:E11"/>
    <mergeCell ref="G11:H11"/>
    <mergeCell ref="D12:E12"/>
    <mergeCell ref="G12:H12"/>
    <mergeCell ref="D13:E13"/>
    <mergeCell ref="G13:H13"/>
    <mergeCell ref="D14:E14"/>
    <mergeCell ref="G15:H15"/>
    <mergeCell ref="D16:E16"/>
    <mergeCell ref="D9:E9"/>
    <mergeCell ref="G9:H9"/>
    <mergeCell ref="B1:H1"/>
    <mergeCell ref="B2:C3"/>
    <mergeCell ref="D2:F2"/>
    <mergeCell ref="G2:H3"/>
    <mergeCell ref="B4:B11"/>
    <mergeCell ref="D4:E4"/>
    <mergeCell ref="G4:H4"/>
    <mergeCell ref="D5:E5"/>
    <mergeCell ref="G5:H5"/>
    <mergeCell ref="D6:E6"/>
    <mergeCell ref="G6:H6"/>
    <mergeCell ref="D7:E7"/>
  </mergeCells>
  <phoneticPr fontId="4"/>
  <dataValidations count="1">
    <dataValidation type="list" allowBlank="1" showInputMessage="1" showErrorMessage="1" sqref="D4:E30" xr:uid="{00000000-0002-0000-0B00-000000000000}">
      <formula1>"あり,なし"</formula1>
    </dataValidation>
  </dataValidations>
  <printOptions horizontalCentered="1"/>
  <pageMargins left="0.6692913385826772" right="0.6692913385826772" top="0.59055118110236227" bottom="0.59055118110236227" header="0.51181102362204722" footer="0.39370078740157483"/>
  <pageSetup paperSize="9" scale="75" fitToHeight="0"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D71"/>
  <sheetViews>
    <sheetView view="pageBreakPreview" topLeftCell="A3" zoomScale="40" zoomScaleNormal="40" zoomScaleSheetLayoutView="40" workbookViewId="0">
      <selection activeCell="B3" sqref="B3:D3"/>
    </sheetView>
  </sheetViews>
  <sheetFormatPr defaultColWidth="8" defaultRowHeight="15"/>
  <cols>
    <col min="1" max="1" width="1.44140625" style="466" customWidth="1"/>
    <col min="2" max="2" width="4.6640625" style="466" customWidth="1"/>
    <col min="3" max="3" width="6.6640625" style="466" customWidth="1"/>
    <col min="4" max="4" width="36.6640625" style="466" customWidth="1"/>
    <col min="5" max="10" width="31.44140625" style="467" customWidth="1"/>
    <col min="11" max="11" width="1.6640625" style="466" customWidth="1"/>
    <col min="12" max="12" width="1.44140625" style="466" customWidth="1"/>
    <col min="13" max="13" width="4.6640625" style="466" customWidth="1"/>
    <col min="14" max="14" width="6.6640625" style="466" customWidth="1"/>
    <col min="15" max="15" width="36.6640625" style="466" customWidth="1"/>
    <col min="16" max="21" width="31.44140625" style="467" customWidth="1"/>
    <col min="22" max="22" width="1.6640625" style="466" customWidth="1"/>
    <col min="23" max="23" width="1.44140625" style="466" customWidth="1"/>
    <col min="24" max="24" width="4.6640625" style="466" customWidth="1"/>
    <col min="25" max="25" width="6.6640625" style="466" customWidth="1"/>
    <col min="26" max="26" width="36.6640625" style="466" customWidth="1"/>
    <col min="27" max="32" width="31.44140625" style="467" customWidth="1"/>
    <col min="33" max="33" width="1.6640625" style="466" customWidth="1"/>
    <col min="34" max="16384" width="8" style="466"/>
  </cols>
  <sheetData>
    <row r="1" spans="2:36" ht="9" customHeight="1" thickBot="1"/>
    <row r="2" spans="2:36" ht="48" customHeight="1" thickTop="1" thickBot="1">
      <c r="B2" s="1950" t="s">
        <v>1078</v>
      </c>
      <c r="C2" s="1950"/>
      <c r="D2" s="1950"/>
      <c r="E2" s="1951" t="s">
        <v>1079</v>
      </c>
      <c r="F2" s="1951"/>
      <c r="G2" s="1952" t="s">
        <v>1080</v>
      </c>
      <c r="H2" s="1949"/>
      <c r="M2" s="1947"/>
      <c r="N2" s="1947"/>
      <c r="O2" s="1947"/>
      <c r="P2" s="1948"/>
      <c r="Q2" s="1948"/>
      <c r="R2" s="1949"/>
      <c r="S2" s="1949"/>
      <c r="X2" s="1947"/>
      <c r="Y2" s="1947"/>
      <c r="Z2" s="1947"/>
      <c r="AA2" s="1948"/>
      <c r="AB2" s="1948"/>
      <c r="AC2" s="1949"/>
      <c r="AD2" s="1949"/>
    </row>
    <row r="3" spans="2:36" ht="48" customHeight="1" thickTop="1" thickBot="1">
      <c r="B3" s="1950" t="s">
        <v>1081</v>
      </c>
      <c r="C3" s="1950"/>
      <c r="D3" s="1950"/>
      <c r="E3" s="1951" t="s">
        <v>1082</v>
      </c>
      <c r="F3" s="1951"/>
      <c r="M3" s="1947"/>
      <c r="N3" s="1947"/>
      <c r="O3" s="1947"/>
      <c r="P3" s="1948"/>
      <c r="Q3" s="1948"/>
      <c r="X3" s="1947"/>
      <c r="Y3" s="1947"/>
      <c r="Z3" s="1947"/>
      <c r="AA3" s="1948"/>
      <c r="AB3" s="1948"/>
    </row>
    <row r="4" spans="2:36" ht="37.5" customHeight="1" thickTop="1"/>
    <row r="5" spans="2:36" ht="9" customHeight="1">
      <c r="B5" s="467"/>
      <c r="C5" s="467"/>
      <c r="D5" s="467"/>
      <c r="M5" s="467"/>
      <c r="N5" s="467"/>
      <c r="O5" s="467"/>
      <c r="X5" s="467"/>
      <c r="Y5" s="467"/>
      <c r="Z5" s="467"/>
    </row>
    <row r="6" spans="2:36" s="468" customFormat="1" ht="30" customHeight="1">
      <c r="B6" s="1944"/>
      <c r="C6" s="1944"/>
      <c r="D6" s="1944"/>
      <c r="E6" s="1944"/>
      <c r="F6" s="1944"/>
      <c r="G6" s="1944"/>
      <c r="H6" s="1944"/>
      <c r="I6" s="1944"/>
      <c r="J6" s="1944"/>
      <c r="K6" s="469"/>
      <c r="L6" s="469"/>
      <c r="M6" s="1944"/>
      <c r="N6" s="1944"/>
      <c r="O6" s="1944"/>
      <c r="P6" s="1944"/>
      <c r="Q6" s="1944"/>
      <c r="R6" s="1944"/>
      <c r="S6" s="1944"/>
      <c r="T6" s="1944"/>
      <c r="U6" s="1944"/>
      <c r="V6" s="469"/>
      <c r="W6" s="469"/>
      <c r="X6" s="1944"/>
      <c r="Y6" s="1944"/>
      <c r="Z6" s="1944"/>
      <c r="AA6" s="1944"/>
      <c r="AB6" s="1944"/>
      <c r="AC6" s="1944"/>
      <c r="AD6" s="1944"/>
      <c r="AE6" s="1944"/>
      <c r="AF6" s="1944"/>
      <c r="AG6" s="469"/>
    </row>
    <row r="7" spans="2:36" s="468" customFormat="1" ht="60" customHeight="1">
      <c r="B7" s="1945" t="s">
        <v>1083</v>
      </c>
      <c r="C7" s="1945"/>
      <c r="D7" s="1945"/>
      <c r="E7" s="1945"/>
      <c r="F7" s="1945"/>
      <c r="G7" s="1945"/>
      <c r="H7" s="1945"/>
      <c r="I7" s="1945"/>
      <c r="J7" s="1945"/>
      <c r="M7" s="1945" t="s">
        <v>1084</v>
      </c>
      <c r="N7" s="1945"/>
      <c r="O7" s="1945"/>
      <c r="P7" s="1945"/>
      <c r="Q7" s="1945"/>
      <c r="R7" s="1945"/>
      <c r="S7" s="1945"/>
      <c r="T7" s="1945"/>
      <c r="U7" s="1945"/>
      <c r="X7" s="1945" t="s">
        <v>1085</v>
      </c>
      <c r="Y7" s="1945"/>
      <c r="Z7" s="1945"/>
      <c r="AA7" s="1945"/>
      <c r="AB7" s="1945"/>
      <c r="AC7" s="1945"/>
      <c r="AD7" s="1945"/>
      <c r="AE7" s="1945"/>
      <c r="AF7" s="1945"/>
    </row>
    <row r="8" spans="2:36" s="468" customFormat="1" ht="30" customHeight="1">
      <c r="B8" s="1946" t="s">
        <v>1086</v>
      </c>
      <c r="C8" s="1946"/>
      <c r="D8" s="1946"/>
      <c r="E8" s="1946"/>
      <c r="F8" s="1946"/>
      <c r="G8" s="1946"/>
      <c r="H8" s="1946"/>
      <c r="I8" s="1946"/>
      <c r="J8" s="1946"/>
      <c r="K8" s="470"/>
      <c r="L8" s="470"/>
      <c r="M8" s="1946" t="s">
        <v>1086</v>
      </c>
      <c r="N8" s="1946"/>
      <c r="O8" s="1946"/>
      <c r="P8" s="1946"/>
      <c r="Q8" s="1946"/>
      <c r="R8" s="1946"/>
      <c r="S8" s="1946"/>
      <c r="T8" s="1946"/>
      <c r="U8" s="1946"/>
      <c r="V8" s="470"/>
      <c r="W8" s="470"/>
      <c r="X8" s="1946" t="s">
        <v>1086</v>
      </c>
      <c r="Y8" s="1946"/>
      <c r="Z8" s="1946"/>
      <c r="AA8" s="1946"/>
      <c r="AB8" s="1946"/>
      <c r="AC8" s="1946"/>
      <c r="AD8" s="1946"/>
      <c r="AE8" s="1946"/>
      <c r="AF8" s="1946"/>
      <c r="AG8" s="470"/>
    </row>
    <row r="9" spans="2:36" s="468" customFormat="1" ht="9" customHeight="1" thickBot="1">
      <c r="B9" s="471"/>
      <c r="C9" s="471"/>
      <c r="D9" s="471"/>
      <c r="E9" s="1943"/>
      <c r="F9" s="1943"/>
      <c r="G9" s="1943"/>
      <c r="H9" s="1943"/>
      <c r="I9" s="1943"/>
      <c r="J9" s="1943"/>
      <c r="M9" s="471"/>
      <c r="N9" s="471"/>
      <c r="O9" s="471"/>
      <c r="P9" s="1943"/>
      <c r="Q9" s="1943"/>
      <c r="R9" s="1943"/>
      <c r="S9" s="1943"/>
      <c r="T9" s="1943"/>
      <c r="U9" s="1943"/>
      <c r="X9" s="471"/>
      <c r="Y9" s="471"/>
      <c r="Z9" s="471"/>
      <c r="AA9" s="1943"/>
      <c r="AB9" s="1943"/>
      <c r="AC9" s="1943"/>
      <c r="AD9" s="1943"/>
      <c r="AE9" s="1943"/>
      <c r="AF9" s="1943"/>
    </row>
    <row r="10" spans="2:36" s="468" customFormat="1" ht="30" customHeight="1">
      <c r="B10" s="1941" t="s">
        <v>1087</v>
      </c>
      <c r="C10" s="1942"/>
      <c r="D10" s="1936"/>
      <c r="E10" s="1935" t="s">
        <v>47</v>
      </c>
      <c r="F10" s="1942"/>
      <c r="G10" s="1935" t="s">
        <v>190</v>
      </c>
      <c r="H10" s="1936"/>
      <c r="I10" s="1935" t="s">
        <v>191</v>
      </c>
      <c r="J10" s="1937"/>
      <c r="M10" s="1941" t="s">
        <v>1087</v>
      </c>
      <c r="N10" s="1942"/>
      <c r="O10" s="1936"/>
      <c r="P10" s="1935" t="s">
        <v>192</v>
      </c>
      <c r="Q10" s="1936"/>
      <c r="R10" s="1935" t="s">
        <v>193</v>
      </c>
      <c r="S10" s="1936"/>
      <c r="T10" s="1935" t="s">
        <v>194</v>
      </c>
      <c r="U10" s="1937"/>
      <c r="X10" s="1941" t="s">
        <v>1087</v>
      </c>
      <c r="Y10" s="1942"/>
      <c r="Z10" s="1936"/>
      <c r="AA10" s="1935" t="s">
        <v>195</v>
      </c>
      <c r="AB10" s="1936"/>
      <c r="AC10" s="1935" t="s">
        <v>196</v>
      </c>
      <c r="AD10" s="1937"/>
    </row>
    <row r="11" spans="2:36" s="468" customFormat="1" ht="101.25" customHeight="1">
      <c r="B11" s="1938" t="s">
        <v>1088</v>
      </c>
      <c r="C11" s="1939"/>
      <c r="D11" s="1940"/>
      <c r="E11" s="472" t="s">
        <v>1089</v>
      </c>
      <c r="F11" s="473" t="s">
        <v>1090</v>
      </c>
      <c r="G11" s="472" t="s">
        <v>1091</v>
      </c>
      <c r="H11" s="474" t="s">
        <v>1090</v>
      </c>
      <c r="I11" s="472" t="s">
        <v>1091</v>
      </c>
      <c r="J11" s="475" t="s">
        <v>1090</v>
      </c>
      <c r="M11" s="1938" t="s">
        <v>1088</v>
      </c>
      <c r="N11" s="1939"/>
      <c r="O11" s="1940"/>
      <c r="P11" s="472" t="s">
        <v>1091</v>
      </c>
      <c r="Q11" s="474" t="s">
        <v>1090</v>
      </c>
      <c r="R11" s="472" t="s">
        <v>1091</v>
      </c>
      <c r="S11" s="474" t="s">
        <v>1090</v>
      </c>
      <c r="T11" s="472" t="s">
        <v>1091</v>
      </c>
      <c r="U11" s="475" t="s">
        <v>1090</v>
      </c>
      <c r="X11" s="1938" t="s">
        <v>1088</v>
      </c>
      <c r="Y11" s="1939"/>
      <c r="Z11" s="1940"/>
      <c r="AA11" s="472" t="s">
        <v>1091</v>
      </c>
      <c r="AB11" s="474" t="s">
        <v>1090</v>
      </c>
      <c r="AC11" s="472" t="s">
        <v>1091</v>
      </c>
      <c r="AD11" s="475" t="s">
        <v>1090</v>
      </c>
    </row>
    <row r="12" spans="2:36" s="468" customFormat="1" ht="30" customHeight="1">
      <c r="B12" s="1913" t="s">
        <v>1092</v>
      </c>
      <c r="C12" s="1914"/>
      <c r="D12" s="1915"/>
      <c r="E12" s="476"/>
      <c r="F12" s="477"/>
      <c r="G12" s="476"/>
      <c r="H12" s="478"/>
      <c r="I12" s="476"/>
      <c r="J12" s="479"/>
      <c r="M12" s="1913" t="s">
        <v>1092</v>
      </c>
      <c r="N12" s="1914"/>
      <c r="O12" s="1915"/>
      <c r="P12" s="476"/>
      <c r="Q12" s="478"/>
      <c r="R12" s="476"/>
      <c r="S12" s="478"/>
      <c r="T12" s="476"/>
      <c r="U12" s="479"/>
      <c r="X12" s="1913" t="s">
        <v>1092</v>
      </c>
      <c r="Y12" s="1914"/>
      <c r="Z12" s="1915"/>
      <c r="AA12" s="476"/>
      <c r="AB12" s="478"/>
      <c r="AC12" s="476"/>
      <c r="AD12" s="479"/>
    </row>
    <row r="13" spans="2:36" s="468" customFormat="1" ht="30" customHeight="1">
      <c r="B13" s="1921" t="s">
        <v>1093</v>
      </c>
      <c r="C13" s="1922"/>
      <c r="D13" s="1923"/>
      <c r="E13" s="480"/>
      <c r="F13" s="481"/>
      <c r="G13" s="480"/>
      <c r="H13" s="482"/>
      <c r="I13" s="480"/>
      <c r="J13" s="483"/>
      <c r="M13" s="1921" t="s">
        <v>1093</v>
      </c>
      <c r="N13" s="1922"/>
      <c r="O13" s="1923"/>
      <c r="P13" s="480"/>
      <c r="Q13" s="482"/>
      <c r="R13" s="480"/>
      <c r="S13" s="482"/>
      <c r="T13" s="480"/>
      <c r="U13" s="483"/>
      <c r="X13" s="1921" t="s">
        <v>1093</v>
      </c>
      <c r="Y13" s="1922"/>
      <c r="Z13" s="1923"/>
      <c r="AA13" s="480"/>
      <c r="AB13" s="482"/>
      <c r="AC13" s="480"/>
      <c r="AD13" s="483"/>
    </row>
    <row r="14" spans="2:36" s="468" customFormat="1" ht="30" customHeight="1">
      <c r="B14" s="484"/>
      <c r="C14" s="1924" t="s">
        <v>1094</v>
      </c>
      <c r="D14" s="1925"/>
      <c r="E14" s="485" t="s">
        <v>1095</v>
      </c>
      <c r="F14" s="486" t="s">
        <v>1095</v>
      </c>
      <c r="G14" s="485" t="s">
        <v>1096</v>
      </c>
      <c r="H14" s="487" t="s">
        <v>1095</v>
      </c>
      <c r="I14" s="485" t="s">
        <v>1096</v>
      </c>
      <c r="J14" s="488" t="s">
        <v>1095</v>
      </c>
      <c r="M14" s="484"/>
      <c r="N14" s="1924" t="s">
        <v>1094</v>
      </c>
      <c r="O14" s="1925"/>
      <c r="P14" s="485" t="s">
        <v>1096</v>
      </c>
      <c r="Q14" s="487" t="s">
        <v>1095</v>
      </c>
      <c r="R14" s="485" t="s">
        <v>1096</v>
      </c>
      <c r="S14" s="487" t="s">
        <v>1095</v>
      </c>
      <c r="T14" s="485" t="s">
        <v>1096</v>
      </c>
      <c r="U14" s="488" t="s">
        <v>1095</v>
      </c>
      <c r="X14" s="484"/>
      <c r="Y14" s="1924" t="s">
        <v>1094</v>
      </c>
      <c r="Z14" s="1925"/>
      <c r="AA14" s="485" t="s">
        <v>1096</v>
      </c>
      <c r="AB14" s="487" t="s">
        <v>1095</v>
      </c>
      <c r="AC14" s="485" t="s">
        <v>1096</v>
      </c>
      <c r="AD14" s="488" t="s">
        <v>1095</v>
      </c>
      <c r="AH14" s="1934"/>
      <c r="AI14" s="1934"/>
      <c r="AJ14" s="1934"/>
    </row>
    <row r="15" spans="2:36" s="468" customFormat="1" ht="30" customHeight="1">
      <c r="B15" s="489"/>
      <c r="C15" s="1919" t="s">
        <v>1097</v>
      </c>
      <c r="D15" s="1920"/>
      <c r="E15" s="490" t="s">
        <v>1096</v>
      </c>
      <c r="F15" s="491" t="s">
        <v>1095</v>
      </c>
      <c r="G15" s="490" t="s">
        <v>1096</v>
      </c>
      <c r="H15" s="492" t="s">
        <v>1095</v>
      </c>
      <c r="I15" s="490" t="s">
        <v>1096</v>
      </c>
      <c r="J15" s="493" t="s">
        <v>1095</v>
      </c>
      <c r="M15" s="489"/>
      <c r="N15" s="1919" t="s">
        <v>1097</v>
      </c>
      <c r="O15" s="1920"/>
      <c r="P15" s="490" t="s">
        <v>1096</v>
      </c>
      <c r="Q15" s="492" t="s">
        <v>1095</v>
      </c>
      <c r="R15" s="490" t="s">
        <v>1096</v>
      </c>
      <c r="S15" s="492" t="s">
        <v>1095</v>
      </c>
      <c r="T15" s="490" t="s">
        <v>1096</v>
      </c>
      <c r="U15" s="493" t="s">
        <v>1095</v>
      </c>
      <c r="X15" s="489"/>
      <c r="Y15" s="1919" t="s">
        <v>1097</v>
      </c>
      <c r="Z15" s="1920"/>
      <c r="AA15" s="490" t="s">
        <v>1096</v>
      </c>
      <c r="AB15" s="492" t="s">
        <v>1095</v>
      </c>
      <c r="AC15" s="490" t="s">
        <v>1096</v>
      </c>
      <c r="AD15" s="493" t="s">
        <v>1095</v>
      </c>
      <c r="AH15" s="1934"/>
      <c r="AI15" s="1934"/>
      <c r="AJ15" s="1934"/>
    </row>
    <row r="16" spans="2:36" s="468" customFormat="1" ht="30" customHeight="1">
      <c r="B16" s="1916" t="s">
        <v>1098</v>
      </c>
      <c r="C16" s="1917"/>
      <c r="D16" s="1918"/>
      <c r="E16" s="490" t="s">
        <v>1096</v>
      </c>
      <c r="F16" s="478" t="s">
        <v>1095</v>
      </c>
      <c r="G16" s="490" t="s">
        <v>1096</v>
      </c>
      <c r="H16" s="478" t="s">
        <v>1095</v>
      </c>
      <c r="I16" s="490" t="s">
        <v>1096</v>
      </c>
      <c r="J16" s="479" t="s">
        <v>1095</v>
      </c>
      <c r="M16" s="1916" t="s">
        <v>1098</v>
      </c>
      <c r="N16" s="1917"/>
      <c r="O16" s="1918"/>
      <c r="P16" s="490" t="s">
        <v>1096</v>
      </c>
      <c r="Q16" s="478" t="s">
        <v>1095</v>
      </c>
      <c r="R16" s="490" t="s">
        <v>1096</v>
      </c>
      <c r="S16" s="478" t="s">
        <v>1095</v>
      </c>
      <c r="T16" s="490" t="s">
        <v>1096</v>
      </c>
      <c r="U16" s="479" t="s">
        <v>1095</v>
      </c>
      <c r="X16" s="1916" t="s">
        <v>1098</v>
      </c>
      <c r="Y16" s="1917"/>
      <c r="Z16" s="1918"/>
      <c r="AA16" s="490" t="s">
        <v>1096</v>
      </c>
      <c r="AB16" s="478" t="s">
        <v>1095</v>
      </c>
      <c r="AC16" s="490" t="s">
        <v>1096</v>
      </c>
      <c r="AD16" s="479" t="s">
        <v>1095</v>
      </c>
      <c r="AH16" s="1934"/>
      <c r="AI16" s="1934"/>
      <c r="AJ16" s="1934"/>
    </row>
    <row r="17" spans="2:38" s="468" customFormat="1" ht="30" customHeight="1">
      <c r="B17" s="1921" t="s">
        <v>1099</v>
      </c>
      <c r="C17" s="1922"/>
      <c r="D17" s="1923"/>
      <c r="E17" s="480"/>
      <c r="F17" s="482"/>
      <c r="G17" s="480"/>
      <c r="H17" s="482"/>
      <c r="I17" s="480"/>
      <c r="J17" s="483"/>
      <c r="M17" s="1921" t="s">
        <v>1099</v>
      </c>
      <c r="N17" s="1922"/>
      <c r="O17" s="1923"/>
      <c r="P17" s="480"/>
      <c r="Q17" s="482"/>
      <c r="R17" s="480"/>
      <c r="S17" s="482"/>
      <c r="T17" s="480"/>
      <c r="U17" s="483"/>
      <c r="X17" s="1921" t="s">
        <v>1099</v>
      </c>
      <c r="Y17" s="1922"/>
      <c r="Z17" s="1923"/>
      <c r="AA17" s="480"/>
      <c r="AB17" s="482"/>
      <c r="AC17" s="480"/>
      <c r="AD17" s="483"/>
      <c r="AH17" s="1934"/>
      <c r="AI17" s="1934"/>
      <c r="AJ17" s="1934"/>
    </row>
    <row r="18" spans="2:38" s="468" customFormat="1" ht="30" customHeight="1">
      <c r="B18" s="484"/>
      <c r="C18" s="1924" t="s">
        <v>533</v>
      </c>
      <c r="D18" s="1925"/>
      <c r="E18" s="494" t="s">
        <v>1096</v>
      </c>
      <c r="F18" s="495" t="s">
        <v>1095</v>
      </c>
      <c r="G18" s="494" t="s">
        <v>1096</v>
      </c>
      <c r="H18" s="495" t="s">
        <v>1095</v>
      </c>
      <c r="I18" s="494" t="s">
        <v>1096</v>
      </c>
      <c r="J18" s="496" t="s">
        <v>1095</v>
      </c>
      <c r="M18" s="484"/>
      <c r="N18" s="1924" t="s">
        <v>533</v>
      </c>
      <c r="O18" s="1925"/>
      <c r="P18" s="494" t="s">
        <v>1096</v>
      </c>
      <c r="Q18" s="495" t="s">
        <v>1095</v>
      </c>
      <c r="R18" s="494" t="s">
        <v>1096</v>
      </c>
      <c r="S18" s="495" t="s">
        <v>1095</v>
      </c>
      <c r="T18" s="494" t="s">
        <v>1096</v>
      </c>
      <c r="U18" s="496" t="s">
        <v>1095</v>
      </c>
      <c r="X18" s="484"/>
      <c r="Y18" s="1924" t="s">
        <v>533</v>
      </c>
      <c r="Z18" s="1925"/>
      <c r="AA18" s="494" t="s">
        <v>1096</v>
      </c>
      <c r="AB18" s="495" t="s">
        <v>1095</v>
      </c>
      <c r="AC18" s="494" t="s">
        <v>1096</v>
      </c>
      <c r="AD18" s="496" t="s">
        <v>1095</v>
      </c>
    </row>
    <row r="19" spans="2:38" s="468" customFormat="1" ht="30" customHeight="1">
      <c r="B19" s="484"/>
      <c r="C19" s="1924" t="s">
        <v>1100</v>
      </c>
      <c r="D19" s="1925"/>
      <c r="E19" s="494" t="s">
        <v>1096</v>
      </c>
      <c r="F19" s="495" t="s">
        <v>1095</v>
      </c>
      <c r="G19" s="494" t="s">
        <v>1096</v>
      </c>
      <c r="H19" s="495" t="s">
        <v>1095</v>
      </c>
      <c r="I19" s="494" t="s">
        <v>1096</v>
      </c>
      <c r="J19" s="496" t="s">
        <v>1095</v>
      </c>
      <c r="M19" s="484"/>
      <c r="N19" s="1924" t="s">
        <v>1100</v>
      </c>
      <c r="O19" s="1925"/>
      <c r="P19" s="494" t="s">
        <v>1096</v>
      </c>
      <c r="Q19" s="495" t="s">
        <v>1095</v>
      </c>
      <c r="R19" s="494" t="s">
        <v>1096</v>
      </c>
      <c r="S19" s="495" t="s">
        <v>1095</v>
      </c>
      <c r="T19" s="494" t="s">
        <v>1096</v>
      </c>
      <c r="U19" s="496" t="s">
        <v>1095</v>
      </c>
      <c r="X19" s="484"/>
      <c r="Y19" s="1924" t="s">
        <v>1100</v>
      </c>
      <c r="Z19" s="1925"/>
      <c r="AA19" s="494" t="s">
        <v>1096</v>
      </c>
      <c r="AB19" s="495" t="s">
        <v>1095</v>
      </c>
      <c r="AC19" s="494" t="s">
        <v>1096</v>
      </c>
      <c r="AD19" s="496" t="s">
        <v>1095</v>
      </c>
      <c r="AJ19" s="497"/>
      <c r="AK19" s="497"/>
      <c r="AL19" s="497"/>
    </row>
    <row r="20" spans="2:38" s="468" customFormat="1" ht="30" customHeight="1">
      <c r="B20" s="489"/>
      <c r="C20" s="1919" t="s">
        <v>1101</v>
      </c>
      <c r="D20" s="1920"/>
      <c r="E20" s="490" t="s">
        <v>1095</v>
      </c>
      <c r="F20" s="491" t="s">
        <v>1102</v>
      </c>
      <c r="G20" s="490" t="s">
        <v>1095</v>
      </c>
      <c r="H20" s="492" t="s">
        <v>1102</v>
      </c>
      <c r="I20" s="490" t="s">
        <v>1095</v>
      </c>
      <c r="J20" s="493" t="s">
        <v>1102</v>
      </c>
      <c r="M20" s="489"/>
      <c r="N20" s="1919" t="s">
        <v>1101</v>
      </c>
      <c r="O20" s="1920"/>
      <c r="P20" s="490" t="s">
        <v>1095</v>
      </c>
      <c r="Q20" s="492" t="s">
        <v>1102</v>
      </c>
      <c r="R20" s="490" t="s">
        <v>1095</v>
      </c>
      <c r="S20" s="492" t="s">
        <v>1102</v>
      </c>
      <c r="T20" s="490" t="s">
        <v>1095</v>
      </c>
      <c r="U20" s="493" t="s">
        <v>1102</v>
      </c>
      <c r="X20" s="489"/>
      <c r="Y20" s="1919" t="s">
        <v>1101</v>
      </c>
      <c r="Z20" s="1920"/>
      <c r="AA20" s="490" t="s">
        <v>1095</v>
      </c>
      <c r="AB20" s="492" t="s">
        <v>1102</v>
      </c>
      <c r="AC20" s="490" t="s">
        <v>1095</v>
      </c>
      <c r="AD20" s="493" t="s">
        <v>1102</v>
      </c>
    </row>
    <row r="21" spans="2:38" s="498" customFormat="1" ht="30" customHeight="1">
      <c r="B21" s="1921" t="s">
        <v>1103</v>
      </c>
      <c r="C21" s="1922"/>
      <c r="D21" s="1923"/>
      <c r="E21" s="499" t="s">
        <v>1104</v>
      </c>
      <c r="F21" s="1931" t="s">
        <v>1105</v>
      </c>
      <c r="G21" s="480" t="s">
        <v>1106</v>
      </c>
      <c r="H21" s="1931" t="s">
        <v>1105</v>
      </c>
      <c r="I21" s="480" t="s">
        <v>1106</v>
      </c>
      <c r="J21" s="1928" t="s">
        <v>1105</v>
      </c>
      <c r="M21" s="1921" t="s">
        <v>1103</v>
      </c>
      <c r="N21" s="1922"/>
      <c r="O21" s="1923"/>
      <c r="P21" s="480" t="s">
        <v>1106</v>
      </c>
      <c r="Q21" s="1931" t="s">
        <v>1105</v>
      </c>
      <c r="R21" s="480" t="s">
        <v>1106</v>
      </c>
      <c r="S21" s="1931" t="s">
        <v>1105</v>
      </c>
      <c r="T21" s="480" t="s">
        <v>1106</v>
      </c>
      <c r="U21" s="1928" t="s">
        <v>1105</v>
      </c>
      <c r="X21" s="1921" t="s">
        <v>1103</v>
      </c>
      <c r="Y21" s="1922"/>
      <c r="Z21" s="1923"/>
      <c r="AA21" s="480" t="s">
        <v>1106</v>
      </c>
      <c r="AB21" s="1931" t="s">
        <v>1105</v>
      </c>
      <c r="AC21" s="480" t="s">
        <v>1106</v>
      </c>
      <c r="AD21" s="1928" t="s">
        <v>1105</v>
      </c>
      <c r="AJ21" s="468"/>
      <c r="AK21" s="468"/>
      <c r="AL21" s="468"/>
    </row>
    <row r="22" spans="2:38" s="468" customFormat="1" ht="30" customHeight="1">
      <c r="B22" s="484"/>
      <c r="C22" s="1924" t="s">
        <v>1107</v>
      </c>
      <c r="D22" s="1925"/>
      <c r="E22" s="485" t="s">
        <v>1096</v>
      </c>
      <c r="F22" s="1932"/>
      <c r="G22" s="494" t="s">
        <v>1106</v>
      </c>
      <c r="H22" s="1932"/>
      <c r="I22" s="494" t="s">
        <v>1106</v>
      </c>
      <c r="J22" s="1929"/>
      <c r="M22" s="484"/>
      <c r="N22" s="1924" t="s">
        <v>1107</v>
      </c>
      <c r="O22" s="1925"/>
      <c r="P22" s="494" t="s">
        <v>1106</v>
      </c>
      <c r="Q22" s="1932"/>
      <c r="R22" s="494" t="s">
        <v>1106</v>
      </c>
      <c r="S22" s="1932"/>
      <c r="T22" s="494" t="s">
        <v>1106</v>
      </c>
      <c r="U22" s="1929"/>
      <c r="X22" s="484"/>
      <c r="Y22" s="1924" t="s">
        <v>1107</v>
      </c>
      <c r="Z22" s="1925"/>
      <c r="AA22" s="494" t="s">
        <v>1106</v>
      </c>
      <c r="AB22" s="1932"/>
      <c r="AC22" s="494" t="s">
        <v>1106</v>
      </c>
      <c r="AD22" s="1929"/>
    </row>
    <row r="23" spans="2:38" s="468" customFormat="1" ht="60" customHeight="1">
      <c r="B23" s="484"/>
      <c r="C23" s="1924" t="s">
        <v>1108</v>
      </c>
      <c r="D23" s="1925"/>
      <c r="E23" s="494" t="s">
        <v>1096</v>
      </c>
      <c r="F23" s="1932"/>
      <c r="G23" s="500" t="s">
        <v>1109</v>
      </c>
      <c r="H23" s="1932"/>
      <c r="I23" s="500" t="s">
        <v>1109</v>
      </c>
      <c r="J23" s="1929"/>
      <c r="M23" s="484"/>
      <c r="N23" s="1924" t="s">
        <v>1108</v>
      </c>
      <c r="O23" s="1925"/>
      <c r="P23" s="500" t="s">
        <v>1109</v>
      </c>
      <c r="Q23" s="1932"/>
      <c r="R23" s="500" t="s">
        <v>1109</v>
      </c>
      <c r="S23" s="1932"/>
      <c r="T23" s="500" t="s">
        <v>1109</v>
      </c>
      <c r="U23" s="1929"/>
      <c r="X23" s="484"/>
      <c r="Y23" s="1924" t="s">
        <v>1108</v>
      </c>
      <c r="Z23" s="1925"/>
      <c r="AA23" s="500" t="s">
        <v>1109</v>
      </c>
      <c r="AB23" s="1932"/>
      <c r="AC23" s="500" t="s">
        <v>1109</v>
      </c>
      <c r="AD23" s="1929"/>
    </row>
    <row r="24" spans="2:38" s="468" customFormat="1" ht="30" customHeight="1">
      <c r="B24" s="489"/>
      <c r="C24" s="1919" t="s">
        <v>1110</v>
      </c>
      <c r="D24" s="1920"/>
      <c r="E24" s="501" t="s">
        <v>1095</v>
      </c>
      <c r="F24" s="1933"/>
      <c r="G24" s="502" t="s">
        <v>1095</v>
      </c>
      <c r="H24" s="1933"/>
      <c r="I24" s="502" t="s">
        <v>1095</v>
      </c>
      <c r="J24" s="1930"/>
      <c r="M24" s="489"/>
      <c r="N24" s="1919" t="s">
        <v>1110</v>
      </c>
      <c r="O24" s="1920"/>
      <c r="P24" s="502" t="s">
        <v>1095</v>
      </c>
      <c r="Q24" s="1933"/>
      <c r="R24" s="502" t="s">
        <v>1095</v>
      </c>
      <c r="S24" s="1933"/>
      <c r="T24" s="494" t="s">
        <v>1096</v>
      </c>
      <c r="U24" s="1930"/>
      <c r="X24" s="489"/>
      <c r="Y24" s="1919" t="s">
        <v>1110</v>
      </c>
      <c r="Z24" s="1920"/>
      <c r="AA24" s="494" t="s">
        <v>1096</v>
      </c>
      <c r="AB24" s="1933"/>
      <c r="AC24" s="494" t="s">
        <v>1096</v>
      </c>
      <c r="AD24" s="1930"/>
    </row>
    <row r="25" spans="2:38" s="468" customFormat="1" ht="30" customHeight="1">
      <c r="B25" s="1921" t="s">
        <v>1111</v>
      </c>
      <c r="C25" s="1922"/>
      <c r="D25" s="1923"/>
      <c r="E25" s="499"/>
      <c r="F25" s="481"/>
      <c r="G25" s="499"/>
      <c r="H25" s="482"/>
      <c r="I25" s="499"/>
      <c r="J25" s="483"/>
      <c r="M25" s="1921" t="s">
        <v>1111</v>
      </c>
      <c r="N25" s="1922"/>
      <c r="O25" s="1923"/>
      <c r="P25" s="499"/>
      <c r="Q25" s="482"/>
      <c r="R25" s="499"/>
      <c r="S25" s="482"/>
      <c r="T25" s="499"/>
      <c r="U25" s="483"/>
      <c r="X25" s="1921" t="s">
        <v>1111</v>
      </c>
      <c r="Y25" s="1922"/>
      <c r="Z25" s="1923"/>
      <c r="AA25" s="499"/>
      <c r="AB25" s="482"/>
      <c r="AC25" s="499"/>
      <c r="AD25" s="483"/>
    </row>
    <row r="26" spans="2:38" s="468" customFormat="1" ht="30" customHeight="1">
      <c r="B26" s="484"/>
      <c r="C26" s="1924" t="s">
        <v>1112</v>
      </c>
      <c r="D26" s="1925"/>
      <c r="E26" s="503" t="s">
        <v>1095</v>
      </c>
      <c r="F26" s="504" t="s">
        <v>1095</v>
      </c>
      <c r="G26" s="503" t="s">
        <v>1095</v>
      </c>
      <c r="H26" s="495" t="s">
        <v>1095</v>
      </c>
      <c r="I26" s="503" t="s">
        <v>1095</v>
      </c>
      <c r="J26" s="496" t="s">
        <v>1095</v>
      </c>
      <c r="M26" s="484"/>
      <c r="N26" s="1924" t="s">
        <v>1112</v>
      </c>
      <c r="O26" s="1925"/>
      <c r="P26" s="503" t="s">
        <v>1095</v>
      </c>
      <c r="Q26" s="495" t="s">
        <v>1095</v>
      </c>
      <c r="R26" s="494" t="s">
        <v>1096</v>
      </c>
      <c r="S26" s="495" t="s">
        <v>1095</v>
      </c>
      <c r="T26" s="494" t="s">
        <v>1096</v>
      </c>
      <c r="U26" s="496" t="s">
        <v>1095</v>
      </c>
      <c r="X26" s="484"/>
      <c r="Y26" s="1924" t="s">
        <v>1112</v>
      </c>
      <c r="Z26" s="1925"/>
      <c r="AA26" s="494" t="s">
        <v>1096</v>
      </c>
      <c r="AB26" s="495" t="s">
        <v>1095</v>
      </c>
      <c r="AC26" s="494" t="s">
        <v>1096</v>
      </c>
      <c r="AD26" s="496" t="s">
        <v>1095</v>
      </c>
    </row>
    <row r="27" spans="2:38" s="468" customFormat="1" ht="30" customHeight="1">
      <c r="B27" s="484"/>
      <c r="C27" s="1924" t="s">
        <v>1113</v>
      </c>
      <c r="D27" s="1925"/>
      <c r="E27" s="494" t="s">
        <v>1096</v>
      </c>
      <c r="F27" s="495" t="s">
        <v>1095</v>
      </c>
      <c r="G27" s="494" t="s">
        <v>1096</v>
      </c>
      <c r="H27" s="495" t="s">
        <v>1095</v>
      </c>
      <c r="I27" s="494" t="s">
        <v>1096</v>
      </c>
      <c r="J27" s="496" t="s">
        <v>1095</v>
      </c>
      <c r="M27" s="484"/>
      <c r="N27" s="1924" t="s">
        <v>1113</v>
      </c>
      <c r="O27" s="1925"/>
      <c r="P27" s="494" t="s">
        <v>1096</v>
      </c>
      <c r="Q27" s="495" t="s">
        <v>1095</v>
      </c>
      <c r="R27" s="494" t="s">
        <v>1096</v>
      </c>
      <c r="S27" s="495" t="s">
        <v>1095</v>
      </c>
      <c r="T27" s="494" t="s">
        <v>1096</v>
      </c>
      <c r="U27" s="496" t="s">
        <v>1095</v>
      </c>
      <c r="X27" s="484"/>
      <c r="Y27" s="1924" t="s">
        <v>1113</v>
      </c>
      <c r="Z27" s="1925"/>
      <c r="AA27" s="494" t="s">
        <v>1096</v>
      </c>
      <c r="AB27" s="495" t="s">
        <v>1095</v>
      </c>
      <c r="AC27" s="494" t="s">
        <v>1096</v>
      </c>
      <c r="AD27" s="496" t="s">
        <v>1095</v>
      </c>
    </row>
    <row r="28" spans="2:38" s="468" customFormat="1" ht="30" customHeight="1">
      <c r="B28" s="484"/>
      <c r="C28" s="1924" t="s">
        <v>1114</v>
      </c>
      <c r="D28" s="1925"/>
      <c r="E28" s="494" t="s">
        <v>1096</v>
      </c>
      <c r="F28" s="495" t="s">
        <v>1095</v>
      </c>
      <c r="G28" s="494" t="s">
        <v>1096</v>
      </c>
      <c r="H28" s="495" t="s">
        <v>1095</v>
      </c>
      <c r="I28" s="494" t="s">
        <v>1096</v>
      </c>
      <c r="J28" s="496" t="s">
        <v>1095</v>
      </c>
      <c r="M28" s="484"/>
      <c r="N28" s="1924" t="s">
        <v>1114</v>
      </c>
      <c r="O28" s="1925"/>
      <c r="P28" s="494" t="s">
        <v>1096</v>
      </c>
      <c r="Q28" s="495" t="s">
        <v>1095</v>
      </c>
      <c r="R28" s="494" t="s">
        <v>1096</v>
      </c>
      <c r="S28" s="495" t="s">
        <v>1095</v>
      </c>
      <c r="T28" s="494" t="s">
        <v>1096</v>
      </c>
      <c r="U28" s="496" t="s">
        <v>1095</v>
      </c>
      <c r="X28" s="484"/>
      <c r="Y28" s="1924" t="s">
        <v>1114</v>
      </c>
      <c r="Z28" s="1925"/>
      <c r="AA28" s="494" t="s">
        <v>1096</v>
      </c>
      <c r="AB28" s="495" t="s">
        <v>1095</v>
      </c>
      <c r="AC28" s="494" t="s">
        <v>1096</v>
      </c>
      <c r="AD28" s="496" t="s">
        <v>1095</v>
      </c>
    </row>
    <row r="29" spans="2:38" s="468" customFormat="1" ht="30" customHeight="1">
      <c r="B29" s="484"/>
      <c r="C29" s="1924" t="s">
        <v>1115</v>
      </c>
      <c r="D29" s="1925"/>
      <c r="E29" s="494" t="s">
        <v>1096</v>
      </c>
      <c r="F29" s="495" t="s">
        <v>1095</v>
      </c>
      <c r="G29" s="494" t="s">
        <v>1096</v>
      </c>
      <c r="H29" s="495" t="s">
        <v>1095</v>
      </c>
      <c r="I29" s="494" t="s">
        <v>1096</v>
      </c>
      <c r="J29" s="496" t="s">
        <v>1095</v>
      </c>
      <c r="M29" s="484"/>
      <c r="N29" s="1924" t="s">
        <v>1115</v>
      </c>
      <c r="O29" s="1925"/>
      <c r="P29" s="494" t="s">
        <v>1096</v>
      </c>
      <c r="Q29" s="495" t="s">
        <v>1095</v>
      </c>
      <c r="R29" s="494" t="s">
        <v>1096</v>
      </c>
      <c r="S29" s="495" t="s">
        <v>1095</v>
      </c>
      <c r="T29" s="494" t="s">
        <v>1096</v>
      </c>
      <c r="U29" s="496" t="s">
        <v>1095</v>
      </c>
      <c r="X29" s="484"/>
      <c r="Y29" s="1924" t="s">
        <v>1115</v>
      </c>
      <c r="Z29" s="1925"/>
      <c r="AA29" s="494" t="s">
        <v>1096</v>
      </c>
      <c r="AB29" s="495" t="s">
        <v>1095</v>
      </c>
      <c r="AC29" s="494" t="s">
        <v>1096</v>
      </c>
      <c r="AD29" s="496" t="s">
        <v>1095</v>
      </c>
    </row>
    <row r="30" spans="2:38" s="468" customFormat="1" ht="30" customHeight="1">
      <c r="B30" s="489"/>
      <c r="C30" s="1919" t="s">
        <v>1116</v>
      </c>
      <c r="D30" s="1920"/>
      <c r="E30" s="490" t="s">
        <v>1096</v>
      </c>
      <c r="F30" s="492" t="s">
        <v>1095</v>
      </c>
      <c r="G30" s="490" t="s">
        <v>1096</v>
      </c>
      <c r="H30" s="492" t="s">
        <v>1095</v>
      </c>
      <c r="I30" s="490" t="s">
        <v>1096</v>
      </c>
      <c r="J30" s="493" t="s">
        <v>1095</v>
      </c>
      <c r="M30" s="489"/>
      <c r="N30" s="1919" t="s">
        <v>1116</v>
      </c>
      <c r="O30" s="1920"/>
      <c r="P30" s="490" t="s">
        <v>1096</v>
      </c>
      <c r="Q30" s="492" t="s">
        <v>1095</v>
      </c>
      <c r="R30" s="490" t="s">
        <v>1096</v>
      </c>
      <c r="S30" s="492" t="s">
        <v>1095</v>
      </c>
      <c r="T30" s="490" t="s">
        <v>1096</v>
      </c>
      <c r="U30" s="493" t="s">
        <v>1095</v>
      </c>
      <c r="X30" s="489"/>
      <c r="Y30" s="1919" t="s">
        <v>1116</v>
      </c>
      <c r="Z30" s="1920"/>
      <c r="AA30" s="490" t="s">
        <v>1096</v>
      </c>
      <c r="AB30" s="492" t="s">
        <v>1095</v>
      </c>
      <c r="AC30" s="490" t="s">
        <v>1096</v>
      </c>
      <c r="AD30" s="493" t="s">
        <v>1095</v>
      </c>
    </row>
    <row r="31" spans="2:38" s="468" customFormat="1" ht="30" customHeight="1">
      <c r="B31" s="1916" t="s">
        <v>1117</v>
      </c>
      <c r="C31" s="1917"/>
      <c r="D31" s="1918"/>
      <c r="E31" s="505" t="s">
        <v>1095</v>
      </c>
      <c r="F31" s="477" t="s">
        <v>1118</v>
      </c>
      <c r="G31" s="490" t="s">
        <v>1096</v>
      </c>
      <c r="H31" s="478" t="s">
        <v>1095</v>
      </c>
      <c r="I31" s="490" t="s">
        <v>1096</v>
      </c>
      <c r="J31" s="479" t="s">
        <v>1095</v>
      </c>
      <c r="M31" s="1916" t="s">
        <v>1117</v>
      </c>
      <c r="N31" s="1917"/>
      <c r="O31" s="1918"/>
      <c r="P31" s="490" t="s">
        <v>1096</v>
      </c>
      <c r="Q31" s="478" t="s">
        <v>1095</v>
      </c>
      <c r="R31" s="490" t="s">
        <v>1096</v>
      </c>
      <c r="S31" s="478" t="s">
        <v>1095</v>
      </c>
      <c r="T31" s="490" t="s">
        <v>1096</v>
      </c>
      <c r="U31" s="479" t="s">
        <v>1095</v>
      </c>
      <c r="X31" s="1916" t="s">
        <v>1117</v>
      </c>
      <c r="Y31" s="1917"/>
      <c r="Z31" s="1918"/>
      <c r="AA31" s="490" t="s">
        <v>1096</v>
      </c>
      <c r="AB31" s="478" t="s">
        <v>1095</v>
      </c>
      <c r="AC31" s="490" t="s">
        <v>1096</v>
      </c>
      <c r="AD31" s="479" t="s">
        <v>1095</v>
      </c>
    </row>
    <row r="32" spans="2:38" s="468" customFormat="1" ht="30" customHeight="1">
      <c r="B32" s="1921" t="s">
        <v>1119</v>
      </c>
      <c r="C32" s="1922"/>
      <c r="D32" s="1923"/>
      <c r="E32" s="499"/>
      <c r="F32" s="481"/>
      <c r="G32" s="499"/>
      <c r="H32" s="482"/>
      <c r="I32" s="499"/>
      <c r="J32" s="483"/>
      <c r="M32" s="1921" t="s">
        <v>1119</v>
      </c>
      <c r="N32" s="1922"/>
      <c r="O32" s="1923"/>
      <c r="P32" s="499"/>
      <c r="Q32" s="482"/>
      <c r="R32" s="499"/>
      <c r="S32" s="482"/>
      <c r="T32" s="499"/>
      <c r="U32" s="483"/>
      <c r="X32" s="1921" t="s">
        <v>1119</v>
      </c>
      <c r="Y32" s="1922"/>
      <c r="Z32" s="1923"/>
      <c r="AA32" s="499"/>
      <c r="AB32" s="482"/>
      <c r="AC32" s="499"/>
      <c r="AD32" s="483"/>
    </row>
    <row r="33" spans="2:38" s="468" customFormat="1" ht="30" customHeight="1">
      <c r="B33" s="484"/>
      <c r="C33" s="1924" t="s">
        <v>1120</v>
      </c>
      <c r="D33" s="1925"/>
      <c r="E33" s="503" t="s">
        <v>1095</v>
      </c>
      <c r="F33" s="1926" t="s">
        <v>1121</v>
      </c>
      <c r="G33" s="494" t="s">
        <v>1122</v>
      </c>
      <c r="H33" s="495" t="s">
        <v>1095</v>
      </c>
      <c r="I33" s="494" t="s">
        <v>1122</v>
      </c>
      <c r="J33" s="496" t="s">
        <v>1095</v>
      </c>
      <c r="M33" s="484"/>
      <c r="N33" s="1924" t="s">
        <v>1120</v>
      </c>
      <c r="O33" s="1925"/>
      <c r="P33" s="494" t="s">
        <v>1122</v>
      </c>
      <c r="Q33" s="495" t="s">
        <v>1095</v>
      </c>
      <c r="R33" s="494" t="s">
        <v>1122</v>
      </c>
      <c r="S33" s="495" t="s">
        <v>1095</v>
      </c>
      <c r="T33" s="494" t="s">
        <v>1122</v>
      </c>
      <c r="U33" s="496" t="s">
        <v>1095</v>
      </c>
      <c r="X33" s="484"/>
      <c r="Y33" s="1924" t="s">
        <v>1120</v>
      </c>
      <c r="Z33" s="1925"/>
      <c r="AA33" s="494" t="s">
        <v>1122</v>
      </c>
      <c r="AB33" s="495" t="s">
        <v>1095</v>
      </c>
      <c r="AC33" s="494" t="s">
        <v>1122</v>
      </c>
      <c r="AD33" s="496" t="s">
        <v>1095</v>
      </c>
    </row>
    <row r="34" spans="2:38" s="468" customFormat="1" ht="30" customHeight="1">
      <c r="B34" s="484"/>
      <c r="C34" s="1919" t="s">
        <v>1123</v>
      </c>
      <c r="D34" s="1920"/>
      <c r="E34" s="506" t="s">
        <v>1095</v>
      </c>
      <c r="F34" s="1927"/>
      <c r="G34" s="485" t="s">
        <v>1095</v>
      </c>
      <c r="H34" s="487" t="s">
        <v>1121</v>
      </c>
      <c r="I34" s="485" t="s">
        <v>1095</v>
      </c>
      <c r="J34" s="488" t="s">
        <v>1121</v>
      </c>
      <c r="M34" s="484"/>
      <c r="N34" s="1919" t="s">
        <v>1123</v>
      </c>
      <c r="O34" s="1920"/>
      <c r="P34" s="485" t="s">
        <v>1095</v>
      </c>
      <c r="Q34" s="487" t="s">
        <v>1121</v>
      </c>
      <c r="R34" s="485" t="s">
        <v>1095</v>
      </c>
      <c r="S34" s="487" t="s">
        <v>1121</v>
      </c>
      <c r="T34" s="485" t="s">
        <v>1095</v>
      </c>
      <c r="U34" s="488" t="s">
        <v>1121</v>
      </c>
      <c r="X34" s="484"/>
      <c r="Y34" s="1919" t="s">
        <v>1123</v>
      </c>
      <c r="Z34" s="1920"/>
      <c r="AA34" s="485" t="s">
        <v>1095</v>
      </c>
      <c r="AB34" s="487" t="s">
        <v>1121</v>
      </c>
      <c r="AC34" s="485" t="s">
        <v>1095</v>
      </c>
      <c r="AD34" s="488" t="s">
        <v>1121</v>
      </c>
    </row>
    <row r="35" spans="2:38" s="468" customFormat="1" ht="30" customHeight="1">
      <c r="B35" s="1921" t="s">
        <v>1124</v>
      </c>
      <c r="C35" s="1922"/>
      <c r="D35" s="1923"/>
      <c r="E35" s="499"/>
      <c r="F35" s="481"/>
      <c r="G35" s="499"/>
      <c r="H35" s="482"/>
      <c r="I35" s="499"/>
      <c r="J35" s="483"/>
      <c r="M35" s="1921" t="s">
        <v>1124</v>
      </c>
      <c r="N35" s="1922"/>
      <c r="O35" s="1923"/>
      <c r="P35" s="499"/>
      <c r="Q35" s="482"/>
      <c r="R35" s="499"/>
      <c r="S35" s="482"/>
      <c r="T35" s="499"/>
      <c r="U35" s="483"/>
      <c r="X35" s="1921" t="s">
        <v>1124</v>
      </c>
      <c r="Y35" s="1922"/>
      <c r="Z35" s="1923"/>
      <c r="AA35" s="499"/>
      <c r="AB35" s="482"/>
      <c r="AC35" s="499"/>
      <c r="AD35" s="483"/>
    </row>
    <row r="36" spans="2:38" s="468" customFormat="1" ht="30" customHeight="1">
      <c r="B36" s="484"/>
      <c r="C36" s="1924" t="s">
        <v>1125</v>
      </c>
      <c r="D36" s="1925"/>
      <c r="E36" s="506" t="s">
        <v>1126</v>
      </c>
      <c r="F36" s="486" t="s">
        <v>1095</v>
      </c>
      <c r="G36" s="506" t="s">
        <v>1126</v>
      </c>
      <c r="H36" s="487" t="s">
        <v>1095</v>
      </c>
      <c r="I36" s="506" t="s">
        <v>1126</v>
      </c>
      <c r="J36" s="488" t="s">
        <v>1095</v>
      </c>
      <c r="M36" s="484"/>
      <c r="N36" s="1924" t="s">
        <v>1125</v>
      </c>
      <c r="O36" s="1925"/>
      <c r="P36" s="506" t="s">
        <v>1126</v>
      </c>
      <c r="Q36" s="487" t="s">
        <v>1095</v>
      </c>
      <c r="R36" s="506" t="s">
        <v>1126</v>
      </c>
      <c r="S36" s="487" t="s">
        <v>1095</v>
      </c>
      <c r="T36" s="506" t="s">
        <v>1126</v>
      </c>
      <c r="U36" s="488" t="s">
        <v>1095</v>
      </c>
      <c r="X36" s="484"/>
      <c r="Y36" s="1924" t="s">
        <v>1125</v>
      </c>
      <c r="Z36" s="1925"/>
      <c r="AA36" s="506" t="s">
        <v>1126</v>
      </c>
      <c r="AB36" s="487" t="s">
        <v>1095</v>
      </c>
      <c r="AC36" s="506" t="s">
        <v>1126</v>
      </c>
      <c r="AD36" s="488" t="s">
        <v>1095</v>
      </c>
    </row>
    <row r="37" spans="2:38" s="497" customFormat="1" ht="30" customHeight="1">
      <c r="B37" s="507"/>
      <c r="C37" s="1919" t="s">
        <v>1127</v>
      </c>
      <c r="D37" s="1920"/>
      <c r="E37" s="490" t="s">
        <v>1128</v>
      </c>
      <c r="F37" s="491" t="s">
        <v>1095</v>
      </c>
      <c r="G37" s="490" t="s">
        <v>1128</v>
      </c>
      <c r="H37" s="492" t="s">
        <v>1095</v>
      </c>
      <c r="I37" s="490" t="s">
        <v>1128</v>
      </c>
      <c r="J37" s="493" t="s">
        <v>1095</v>
      </c>
      <c r="M37" s="507"/>
      <c r="N37" s="1919" t="s">
        <v>1127</v>
      </c>
      <c r="O37" s="1920"/>
      <c r="P37" s="490" t="s">
        <v>1128</v>
      </c>
      <c r="Q37" s="492" t="s">
        <v>1095</v>
      </c>
      <c r="R37" s="490" t="s">
        <v>1128</v>
      </c>
      <c r="S37" s="492" t="s">
        <v>1095</v>
      </c>
      <c r="T37" s="490" t="s">
        <v>1128</v>
      </c>
      <c r="U37" s="493" t="s">
        <v>1095</v>
      </c>
      <c r="X37" s="507"/>
      <c r="Y37" s="1919" t="s">
        <v>1127</v>
      </c>
      <c r="Z37" s="1920"/>
      <c r="AA37" s="490" t="s">
        <v>1128</v>
      </c>
      <c r="AB37" s="492" t="s">
        <v>1095</v>
      </c>
      <c r="AC37" s="490" t="s">
        <v>1128</v>
      </c>
      <c r="AD37" s="493" t="s">
        <v>1095</v>
      </c>
      <c r="AJ37" s="468"/>
      <c r="AK37" s="468"/>
      <c r="AL37" s="468"/>
    </row>
    <row r="38" spans="2:38" s="468" customFormat="1" ht="30" customHeight="1">
      <c r="B38" s="1913" t="s">
        <v>1129</v>
      </c>
      <c r="C38" s="1914"/>
      <c r="D38" s="1915"/>
      <c r="E38" s="476"/>
      <c r="F38" s="477"/>
      <c r="G38" s="476"/>
      <c r="H38" s="478"/>
      <c r="I38" s="476"/>
      <c r="J38" s="479"/>
      <c r="M38" s="1913" t="s">
        <v>1129</v>
      </c>
      <c r="N38" s="1914"/>
      <c r="O38" s="1915"/>
      <c r="P38" s="476"/>
      <c r="Q38" s="478"/>
      <c r="R38" s="476"/>
      <c r="S38" s="478"/>
      <c r="T38" s="476"/>
      <c r="U38" s="479"/>
      <c r="X38" s="1913" t="s">
        <v>1129</v>
      </c>
      <c r="Y38" s="1914"/>
      <c r="Z38" s="1915"/>
      <c r="AA38" s="476"/>
      <c r="AB38" s="478"/>
      <c r="AC38" s="476"/>
      <c r="AD38" s="479"/>
    </row>
    <row r="39" spans="2:38" s="468" customFormat="1" ht="30" customHeight="1">
      <c r="B39" s="1921" t="s">
        <v>1130</v>
      </c>
      <c r="C39" s="1922"/>
      <c r="D39" s="1923"/>
      <c r="E39" s="499"/>
      <c r="F39" s="481"/>
      <c r="G39" s="499"/>
      <c r="H39" s="482"/>
      <c r="I39" s="499"/>
      <c r="J39" s="483"/>
      <c r="M39" s="1921" t="s">
        <v>1130</v>
      </c>
      <c r="N39" s="1922"/>
      <c r="O39" s="1923"/>
      <c r="P39" s="499"/>
      <c r="Q39" s="482"/>
      <c r="R39" s="499"/>
      <c r="S39" s="482"/>
      <c r="T39" s="499"/>
      <c r="U39" s="483"/>
      <c r="X39" s="1921" t="s">
        <v>1130</v>
      </c>
      <c r="Y39" s="1922"/>
      <c r="Z39" s="1923"/>
      <c r="AA39" s="499"/>
      <c r="AB39" s="482"/>
      <c r="AC39" s="499"/>
      <c r="AD39" s="483"/>
    </row>
    <row r="40" spans="2:38" s="468" customFormat="1" ht="30" customHeight="1">
      <c r="B40" s="484"/>
      <c r="C40" s="1924" t="s">
        <v>1131</v>
      </c>
      <c r="D40" s="1925"/>
      <c r="E40" s="494" t="s">
        <v>1132</v>
      </c>
      <c r="F40" s="495" t="s">
        <v>1121</v>
      </c>
      <c r="G40" s="494" t="s">
        <v>1133</v>
      </c>
      <c r="H40" s="495" t="s">
        <v>1121</v>
      </c>
      <c r="I40" s="494" t="s">
        <v>1133</v>
      </c>
      <c r="J40" s="496" t="s">
        <v>1121</v>
      </c>
      <c r="M40" s="484"/>
      <c r="N40" s="1924" t="s">
        <v>1131</v>
      </c>
      <c r="O40" s="1925"/>
      <c r="P40" s="494" t="s">
        <v>1133</v>
      </c>
      <c r="Q40" s="495" t="s">
        <v>1121</v>
      </c>
      <c r="R40" s="494" t="s">
        <v>1133</v>
      </c>
      <c r="S40" s="495" t="s">
        <v>1121</v>
      </c>
      <c r="T40" s="494" t="s">
        <v>1133</v>
      </c>
      <c r="U40" s="496" t="s">
        <v>1121</v>
      </c>
      <c r="X40" s="484"/>
      <c r="Y40" s="1924" t="s">
        <v>1131</v>
      </c>
      <c r="Z40" s="1925"/>
      <c r="AA40" s="494" t="s">
        <v>1133</v>
      </c>
      <c r="AB40" s="495" t="s">
        <v>1121</v>
      </c>
      <c r="AC40" s="494" t="s">
        <v>1133</v>
      </c>
      <c r="AD40" s="496" t="s">
        <v>1121</v>
      </c>
    </row>
    <row r="41" spans="2:38" s="468" customFormat="1" ht="30" customHeight="1">
      <c r="B41" s="484"/>
      <c r="C41" s="1924" t="s">
        <v>1134</v>
      </c>
      <c r="D41" s="1925"/>
      <c r="E41" s="494" t="s">
        <v>1132</v>
      </c>
      <c r="F41" s="495" t="s">
        <v>1121</v>
      </c>
      <c r="G41" s="494" t="s">
        <v>1135</v>
      </c>
      <c r="H41" s="495" t="s">
        <v>1121</v>
      </c>
      <c r="I41" s="494" t="s">
        <v>1135</v>
      </c>
      <c r="J41" s="496" t="s">
        <v>1121</v>
      </c>
      <c r="M41" s="484"/>
      <c r="N41" s="1924" t="s">
        <v>1134</v>
      </c>
      <c r="O41" s="1925"/>
      <c r="P41" s="494" t="s">
        <v>1135</v>
      </c>
      <c r="Q41" s="495" t="s">
        <v>1121</v>
      </c>
      <c r="R41" s="494" t="s">
        <v>1135</v>
      </c>
      <c r="S41" s="495" t="s">
        <v>1121</v>
      </c>
      <c r="T41" s="494" t="s">
        <v>1135</v>
      </c>
      <c r="U41" s="496" t="s">
        <v>1121</v>
      </c>
      <c r="X41" s="484"/>
      <c r="Y41" s="1924" t="s">
        <v>1134</v>
      </c>
      <c r="Z41" s="1925"/>
      <c r="AA41" s="494" t="s">
        <v>1135</v>
      </c>
      <c r="AB41" s="495" t="s">
        <v>1121</v>
      </c>
      <c r="AC41" s="494" t="s">
        <v>1135</v>
      </c>
      <c r="AD41" s="496" t="s">
        <v>1121</v>
      </c>
    </row>
    <row r="42" spans="2:38" s="468" customFormat="1" ht="30" customHeight="1">
      <c r="B42" s="484"/>
      <c r="C42" s="1924" t="s">
        <v>1136</v>
      </c>
      <c r="D42" s="1925"/>
      <c r="E42" s="494" t="s">
        <v>1132</v>
      </c>
      <c r="F42" s="495" t="s">
        <v>1121</v>
      </c>
      <c r="G42" s="494" t="s">
        <v>1137</v>
      </c>
      <c r="H42" s="495" t="s">
        <v>1121</v>
      </c>
      <c r="I42" s="494" t="s">
        <v>1137</v>
      </c>
      <c r="J42" s="496" t="s">
        <v>1121</v>
      </c>
      <c r="M42" s="484"/>
      <c r="N42" s="1924" t="s">
        <v>1136</v>
      </c>
      <c r="O42" s="1925"/>
      <c r="P42" s="494" t="s">
        <v>1137</v>
      </c>
      <c r="Q42" s="495" t="s">
        <v>1121</v>
      </c>
      <c r="R42" s="494" t="s">
        <v>1137</v>
      </c>
      <c r="S42" s="495" t="s">
        <v>1121</v>
      </c>
      <c r="T42" s="494" t="s">
        <v>1137</v>
      </c>
      <c r="U42" s="496" t="s">
        <v>1121</v>
      </c>
      <c r="X42" s="484"/>
      <c r="Y42" s="1924" t="s">
        <v>1136</v>
      </c>
      <c r="Z42" s="1925"/>
      <c r="AA42" s="494" t="s">
        <v>1137</v>
      </c>
      <c r="AB42" s="495" t="s">
        <v>1121</v>
      </c>
      <c r="AC42" s="494" t="s">
        <v>1137</v>
      </c>
      <c r="AD42" s="496" t="s">
        <v>1121</v>
      </c>
    </row>
    <row r="43" spans="2:38" s="468" customFormat="1" ht="30" customHeight="1">
      <c r="B43" s="489"/>
      <c r="C43" s="1919" t="s">
        <v>1138</v>
      </c>
      <c r="D43" s="1920"/>
      <c r="E43" s="502" t="s">
        <v>1095</v>
      </c>
      <c r="F43" s="491" t="s">
        <v>739</v>
      </c>
      <c r="G43" s="502" t="s">
        <v>1095</v>
      </c>
      <c r="H43" s="492" t="s">
        <v>739</v>
      </c>
      <c r="I43" s="502" t="s">
        <v>1095</v>
      </c>
      <c r="J43" s="493" t="s">
        <v>739</v>
      </c>
      <c r="M43" s="489"/>
      <c r="N43" s="1919" t="s">
        <v>1138</v>
      </c>
      <c r="O43" s="1920"/>
      <c r="P43" s="502" t="s">
        <v>1095</v>
      </c>
      <c r="Q43" s="492" t="s">
        <v>739</v>
      </c>
      <c r="R43" s="502" t="s">
        <v>1095</v>
      </c>
      <c r="S43" s="492" t="s">
        <v>739</v>
      </c>
      <c r="T43" s="502" t="s">
        <v>1095</v>
      </c>
      <c r="U43" s="493" t="s">
        <v>739</v>
      </c>
      <c r="X43" s="489"/>
      <c r="Y43" s="1919" t="s">
        <v>1138</v>
      </c>
      <c r="Z43" s="1920"/>
      <c r="AA43" s="502" t="s">
        <v>1095</v>
      </c>
      <c r="AB43" s="492" t="s">
        <v>739</v>
      </c>
      <c r="AC43" s="502" t="s">
        <v>1095</v>
      </c>
      <c r="AD43" s="493" t="s">
        <v>739</v>
      </c>
    </row>
    <row r="44" spans="2:38" s="468" customFormat="1" ht="30" customHeight="1">
      <c r="B44" s="1916" t="s">
        <v>1139</v>
      </c>
      <c r="C44" s="1917"/>
      <c r="D44" s="1918"/>
      <c r="E44" s="476" t="s">
        <v>1095</v>
      </c>
      <c r="F44" s="477" t="s">
        <v>739</v>
      </c>
      <c r="G44" s="476" t="s">
        <v>1095</v>
      </c>
      <c r="H44" s="478" t="s">
        <v>739</v>
      </c>
      <c r="I44" s="476" t="s">
        <v>1095</v>
      </c>
      <c r="J44" s="479" t="s">
        <v>739</v>
      </c>
      <c r="M44" s="1916" t="s">
        <v>1139</v>
      </c>
      <c r="N44" s="1917"/>
      <c r="O44" s="1918"/>
      <c r="P44" s="476" t="s">
        <v>1095</v>
      </c>
      <c r="Q44" s="478" t="s">
        <v>739</v>
      </c>
      <c r="R44" s="476" t="s">
        <v>1095</v>
      </c>
      <c r="S44" s="478" t="s">
        <v>739</v>
      </c>
      <c r="T44" s="476" t="s">
        <v>1095</v>
      </c>
      <c r="U44" s="479" t="s">
        <v>739</v>
      </c>
      <c r="X44" s="1916" t="s">
        <v>1139</v>
      </c>
      <c r="Y44" s="1917"/>
      <c r="Z44" s="1918"/>
      <c r="AA44" s="476" t="s">
        <v>1095</v>
      </c>
      <c r="AB44" s="478" t="s">
        <v>739</v>
      </c>
      <c r="AC44" s="476" t="s">
        <v>1095</v>
      </c>
      <c r="AD44" s="479" t="s">
        <v>739</v>
      </c>
    </row>
    <row r="45" spans="2:38" s="468" customFormat="1" ht="30" customHeight="1">
      <c r="B45" s="1921" t="s">
        <v>1140</v>
      </c>
      <c r="C45" s="1922"/>
      <c r="D45" s="1923"/>
      <c r="E45" s="499"/>
      <c r="F45" s="481"/>
      <c r="G45" s="499"/>
      <c r="H45" s="482"/>
      <c r="I45" s="499"/>
      <c r="J45" s="483"/>
      <c r="M45" s="1921" t="s">
        <v>1140</v>
      </c>
      <c r="N45" s="1922"/>
      <c r="O45" s="1923"/>
      <c r="P45" s="499"/>
      <c r="Q45" s="482"/>
      <c r="R45" s="499"/>
      <c r="S45" s="482"/>
      <c r="T45" s="499"/>
      <c r="U45" s="483"/>
      <c r="X45" s="1921" t="s">
        <v>1140</v>
      </c>
      <c r="Y45" s="1922"/>
      <c r="Z45" s="1923"/>
      <c r="AA45" s="499"/>
      <c r="AB45" s="482"/>
      <c r="AC45" s="499"/>
      <c r="AD45" s="483"/>
    </row>
    <row r="46" spans="2:38" s="468" customFormat="1" ht="30" customHeight="1">
      <c r="B46" s="484"/>
      <c r="C46" s="1924" t="s">
        <v>1141</v>
      </c>
      <c r="D46" s="1925"/>
      <c r="E46" s="503" t="s">
        <v>1142</v>
      </c>
      <c r="F46" s="495" t="s">
        <v>1121</v>
      </c>
      <c r="G46" s="503" t="s">
        <v>1142</v>
      </c>
      <c r="H46" s="495" t="s">
        <v>1121</v>
      </c>
      <c r="I46" s="503" t="s">
        <v>1142</v>
      </c>
      <c r="J46" s="496" t="s">
        <v>1121</v>
      </c>
      <c r="M46" s="484"/>
      <c r="N46" s="1924" t="s">
        <v>1141</v>
      </c>
      <c r="O46" s="1925"/>
      <c r="P46" s="503" t="s">
        <v>1142</v>
      </c>
      <c r="Q46" s="495" t="s">
        <v>1121</v>
      </c>
      <c r="R46" s="503" t="s">
        <v>1142</v>
      </c>
      <c r="S46" s="495" t="s">
        <v>1121</v>
      </c>
      <c r="T46" s="503" t="s">
        <v>1142</v>
      </c>
      <c r="U46" s="496" t="s">
        <v>1121</v>
      </c>
      <c r="X46" s="484"/>
      <c r="Y46" s="1924" t="s">
        <v>1141</v>
      </c>
      <c r="Z46" s="1925"/>
      <c r="AA46" s="503" t="s">
        <v>1142</v>
      </c>
      <c r="AB46" s="495" t="s">
        <v>1121</v>
      </c>
      <c r="AC46" s="503" t="s">
        <v>1142</v>
      </c>
      <c r="AD46" s="496" t="s">
        <v>1121</v>
      </c>
    </row>
    <row r="47" spans="2:38" s="468" customFormat="1" ht="30" customHeight="1">
      <c r="B47" s="484"/>
      <c r="C47" s="1919" t="s">
        <v>1143</v>
      </c>
      <c r="D47" s="1920"/>
      <c r="E47" s="506" t="s">
        <v>1095</v>
      </c>
      <c r="F47" s="487" t="s">
        <v>1121</v>
      </c>
      <c r="G47" s="506" t="s">
        <v>1095</v>
      </c>
      <c r="H47" s="487" t="s">
        <v>1121</v>
      </c>
      <c r="I47" s="506" t="s">
        <v>1095</v>
      </c>
      <c r="J47" s="488" t="s">
        <v>1121</v>
      </c>
      <c r="M47" s="484"/>
      <c r="N47" s="1919" t="s">
        <v>1143</v>
      </c>
      <c r="O47" s="1920"/>
      <c r="P47" s="506" t="s">
        <v>1095</v>
      </c>
      <c r="Q47" s="487" t="s">
        <v>1121</v>
      </c>
      <c r="R47" s="506" t="s">
        <v>1095</v>
      </c>
      <c r="S47" s="487" t="s">
        <v>1121</v>
      </c>
      <c r="T47" s="506" t="s">
        <v>1095</v>
      </c>
      <c r="U47" s="488" t="s">
        <v>1121</v>
      </c>
      <c r="X47" s="484"/>
      <c r="Y47" s="1919" t="s">
        <v>1143</v>
      </c>
      <c r="Z47" s="1920"/>
      <c r="AA47" s="506" t="s">
        <v>1095</v>
      </c>
      <c r="AB47" s="487" t="s">
        <v>1121</v>
      </c>
      <c r="AC47" s="506" t="s">
        <v>1095</v>
      </c>
      <c r="AD47" s="488" t="s">
        <v>1121</v>
      </c>
    </row>
    <row r="48" spans="2:38" s="468" customFormat="1" ht="30" customHeight="1">
      <c r="B48" s="1916" t="s">
        <v>1144</v>
      </c>
      <c r="C48" s="1917"/>
      <c r="D48" s="1918"/>
      <c r="E48" s="505" t="s">
        <v>1095</v>
      </c>
      <c r="F48" s="477" t="s">
        <v>739</v>
      </c>
      <c r="G48" s="505" t="s">
        <v>1095</v>
      </c>
      <c r="H48" s="478" t="s">
        <v>739</v>
      </c>
      <c r="I48" s="505" t="s">
        <v>1095</v>
      </c>
      <c r="J48" s="479" t="s">
        <v>739</v>
      </c>
      <c r="M48" s="1916" t="s">
        <v>1144</v>
      </c>
      <c r="N48" s="1917"/>
      <c r="O48" s="1918"/>
      <c r="P48" s="505" t="s">
        <v>1095</v>
      </c>
      <c r="Q48" s="478" t="s">
        <v>739</v>
      </c>
      <c r="R48" s="505" t="s">
        <v>1095</v>
      </c>
      <c r="S48" s="478" t="s">
        <v>739</v>
      </c>
      <c r="T48" s="505" t="s">
        <v>1095</v>
      </c>
      <c r="U48" s="479" t="s">
        <v>739</v>
      </c>
      <c r="X48" s="1916" t="s">
        <v>1144</v>
      </c>
      <c r="Y48" s="1917"/>
      <c r="Z48" s="1918"/>
      <c r="AA48" s="505" t="s">
        <v>1095</v>
      </c>
      <c r="AB48" s="478" t="s">
        <v>739</v>
      </c>
      <c r="AC48" s="505" t="s">
        <v>1095</v>
      </c>
      <c r="AD48" s="479" t="s">
        <v>739</v>
      </c>
    </row>
    <row r="49" spans="1:32" s="468" customFormat="1" ht="30" customHeight="1">
      <c r="B49" s="1913" t="s">
        <v>1145</v>
      </c>
      <c r="C49" s="1914"/>
      <c r="D49" s="1915"/>
      <c r="E49" s="505"/>
      <c r="F49" s="477"/>
      <c r="G49" s="505"/>
      <c r="H49" s="478"/>
      <c r="I49" s="505"/>
      <c r="J49" s="479"/>
      <c r="M49" s="1913" t="s">
        <v>1145</v>
      </c>
      <c r="N49" s="1914"/>
      <c r="O49" s="1915"/>
      <c r="P49" s="505"/>
      <c r="Q49" s="478"/>
      <c r="R49" s="505"/>
      <c r="S49" s="478"/>
      <c r="T49" s="505"/>
      <c r="U49" s="479"/>
      <c r="X49" s="1913" t="s">
        <v>1145</v>
      </c>
      <c r="Y49" s="1914"/>
      <c r="Z49" s="1915"/>
      <c r="AA49" s="505"/>
      <c r="AB49" s="478"/>
      <c r="AC49" s="505"/>
      <c r="AD49" s="479"/>
    </row>
    <row r="50" spans="1:32" s="468" customFormat="1" ht="30" customHeight="1">
      <c r="B50" s="1916" t="s">
        <v>1146</v>
      </c>
      <c r="C50" s="1917"/>
      <c r="D50" s="1918"/>
      <c r="E50" s="476" t="s">
        <v>1147</v>
      </c>
      <c r="F50" s="477" t="s">
        <v>1148</v>
      </c>
      <c r="G50" s="476" t="s">
        <v>1147</v>
      </c>
      <c r="H50" s="478" t="s">
        <v>1148</v>
      </c>
      <c r="I50" s="476" t="s">
        <v>1147</v>
      </c>
      <c r="J50" s="479" t="s">
        <v>1148</v>
      </c>
      <c r="M50" s="1916" t="s">
        <v>1146</v>
      </c>
      <c r="N50" s="1917"/>
      <c r="O50" s="1918"/>
      <c r="P50" s="476" t="s">
        <v>1147</v>
      </c>
      <c r="Q50" s="478" t="s">
        <v>1148</v>
      </c>
      <c r="R50" s="476" t="s">
        <v>1147</v>
      </c>
      <c r="S50" s="478" t="s">
        <v>1148</v>
      </c>
      <c r="T50" s="476" t="s">
        <v>1147</v>
      </c>
      <c r="U50" s="479" t="s">
        <v>1148</v>
      </c>
      <c r="X50" s="1916" t="s">
        <v>1146</v>
      </c>
      <c r="Y50" s="1917"/>
      <c r="Z50" s="1918"/>
      <c r="AA50" s="476" t="s">
        <v>1147</v>
      </c>
      <c r="AB50" s="478" t="s">
        <v>1148</v>
      </c>
      <c r="AC50" s="476" t="s">
        <v>1147</v>
      </c>
      <c r="AD50" s="479" t="s">
        <v>1148</v>
      </c>
    </row>
    <row r="51" spans="1:32" s="468" customFormat="1" ht="30" customHeight="1">
      <c r="B51" s="1916" t="s">
        <v>1149</v>
      </c>
      <c r="C51" s="1917"/>
      <c r="D51" s="1918"/>
      <c r="E51" s="505" t="s">
        <v>1126</v>
      </c>
      <c r="F51" s="477" t="s">
        <v>1095</v>
      </c>
      <c r="G51" s="505" t="s">
        <v>1126</v>
      </c>
      <c r="H51" s="478" t="s">
        <v>1095</v>
      </c>
      <c r="I51" s="505" t="s">
        <v>1126</v>
      </c>
      <c r="J51" s="479" t="s">
        <v>1095</v>
      </c>
      <c r="M51" s="1916" t="s">
        <v>1149</v>
      </c>
      <c r="N51" s="1917"/>
      <c r="O51" s="1918"/>
      <c r="P51" s="505" t="s">
        <v>1126</v>
      </c>
      <c r="Q51" s="478" t="s">
        <v>1095</v>
      </c>
      <c r="R51" s="505" t="s">
        <v>1126</v>
      </c>
      <c r="S51" s="478" t="s">
        <v>1095</v>
      </c>
      <c r="T51" s="505" t="s">
        <v>1126</v>
      </c>
      <c r="U51" s="479" t="s">
        <v>1095</v>
      </c>
      <c r="X51" s="1916" t="s">
        <v>1149</v>
      </c>
      <c r="Y51" s="1917"/>
      <c r="Z51" s="1918"/>
      <c r="AA51" s="505" t="s">
        <v>1126</v>
      </c>
      <c r="AB51" s="478" t="s">
        <v>1095</v>
      </c>
      <c r="AC51" s="505" t="s">
        <v>1126</v>
      </c>
      <c r="AD51" s="479" t="s">
        <v>1095</v>
      </c>
    </row>
    <row r="52" spans="1:32" s="468" customFormat="1" ht="30" customHeight="1">
      <c r="B52" s="1916" t="s">
        <v>1150</v>
      </c>
      <c r="C52" s="1917"/>
      <c r="D52" s="1918"/>
      <c r="E52" s="505" t="s">
        <v>1126</v>
      </c>
      <c r="F52" s="477" t="s">
        <v>1095</v>
      </c>
      <c r="G52" s="505" t="s">
        <v>1126</v>
      </c>
      <c r="H52" s="478" t="s">
        <v>1095</v>
      </c>
      <c r="I52" s="505" t="s">
        <v>1126</v>
      </c>
      <c r="J52" s="479" t="s">
        <v>1095</v>
      </c>
      <c r="M52" s="1916" t="s">
        <v>1150</v>
      </c>
      <c r="N52" s="1917"/>
      <c r="O52" s="1918"/>
      <c r="P52" s="505" t="s">
        <v>1126</v>
      </c>
      <c r="Q52" s="478" t="s">
        <v>1095</v>
      </c>
      <c r="R52" s="505" t="s">
        <v>1126</v>
      </c>
      <c r="S52" s="478" t="s">
        <v>1095</v>
      </c>
      <c r="T52" s="505" t="s">
        <v>1126</v>
      </c>
      <c r="U52" s="479" t="s">
        <v>1095</v>
      </c>
      <c r="X52" s="1916" t="s">
        <v>1150</v>
      </c>
      <c r="Y52" s="1917"/>
      <c r="Z52" s="1918"/>
      <c r="AA52" s="505" t="s">
        <v>1126</v>
      </c>
      <c r="AB52" s="478" t="s">
        <v>1095</v>
      </c>
      <c r="AC52" s="505" t="s">
        <v>1126</v>
      </c>
      <c r="AD52" s="479" t="s">
        <v>1095</v>
      </c>
    </row>
    <row r="53" spans="1:32" s="468" customFormat="1" ht="30" customHeight="1">
      <c r="B53" s="1916" t="s">
        <v>1151</v>
      </c>
      <c r="C53" s="1917"/>
      <c r="D53" s="1918"/>
      <c r="E53" s="505" t="s">
        <v>1095</v>
      </c>
      <c r="F53" s="477" t="s">
        <v>1152</v>
      </c>
      <c r="G53" s="505" t="s">
        <v>1095</v>
      </c>
      <c r="H53" s="478" t="s">
        <v>1152</v>
      </c>
      <c r="I53" s="505" t="s">
        <v>1095</v>
      </c>
      <c r="J53" s="479" t="s">
        <v>1152</v>
      </c>
      <c r="M53" s="1916" t="s">
        <v>1151</v>
      </c>
      <c r="N53" s="1917"/>
      <c r="O53" s="1918"/>
      <c r="P53" s="505" t="s">
        <v>1095</v>
      </c>
      <c r="Q53" s="478" t="s">
        <v>1152</v>
      </c>
      <c r="R53" s="505" t="s">
        <v>1095</v>
      </c>
      <c r="S53" s="478" t="s">
        <v>1152</v>
      </c>
      <c r="T53" s="505" t="s">
        <v>1095</v>
      </c>
      <c r="U53" s="479" t="s">
        <v>1152</v>
      </c>
      <c r="X53" s="1916" t="s">
        <v>1151</v>
      </c>
      <c r="Y53" s="1917"/>
      <c r="Z53" s="1918"/>
      <c r="AA53" s="505" t="s">
        <v>1095</v>
      </c>
      <c r="AB53" s="478" t="s">
        <v>1152</v>
      </c>
      <c r="AC53" s="505" t="s">
        <v>1095</v>
      </c>
      <c r="AD53" s="479" t="s">
        <v>1152</v>
      </c>
    </row>
    <row r="54" spans="1:32" s="468" customFormat="1" ht="30" customHeight="1">
      <c r="B54" s="1916" t="s">
        <v>1153</v>
      </c>
      <c r="C54" s="1917"/>
      <c r="D54" s="1918"/>
      <c r="E54" s="503" t="s">
        <v>1096</v>
      </c>
      <c r="F54" s="477" t="s">
        <v>1095</v>
      </c>
      <c r="G54" s="503" t="s">
        <v>1096</v>
      </c>
      <c r="H54" s="478" t="s">
        <v>1154</v>
      </c>
      <c r="I54" s="503" t="s">
        <v>1096</v>
      </c>
      <c r="J54" s="479" t="s">
        <v>1154</v>
      </c>
      <c r="M54" s="1916" t="s">
        <v>1153</v>
      </c>
      <c r="N54" s="1917"/>
      <c r="O54" s="1918"/>
      <c r="P54" s="503" t="s">
        <v>1096</v>
      </c>
      <c r="Q54" s="478" t="s">
        <v>1154</v>
      </c>
      <c r="R54" s="503" t="s">
        <v>1096</v>
      </c>
      <c r="S54" s="478" t="s">
        <v>1154</v>
      </c>
      <c r="T54" s="503" t="s">
        <v>1096</v>
      </c>
      <c r="U54" s="479" t="s">
        <v>1154</v>
      </c>
      <c r="X54" s="1916" t="s">
        <v>1153</v>
      </c>
      <c r="Y54" s="1917"/>
      <c r="Z54" s="1918"/>
      <c r="AA54" s="503" t="s">
        <v>1096</v>
      </c>
      <c r="AB54" s="478" t="s">
        <v>1154</v>
      </c>
      <c r="AC54" s="503" t="s">
        <v>1096</v>
      </c>
      <c r="AD54" s="479" t="s">
        <v>1154</v>
      </c>
    </row>
    <row r="55" spans="1:32" s="468" customFormat="1" ht="30" customHeight="1">
      <c r="B55" s="1913" t="s">
        <v>1155</v>
      </c>
      <c r="C55" s="1914"/>
      <c r="D55" s="1915"/>
      <c r="E55" s="505"/>
      <c r="F55" s="477"/>
      <c r="G55" s="505"/>
      <c r="H55" s="478"/>
      <c r="I55" s="505"/>
      <c r="J55" s="479"/>
      <c r="M55" s="1913" t="s">
        <v>1155</v>
      </c>
      <c r="N55" s="1914"/>
      <c r="O55" s="1915"/>
      <c r="P55" s="505"/>
      <c r="Q55" s="478"/>
      <c r="R55" s="505"/>
      <c r="S55" s="478"/>
      <c r="T55" s="505"/>
      <c r="U55" s="479"/>
      <c r="X55" s="1913" t="s">
        <v>1155</v>
      </c>
      <c r="Y55" s="1914"/>
      <c r="Z55" s="1915"/>
      <c r="AA55" s="505"/>
      <c r="AB55" s="478"/>
      <c r="AC55" s="505"/>
      <c r="AD55" s="479"/>
    </row>
    <row r="56" spans="1:32" s="468" customFormat="1" ht="30" customHeight="1">
      <c r="B56" s="1916" t="s">
        <v>1156</v>
      </c>
      <c r="C56" s="1917"/>
      <c r="D56" s="1918"/>
      <c r="E56" s="505" t="s">
        <v>1095</v>
      </c>
      <c r="F56" s="477" t="s">
        <v>1157</v>
      </c>
      <c r="G56" s="505" t="s">
        <v>1095</v>
      </c>
      <c r="H56" s="478" t="s">
        <v>1157</v>
      </c>
      <c r="I56" s="505" t="s">
        <v>1095</v>
      </c>
      <c r="J56" s="479" t="s">
        <v>1157</v>
      </c>
      <c r="M56" s="1916" t="s">
        <v>1156</v>
      </c>
      <c r="N56" s="1917"/>
      <c r="O56" s="1918"/>
      <c r="P56" s="505" t="s">
        <v>1095</v>
      </c>
      <c r="Q56" s="478" t="s">
        <v>1157</v>
      </c>
      <c r="R56" s="505" t="s">
        <v>1095</v>
      </c>
      <c r="S56" s="478" t="s">
        <v>1157</v>
      </c>
      <c r="T56" s="505" t="s">
        <v>1095</v>
      </c>
      <c r="U56" s="479" t="s">
        <v>1157</v>
      </c>
      <c r="X56" s="1916" t="s">
        <v>1156</v>
      </c>
      <c r="Y56" s="1917"/>
      <c r="Z56" s="1918"/>
      <c r="AA56" s="505" t="s">
        <v>1095</v>
      </c>
      <c r="AB56" s="478" t="s">
        <v>1157</v>
      </c>
      <c r="AC56" s="505" t="s">
        <v>1095</v>
      </c>
      <c r="AD56" s="479" t="s">
        <v>1157</v>
      </c>
    </row>
    <row r="57" spans="1:32" s="468" customFormat="1" ht="152.25" customHeight="1">
      <c r="B57" s="1916" t="s">
        <v>1158</v>
      </c>
      <c r="C57" s="1917"/>
      <c r="D57" s="1918"/>
      <c r="E57" s="508" t="s">
        <v>1095</v>
      </c>
      <c r="F57" s="477" t="s">
        <v>739</v>
      </c>
      <c r="G57" s="509" t="s">
        <v>1159</v>
      </c>
      <c r="H57" s="510" t="s">
        <v>1160</v>
      </c>
      <c r="I57" s="509" t="s">
        <v>1159</v>
      </c>
      <c r="J57" s="511" t="s">
        <v>1160</v>
      </c>
      <c r="M57" s="1916" t="s">
        <v>1158</v>
      </c>
      <c r="N57" s="1917"/>
      <c r="O57" s="1918"/>
      <c r="P57" s="509" t="s">
        <v>1159</v>
      </c>
      <c r="Q57" s="510" t="s">
        <v>1160</v>
      </c>
      <c r="R57" s="509" t="s">
        <v>1159</v>
      </c>
      <c r="S57" s="510" t="s">
        <v>1160</v>
      </c>
      <c r="T57" s="509" t="s">
        <v>1159</v>
      </c>
      <c r="U57" s="511" t="s">
        <v>1160</v>
      </c>
      <c r="X57" s="1916" t="s">
        <v>1158</v>
      </c>
      <c r="Y57" s="1917"/>
      <c r="Z57" s="1918"/>
      <c r="AA57" s="509" t="s">
        <v>1159</v>
      </c>
      <c r="AB57" s="510" t="s">
        <v>1160</v>
      </c>
      <c r="AC57" s="509" t="s">
        <v>1159</v>
      </c>
      <c r="AD57" s="511" t="s">
        <v>1160</v>
      </c>
    </row>
    <row r="58" spans="1:32" s="468" customFormat="1" ht="30" customHeight="1">
      <c r="B58" s="1916" t="s">
        <v>1161</v>
      </c>
      <c r="C58" s="1917"/>
      <c r="D58" s="1918"/>
      <c r="E58" s="505" t="s">
        <v>1095</v>
      </c>
      <c r="F58" s="477" t="s">
        <v>1121</v>
      </c>
      <c r="G58" s="505" t="s">
        <v>1095</v>
      </c>
      <c r="H58" s="477" t="s">
        <v>1121</v>
      </c>
      <c r="I58" s="505" t="s">
        <v>1095</v>
      </c>
      <c r="J58" s="479" t="s">
        <v>1121</v>
      </c>
      <c r="M58" s="1916" t="s">
        <v>1161</v>
      </c>
      <c r="N58" s="1917"/>
      <c r="O58" s="1918"/>
      <c r="P58" s="505" t="s">
        <v>1095</v>
      </c>
      <c r="Q58" s="477" t="s">
        <v>1121</v>
      </c>
      <c r="R58" s="505" t="s">
        <v>1095</v>
      </c>
      <c r="S58" s="477" t="s">
        <v>1121</v>
      </c>
      <c r="T58" s="505" t="s">
        <v>1095</v>
      </c>
      <c r="U58" s="479" t="s">
        <v>1121</v>
      </c>
      <c r="X58" s="1916" t="s">
        <v>1161</v>
      </c>
      <c r="Y58" s="1917"/>
      <c r="Z58" s="1918"/>
      <c r="AA58" s="505" t="s">
        <v>1095</v>
      </c>
      <c r="AB58" s="477" t="s">
        <v>1121</v>
      </c>
      <c r="AC58" s="505" t="s">
        <v>1095</v>
      </c>
      <c r="AD58" s="479" t="s">
        <v>1121</v>
      </c>
    </row>
    <row r="59" spans="1:32" s="468" customFormat="1" ht="30" customHeight="1">
      <c r="B59" s="1913" t="s">
        <v>1162</v>
      </c>
      <c r="C59" s="1914"/>
      <c r="D59" s="1915"/>
      <c r="E59" s="505"/>
      <c r="F59" s="477"/>
      <c r="G59" s="505"/>
      <c r="H59" s="478"/>
      <c r="I59" s="505"/>
      <c r="J59" s="479"/>
      <c r="M59" s="1913" t="s">
        <v>1162</v>
      </c>
      <c r="N59" s="1914"/>
      <c r="O59" s="1915"/>
      <c r="P59" s="505"/>
      <c r="Q59" s="478"/>
      <c r="R59" s="505"/>
      <c r="S59" s="478"/>
      <c r="T59" s="505"/>
      <c r="U59" s="479"/>
      <c r="X59" s="1913" t="s">
        <v>1162</v>
      </c>
      <c r="Y59" s="1914"/>
      <c r="Z59" s="1915"/>
      <c r="AA59" s="505"/>
      <c r="AB59" s="478"/>
      <c r="AC59" s="505"/>
      <c r="AD59" s="479"/>
    </row>
    <row r="60" spans="1:32" s="468" customFormat="1" ht="30" customHeight="1">
      <c r="B60" s="1916" t="s">
        <v>1163</v>
      </c>
      <c r="C60" s="1917"/>
      <c r="D60" s="1918"/>
      <c r="E60" s="476"/>
      <c r="F60" s="477"/>
      <c r="G60" s="476"/>
      <c r="H60" s="510"/>
      <c r="I60" s="476"/>
      <c r="J60" s="479"/>
      <c r="M60" s="1916" t="s">
        <v>1163</v>
      </c>
      <c r="N60" s="1917"/>
      <c r="O60" s="1918"/>
      <c r="P60" s="476"/>
      <c r="Q60" s="478"/>
      <c r="R60" s="476"/>
      <c r="S60" s="478"/>
      <c r="T60" s="476"/>
      <c r="U60" s="479"/>
      <c r="X60" s="1916" t="s">
        <v>1163</v>
      </c>
      <c r="Y60" s="1917"/>
      <c r="Z60" s="1918"/>
      <c r="AA60" s="476"/>
      <c r="AB60" s="478"/>
      <c r="AC60" s="476"/>
      <c r="AD60" s="479"/>
    </row>
    <row r="61" spans="1:32" s="468" customFormat="1" ht="60" customHeight="1">
      <c r="B61" s="1916" t="s">
        <v>1164</v>
      </c>
      <c r="C61" s="1917"/>
      <c r="D61" s="1918"/>
      <c r="E61" s="476" t="s">
        <v>1095</v>
      </c>
      <c r="F61" s="477" t="s">
        <v>1165</v>
      </c>
      <c r="G61" s="509" t="s">
        <v>1166</v>
      </c>
      <c r="H61" s="478" t="s">
        <v>1167</v>
      </c>
      <c r="I61" s="509" t="s">
        <v>1168</v>
      </c>
      <c r="J61" s="479" t="s">
        <v>1167</v>
      </c>
      <c r="M61" s="1916" t="s">
        <v>1164</v>
      </c>
      <c r="N61" s="1917"/>
      <c r="O61" s="1918"/>
      <c r="P61" s="509" t="s">
        <v>1168</v>
      </c>
      <c r="Q61" s="478" t="s">
        <v>1167</v>
      </c>
      <c r="R61" s="509" t="s">
        <v>1168</v>
      </c>
      <c r="S61" s="478" t="s">
        <v>1167</v>
      </c>
      <c r="T61" s="509" t="s">
        <v>1168</v>
      </c>
      <c r="U61" s="479" t="s">
        <v>1167</v>
      </c>
      <c r="X61" s="1916" t="s">
        <v>1164</v>
      </c>
      <c r="Y61" s="1917"/>
      <c r="Z61" s="1918"/>
      <c r="AA61" s="509" t="s">
        <v>1168</v>
      </c>
      <c r="AB61" s="478" t="s">
        <v>1167</v>
      </c>
      <c r="AC61" s="509" t="s">
        <v>1168</v>
      </c>
      <c r="AD61" s="479" t="s">
        <v>1167</v>
      </c>
    </row>
    <row r="62" spans="1:32" s="468" customFormat="1" ht="63.75" customHeight="1" thickBot="1">
      <c r="B62" s="1908" t="s">
        <v>1169</v>
      </c>
      <c r="C62" s="1909"/>
      <c r="D62" s="1910"/>
      <c r="E62" s="512" t="s">
        <v>1095</v>
      </c>
      <c r="F62" s="513" t="s">
        <v>1165</v>
      </c>
      <c r="G62" s="512" t="s">
        <v>1170</v>
      </c>
      <c r="H62" s="513" t="s">
        <v>1171</v>
      </c>
      <c r="I62" s="512" t="s">
        <v>1170</v>
      </c>
      <c r="J62" s="514" t="s">
        <v>1171</v>
      </c>
      <c r="M62" s="1908" t="s">
        <v>1169</v>
      </c>
      <c r="N62" s="1909"/>
      <c r="O62" s="1910"/>
      <c r="P62" s="512" t="s">
        <v>1170</v>
      </c>
      <c r="Q62" s="513" t="s">
        <v>1171</v>
      </c>
      <c r="R62" s="512" t="s">
        <v>1170</v>
      </c>
      <c r="S62" s="513" t="s">
        <v>1171</v>
      </c>
      <c r="T62" s="512" t="s">
        <v>1170</v>
      </c>
      <c r="U62" s="514" t="s">
        <v>1171</v>
      </c>
      <c r="X62" s="1908" t="s">
        <v>1169</v>
      </c>
      <c r="Y62" s="1909"/>
      <c r="Z62" s="1910"/>
      <c r="AA62" s="512" t="s">
        <v>1170</v>
      </c>
      <c r="AB62" s="513" t="s">
        <v>1171</v>
      </c>
      <c r="AC62" s="512" t="s">
        <v>1170</v>
      </c>
      <c r="AD62" s="514" t="s">
        <v>1171</v>
      </c>
    </row>
    <row r="63" spans="1:32" ht="29.25" customHeight="1">
      <c r="B63" s="515"/>
      <c r="C63" s="515"/>
      <c r="D63" s="515"/>
      <c r="M63" s="515"/>
      <c r="N63" s="515"/>
      <c r="O63" s="515"/>
      <c r="X63" s="515"/>
      <c r="Y63" s="515"/>
      <c r="Z63" s="515"/>
    </row>
    <row r="64" spans="1:32" s="517" customFormat="1" ht="120" customHeight="1">
      <c r="A64" s="516"/>
      <c r="B64" s="1911" t="s">
        <v>1172</v>
      </c>
      <c r="C64" s="1911"/>
      <c r="D64" s="1912" t="s">
        <v>1181</v>
      </c>
      <c r="E64" s="1912"/>
      <c r="F64" s="1912"/>
      <c r="G64" s="1912"/>
      <c r="H64" s="1912"/>
      <c r="I64" s="1912"/>
      <c r="J64" s="1912"/>
      <c r="L64" s="516"/>
      <c r="M64" s="1911" t="s">
        <v>1172</v>
      </c>
      <c r="N64" s="1911"/>
      <c r="O64" s="1912" t="s">
        <v>1181</v>
      </c>
      <c r="P64" s="1912"/>
      <c r="Q64" s="1912"/>
      <c r="R64" s="1912"/>
      <c r="S64" s="1912"/>
      <c r="T64" s="1912"/>
      <c r="U64" s="1912"/>
      <c r="W64" s="516"/>
      <c r="X64" s="1911" t="s">
        <v>1172</v>
      </c>
      <c r="Y64" s="1911"/>
      <c r="Z64" s="1912" t="s">
        <v>1181</v>
      </c>
      <c r="AA64" s="1912"/>
      <c r="AB64" s="1912"/>
      <c r="AC64" s="1912"/>
      <c r="AD64" s="1912"/>
      <c r="AE64" s="1912"/>
      <c r="AF64" s="1912"/>
    </row>
    <row r="65" spans="1:82" s="517" customFormat="1" ht="30" customHeight="1">
      <c r="B65" s="1905" t="s">
        <v>1173</v>
      </c>
      <c r="C65" s="1905"/>
      <c r="D65" s="1906" t="s">
        <v>1174</v>
      </c>
      <c r="E65" s="1906"/>
      <c r="F65" s="1906"/>
      <c r="G65" s="1906"/>
      <c r="H65" s="1906"/>
      <c r="I65" s="1906"/>
      <c r="J65" s="1906"/>
      <c r="M65" s="1905" t="s">
        <v>1173</v>
      </c>
      <c r="N65" s="1905"/>
      <c r="O65" s="1906" t="s">
        <v>1174</v>
      </c>
      <c r="P65" s="1906"/>
      <c r="Q65" s="1906"/>
      <c r="R65" s="1906"/>
      <c r="S65" s="1906"/>
      <c r="T65" s="1906"/>
      <c r="U65" s="1906"/>
      <c r="X65" s="1905" t="s">
        <v>1173</v>
      </c>
      <c r="Y65" s="1905"/>
      <c r="Z65" s="1906" t="s">
        <v>1174</v>
      </c>
      <c r="AA65" s="1906"/>
      <c r="AB65" s="1906"/>
      <c r="AC65" s="1906"/>
      <c r="AD65" s="1906"/>
      <c r="AE65" s="1906"/>
      <c r="AF65" s="1906"/>
    </row>
    <row r="66" spans="1:82" s="517" customFormat="1" ht="30" customHeight="1">
      <c r="B66" s="1905" t="s">
        <v>1175</v>
      </c>
      <c r="C66" s="1905"/>
      <c r="D66" s="1906" t="s">
        <v>1176</v>
      </c>
      <c r="E66" s="1906"/>
      <c r="F66" s="1906"/>
      <c r="G66" s="1906"/>
      <c r="H66" s="1906"/>
      <c r="I66" s="1906"/>
      <c r="J66" s="1906"/>
      <c r="M66" s="1905" t="s">
        <v>1175</v>
      </c>
      <c r="N66" s="1905"/>
      <c r="O66" s="1906" t="s">
        <v>1176</v>
      </c>
      <c r="P66" s="1906"/>
      <c r="Q66" s="1906"/>
      <c r="R66" s="1906"/>
      <c r="S66" s="1906"/>
      <c r="T66" s="1906"/>
      <c r="U66" s="1906"/>
      <c r="X66" s="1905" t="s">
        <v>1175</v>
      </c>
      <c r="Y66" s="1905"/>
      <c r="Z66" s="1906" t="s">
        <v>1176</v>
      </c>
      <c r="AA66" s="1906"/>
      <c r="AB66" s="1906"/>
      <c r="AC66" s="1906"/>
      <c r="AD66" s="1906"/>
      <c r="AE66" s="1906"/>
      <c r="AF66" s="1906"/>
    </row>
    <row r="67" spans="1:82" s="517" customFormat="1" ht="60" customHeight="1">
      <c r="B67" s="1905"/>
      <c r="C67" s="1905"/>
      <c r="D67" s="1907" t="s">
        <v>1177</v>
      </c>
      <c r="E67" s="1907"/>
      <c r="F67" s="1907"/>
      <c r="G67" s="1907"/>
      <c r="H67" s="1907"/>
      <c r="I67" s="1907"/>
      <c r="J67" s="1907"/>
      <c r="M67" s="1905"/>
      <c r="N67" s="1905"/>
      <c r="O67" s="1907" t="s">
        <v>1177</v>
      </c>
      <c r="P67" s="1907"/>
      <c r="Q67" s="1907"/>
      <c r="R67" s="1907"/>
      <c r="S67" s="1907"/>
      <c r="T67" s="1907"/>
      <c r="U67" s="1907"/>
      <c r="X67" s="1905"/>
      <c r="Y67" s="1905"/>
      <c r="Z67" s="1907" t="s">
        <v>1177</v>
      </c>
      <c r="AA67" s="1907"/>
      <c r="AB67" s="1907"/>
      <c r="AC67" s="1907"/>
      <c r="AD67" s="1907"/>
      <c r="AE67" s="1907"/>
      <c r="AF67" s="1907"/>
    </row>
    <row r="68" spans="1:82" s="517" customFormat="1" ht="30" customHeight="1">
      <c r="B68" s="1905" t="s">
        <v>1178</v>
      </c>
      <c r="C68" s="1905"/>
      <c r="D68" s="1906" t="s">
        <v>1179</v>
      </c>
      <c r="E68" s="1906"/>
      <c r="F68" s="1906"/>
      <c r="G68" s="1906"/>
      <c r="H68" s="1906"/>
      <c r="I68" s="1906"/>
      <c r="J68" s="1906"/>
      <c r="M68" s="1905" t="s">
        <v>1178</v>
      </c>
      <c r="N68" s="1905"/>
      <c r="O68" s="1906" t="s">
        <v>1179</v>
      </c>
      <c r="P68" s="1906"/>
      <c r="Q68" s="1906"/>
      <c r="R68" s="1906"/>
      <c r="S68" s="1906"/>
      <c r="T68" s="1906"/>
      <c r="U68" s="1906"/>
      <c r="X68" s="1905" t="s">
        <v>1178</v>
      </c>
      <c r="Y68" s="1905"/>
      <c r="Z68" s="1906" t="s">
        <v>1179</v>
      </c>
      <c r="AA68" s="1906"/>
      <c r="AB68" s="1906"/>
      <c r="AC68" s="1906"/>
      <c r="AD68" s="1906"/>
      <c r="AE68" s="1906"/>
      <c r="AF68" s="1906"/>
    </row>
    <row r="69" spans="1:82" s="517" customFormat="1" ht="30" customHeight="1">
      <c r="B69" s="1905" t="s">
        <v>1171</v>
      </c>
      <c r="C69" s="1905"/>
      <c r="D69" s="1906" t="s">
        <v>1180</v>
      </c>
      <c r="E69" s="1906"/>
      <c r="F69" s="1906"/>
      <c r="G69" s="1906"/>
      <c r="H69" s="1906"/>
      <c r="I69" s="1906"/>
      <c r="J69" s="1906"/>
      <c r="M69" s="1905" t="s">
        <v>1171</v>
      </c>
      <c r="N69" s="1905"/>
      <c r="O69" s="1906" t="s">
        <v>1180</v>
      </c>
      <c r="P69" s="1906"/>
      <c r="Q69" s="1906"/>
      <c r="R69" s="1906"/>
      <c r="S69" s="1906"/>
      <c r="T69" s="1906"/>
      <c r="U69" s="1906"/>
      <c r="X69" s="1905" t="s">
        <v>1171</v>
      </c>
      <c r="Y69" s="1905"/>
      <c r="Z69" s="1906" t="s">
        <v>1180</v>
      </c>
      <c r="AA69" s="1906"/>
      <c r="AB69" s="1906"/>
      <c r="AC69" s="1906"/>
      <c r="AD69" s="1906"/>
      <c r="AE69" s="1906"/>
      <c r="AF69" s="1906"/>
    </row>
    <row r="70" spans="1:82" ht="9" customHeight="1">
      <c r="B70" s="518"/>
      <c r="C70" s="518"/>
      <c r="D70" s="518"/>
      <c r="E70" s="519"/>
      <c r="F70" s="519"/>
      <c r="G70" s="519"/>
      <c r="H70" s="519"/>
      <c r="I70" s="519"/>
      <c r="J70" s="519"/>
      <c r="M70" s="518"/>
      <c r="N70" s="518"/>
      <c r="O70" s="518"/>
      <c r="P70" s="519"/>
      <c r="Q70" s="519"/>
      <c r="R70" s="519"/>
      <c r="S70" s="519"/>
      <c r="T70" s="519"/>
      <c r="U70" s="519"/>
      <c r="X70" s="518"/>
      <c r="Y70" s="518"/>
      <c r="Z70" s="518"/>
      <c r="AA70" s="519"/>
      <c r="AB70" s="519"/>
      <c r="AC70" s="519"/>
      <c r="AD70" s="519"/>
      <c r="AE70" s="519"/>
      <c r="AF70" s="519"/>
    </row>
    <row r="71" spans="1:82" s="467" customFormat="1" ht="15" customHeight="1">
      <c r="A71" s="466"/>
      <c r="B71" s="518"/>
      <c r="C71" s="518"/>
      <c r="D71" s="518"/>
      <c r="K71" s="466"/>
      <c r="L71" s="466"/>
      <c r="M71" s="518"/>
      <c r="N71" s="518"/>
      <c r="O71" s="518"/>
      <c r="V71" s="466"/>
      <c r="W71" s="466"/>
      <c r="X71" s="518"/>
      <c r="Y71" s="518"/>
      <c r="Z71" s="518"/>
      <c r="AG71" s="466"/>
      <c r="AH71" s="466"/>
      <c r="AI71" s="466"/>
      <c r="AJ71" s="466"/>
      <c r="AK71" s="466"/>
      <c r="AL71" s="466"/>
      <c r="AM71" s="466"/>
      <c r="AN71" s="466"/>
      <c r="AO71" s="466"/>
      <c r="AP71" s="466"/>
      <c r="AQ71" s="466"/>
      <c r="AR71" s="466"/>
      <c r="AS71" s="466"/>
      <c r="AT71" s="466"/>
      <c r="AU71" s="466"/>
      <c r="AV71" s="466"/>
      <c r="AW71" s="466"/>
      <c r="AX71" s="466"/>
      <c r="AY71" s="466"/>
      <c r="AZ71" s="466"/>
      <c r="BA71" s="466"/>
      <c r="BB71" s="466"/>
      <c r="BC71" s="466"/>
      <c r="BD71" s="466"/>
      <c r="BE71" s="466"/>
      <c r="BF71" s="466"/>
      <c r="BG71" s="466"/>
      <c r="BH71" s="466"/>
      <c r="BI71" s="466"/>
      <c r="BJ71" s="466"/>
      <c r="BK71" s="466"/>
      <c r="BL71" s="466"/>
      <c r="BM71" s="466"/>
      <c r="BN71" s="466"/>
      <c r="BO71" s="466"/>
      <c r="BP71" s="466"/>
      <c r="BQ71" s="466"/>
      <c r="BR71" s="466"/>
      <c r="BS71" s="466"/>
      <c r="BT71" s="466"/>
      <c r="BU71" s="466"/>
      <c r="BV71" s="466"/>
      <c r="BW71" s="466"/>
      <c r="BX71" s="466"/>
      <c r="BY71" s="466"/>
      <c r="BZ71" s="466"/>
      <c r="CA71" s="466"/>
      <c r="CB71" s="466"/>
      <c r="CC71" s="466"/>
      <c r="CD71" s="466"/>
    </row>
  </sheetData>
  <mergeCells count="246">
    <mergeCell ref="M2:O2"/>
    <mergeCell ref="P2:Q2"/>
    <mergeCell ref="R2:S2"/>
    <mergeCell ref="X2:Z2"/>
    <mergeCell ref="AA2:AB2"/>
    <mergeCell ref="AC2:AD2"/>
    <mergeCell ref="B3:D3"/>
    <mergeCell ref="E3:F3"/>
    <mergeCell ref="M3:O3"/>
    <mergeCell ref="P3:Q3"/>
    <mergeCell ref="X3:Z3"/>
    <mergeCell ref="AA3:AB3"/>
    <mergeCell ref="B2:D2"/>
    <mergeCell ref="E2:F2"/>
    <mergeCell ref="G2:H2"/>
    <mergeCell ref="B6:J6"/>
    <mergeCell ref="M6:U6"/>
    <mergeCell ref="X6:AF6"/>
    <mergeCell ref="B7:J7"/>
    <mergeCell ref="M7:U7"/>
    <mergeCell ref="X7:AF7"/>
    <mergeCell ref="B8:J8"/>
    <mergeCell ref="M8:U8"/>
    <mergeCell ref="X8:AF8"/>
    <mergeCell ref="E9:F9"/>
    <mergeCell ref="G9:H9"/>
    <mergeCell ref="I9:J9"/>
    <mergeCell ref="P9:Q9"/>
    <mergeCell ref="R9:S9"/>
    <mergeCell ref="T9:U9"/>
    <mergeCell ref="AA9:AB9"/>
    <mergeCell ref="AC9:AD9"/>
    <mergeCell ref="AE9:AF9"/>
    <mergeCell ref="AA10:AB10"/>
    <mergeCell ref="AC10:AD10"/>
    <mergeCell ref="B11:D11"/>
    <mergeCell ref="M11:O11"/>
    <mergeCell ref="X11:Z11"/>
    <mergeCell ref="B12:D12"/>
    <mergeCell ref="M12:O12"/>
    <mergeCell ref="X12:Z12"/>
    <mergeCell ref="B13:D13"/>
    <mergeCell ref="M13:O13"/>
    <mergeCell ref="X13:Z13"/>
    <mergeCell ref="B10:D10"/>
    <mergeCell ref="E10:F10"/>
    <mergeCell ref="G10:H10"/>
    <mergeCell ref="I10:J10"/>
    <mergeCell ref="M10:O10"/>
    <mergeCell ref="P10:Q10"/>
    <mergeCell ref="R10:S10"/>
    <mergeCell ref="T10:U10"/>
    <mergeCell ref="X10:Z10"/>
    <mergeCell ref="C14:D14"/>
    <mergeCell ref="N14:O14"/>
    <mergeCell ref="Y14:Z14"/>
    <mergeCell ref="AH14:AJ14"/>
    <mergeCell ref="C15:D15"/>
    <mergeCell ref="N15:O15"/>
    <mergeCell ref="Y15:Z15"/>
    <mergeCell ref="AH15:AJ15"/>
    <mergeCell ref="B16:D16"/>
    <mergeCell ref="M16:O16"/>
    <mergeCell ref="X16:Z16"/>
    <mergeCell ref="AH16:AJ16"/>
    <mergeCell ref="B17:D17"/>
    <mergeCell ref="M17:O17"/>
    <mergeCell ref="X17:Z17"/>
    <mergeCell ref="AH17:AJ17"/>
    <mergeCell ref="C18:D18"/>
    <mergeCell ref="N18:O18"/>
    <mergeCell ref="Y18:Z18"/>
    <mergeCell ref="C19:D19"/>
    <mergeCell ref="N19:O19"/>
    <mergeCell ref="Y19:Z19"/>
    <mergeCell ref="C20:D20"/>
    <mergeCell ref="N20:O20"/>
    <mergeCell ref="Y20:Z20"/>
    <mergeCell ref="B21:D21"/>
    <mergeCell ref="F21:F24"/>
    <mergeCell ref="H21:H24"/>
    <mergeCell ref="J21:J24"/>
    <mergeCell ref="M21:O21"/>
    <mergeCell ref="Q21:Q24"/>
    <mergeCell ref="S21:S24"/>
    <mergeCell ref="AB21:AB24"/>
    <mergeCell ref="AD21:AD24"/>
    <mergeCell ref="C22:D22"/>
    <mergeCell ref="N22:O22"/>
    <mergeCell ref="Y22:Z22"/>
    <mergeCell ref="C23:D23"/>
    <mergeCell ref="N23:O23"/>
    <mergeCell ref="Y23:Z23"/>
    <mergeCell ref="C24:D24"/>
    <mergeCell ref="N24:O24"/>
    <mergeCell ref="Y24:Z24"/>
    <mergeCell ref="B25:D25"/>
    <mergeCell ref="M25:O25"/>
    <mergeCell ref="X25:Z25"/>
    <mergeCell ref="U21:U24"/>
    <mergeCell ref="X21:Z21"/>
    <mergeCell ref="C26:D26"/>
    <mergeCell ref="N26:O26"/>
    <mergeCell ref="Y26:Z26"/>
    <mergeCell ref="C27:D27"/>
    <mergeCell ref="N27:O27"/>
    <mergeCell ref="Y27:Z27"/>
    <mergeCell ref="C28:D28"/>
    <mergeCell ref="N28:O28"/>
    <mergeCell ref="Y28:Z28"/>
    <mergeCell ref="C29:D29"/>
    <mergeCell ref="N29:O29"/>
    <mergeCell ref="Y29:Z29"/>
    <mergeCell ref="C30:D30"/>
    <mergeCell ref="N30:O30"/>
    <mergeCell ref="Y30:Z30"/>
    <mergeCell ref="B31:D31"/>
    <mergeCell ref="M31:O31"/>
    <mergeCell ref="X31:Z31"/>
    <mergeCell ref="B32:D32"/>
    <mergeCell ref="M32:O32"/>
    <mergeCell ref="X32:Z32"/>
    <mergeCell ref="C33:D33"/>
    <mergeCell ref="F33:F34"/>
    <mergeCell ref="N33:O33"/>
    <mergeCell ref="Y33:Z33"/>
    <mergeCell ref="C34:D34"/>
    <mergeCell ref="N34:O34"/>
    <mergeCell ref="Y34:Z34"/>
    <mergeCell ref="B35:D35"/>
    <mergeCell ref="M35:O35"/>
    <mergeCell ref="X35:Z35"/>
    <mergeCell ref="C36:D36"/>
    <mergeCell ref="N36:O36"/>
    <mergeCell ref="Y36:Z36"/>
    <mergeCell ref="C37:D37"/>
    <mergeCell ref="N37:O37"/>
    <mergeCell ref="Y37:Z37"/>
    <mergeCell ref="B38:D38"/>
    <mergeCell ref="M38:O38"/>
    <mergeCell ref="X38:Z38"/>
    <mergeCell ref="B39:D39"/>
    <mergeCell ref="M39:O39"/>
    <mergeCell ref="X39:Z39"/>
    <mergeCell ref="C40:D40"/>
    <mergeCell ref="N40:O40"/>
    <mergeCell ref="Y40:Z40"/>
    <mergeCell ref="C41:D41"/>
    <mergeCell ref="N41:O41"/>
    <mergeCell ref="Y41:Z41"/>
    <mergeCell ref="C42:D42"/>
    <mergeCell ref="N42:O42"/>
    <mergeCell ref="Y42:Z42"/>
    <mergeCell ref="C43:D43"/>
    <mergeCell ref="N43:O43"/>
    <mergeCell ref="Y43:Z43"/>
    <mergeCell ref="B44:D44"/>
    <mergeCell ref="M44:O44"/>
    <mergeCell ref="X44:Z44"/>
    <mergeCell ref="B45:D45"/>
    <mergeCell ref="M45:O45"/>
    <mergeCell ref="X45:Z45"/>
    <mergeCell ref="C46:D46"/>
    <mergeCell ref="N46:O46"/>
    <mergeCell ref="Y46:Z46"/>
    <mergeCell ref="C47:D47"/>
    <mergeCell ref="N47:O47"/>
    <mergeCell ref="Y47:Z47"/>
    <mergeCell ref="B48:D48"/>
    <mergeCell ref="M48:O48"/>
    <mergeCell ref="X48:Z48"/>
    <mergeCell ref="B49:D49"/>
    <mergeCell ref="M49:O49"/>
    <mergeCell ref="X49:Z49"/>
    <mergeCell ref="B50:D50"/>
    <mergeCell ref="M50:O50"/>
    <mergeCell ref="X50:Z50"/>
    <mergeCell ref="B51:D51"/>
    <mergeCell ref="M51:O51"/>
    <mergeCell ref="X51:Z51"/>
    <mergeCell ref="B52:D52"/>
    <mergeCell ref="M52:O52"/>
    <mergeCell ref="X52:Z52"/>
    <mergeCell ref="B53:D53"/>
    <mergeCell ref="M53:O53"/>
    <mergeCell ref="X53:Z53"/>
    <mergeCell ref="B54:D54"/>
    <mergeCell ref="M54:O54"/>
    <mergeCell ref="X54:Z54"/>
    <mergeCell ref="B55:D55"/>
    <mergeCell ref="M55:O55"/>
    <mergeCell ref="X55:Z55"/>
    <mergeCell ref="B56:D56"/>
    <mergeCell ref="M56:O56"/>
    <mergeCell ref="X56:Z56"/>
    <mergeCell ref="B57:D57"/>
    <mergeCell ref="M57:O57"/>
    <mergeCell ref="X57:Z57"/>
    <mergeCell ref="B58:D58"/>
    <mergeCell ref="M58:O58"/>
    <mergeCell ref="X58:Z58"/>
    <mergeCell ref="B59:D59"/>
    <mergeCell ref="M59:O59"/>
    <mergeCell ref="X59:Z59"/>
    <mergeCell ref="B60:D60"/>
    <mergeCell ref="M60:O60"/>
    <mergeCell ref="X60:Z60"/>
    <mergeCell ref="B61:D61"/>
    <mergeCell ref="M61:O61"/>
    <mergeCell ref="X61:Z61"/>
    <mergeCell ref="B62:D62"/>
    <mergeCell ref="M62:O62"/>
    <mergeCell ref="X62:Z62"/>
    <mergeCell ref="B64:C64"/>
    <mergeCell ref="D64:J64"/>
    <mergeCell ref="M64:N64"/>
    <mergeCell ref="O64:U64"/>
    <mergeCell ref="X64:Y64"/>
    <mergeCell ref="Z64:AF64"/>
    <mergeCell ref="B65:C65"/>
    <mergeCell ref="D65:J65"/>
    <mergeCell ref="M65:N65"/>
    <mergeCell ref="O65:U65"/>
    <mergeCell ref="X65:Y65"/>
    <mergeCell ref="Z65:AF65"/>
    <mergeCell ref="B66:C67"/>
    <mergeCell ref="D66:J66"/>
    <mergeCell ref="M66:N67"/>
    <mergeCell ref="O66:U66"/>
    <mergeCell ref="X66:Y67"/>
    <mergeCell ref="Z66:AF66"/>
    <mergeCell ref="D67:J67"/>
    <mergeCell ref="O67:U67"/>
    <mergeCell ref="Z67:AF67"/>
    <mergeCell ref="B68:C68"/>
    <mergeCell ref="D68:J68"/>
    <mergeCell ref="M68:N68"/>
    <mergeCell ref="O68:U68"/>
    <mergeCell ref="X68:Y68"/>
    <mergeCell ref="Z68:AF68"/>
    <mergeCell ref="B69:C69"/>
    <mergeCell ref="D69:J69"/>
    <mergeCell ref="M69:N69"/>
    <mergeCell ref="O69:U69"/>
    <mergeCell ref="X69:Y69"/>
    <mergeCell ref="Z69:AF69"/>
  </mergeCells>
  <phoneticPr fontId="4"/>
  <dataValidations count="1">
    <dataValidation type="list" allowBlank="1" showInputMessage="1" showErrorMessage="1" sqref="E2 P2 AA2" xr:uid="{00000000-0002-0000-0C00-000000000000}">
      <formula1>"区分Ⅰ,区分Ⅱ,区分Ⅲ,世田谷"</formula1>
    </dataValidation>
  </dataValidations>
  <printOptions horizontalCentered="1"/>
  <pageMargins left="0.70866141732283472" right="0.70866141732283472" top="0.74803149606299213" bottom="0.74803149606299213" header="0.31496062992125984" footer="0.31496062992125984"/>
  <pageSetup paperSize="9" scale="29" orientation="portrait" r:id="rId1"/>
  <colBreaks count="2" manualBreakCount="2">
    <brk id="11" min="4" max="68" man="1"/>
    <brk id="22" min="4" max="6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53"/>
    <pageSetUpPr fitToPage="1"/>
  </sheetPr>
  <dimension ref="A1:Y89"/>
  <sheetViews>
    <sheetView showGridLines="0" view="pageBreakPreview" zoomScale="70" zoomScaleNormal="85" zoomScaleSheetLayoutView="70" workbookViewId="0"/>
  </sheetViews>
  <sheetFormatPr defaultRowHeight="13.2"/>
  <cols>
    <col min="1" max="1" width="2.77734375" style="5" customWidth="1"/>
    <col min="2" max="4" width="6.109375" style="5" customWidth="1"/>
    <col min="5" max="5" width="9.109375" style="5" customWidth="1"/>
    <col min="6" max="6" width="11.109375" style="5" customWidth="1"/>
    <col min="7" max="11" width="9.44140625" style="5" customWidth="1"/>
    <col min="12" max="12" width="7.6640625" style="5" customWidth="1"/>
    <col min="13" max="13" width="8.6640625" style="5" customWidth="1"/>
    <col min="14" max="14" width="3.33203125" style="5" customWidth="1"/>
    <col min="15" max="17" width="13" hidden="1" customWidth="1"/>
    <col min="25" max="25" width="13.44140625" customWidth="1"/>
  </cols>
  <sheetData>
    <row r="1" spans="1:25" s="6" customFormat="1" ht="25.05" customHeight="1">
      <c r="A1" s="5"/>
      <c r="B1" s="1957" t="s">
        <v>545</v>
      </c>
      <c r="C1" s="1713"/>
      <c r="D1" s="1713"/>
      <c r="E1" s="1713"/>
      <c r="F1" s="1713"/>
      <c r="G1" s="1713"/>
      <c r="H1" s="1713"/>
      <c r="I1" s="1713"/>
      <c r="J1" s="1713"/>
      <c r="K1" s="1713"/>
      <c r="L1" s="1713"/>
      <c r="M1" s="1713"/>
      <c r="N1" s="4"/>
      <c r="O1" s="74"/>
      <c r="P1" s="74"/>
      <c r="Q1"/>
      <c r="R1"/>
      <c r="S1"/>
      <c r="T1"/>
      <c r="U1"/>
      <c r="V1"/>
      <c r="W1"/>
      <c r="X1"/>
      <c r="Y1"/>
    </row>
    <row r="2" spans="1:25" s="6" customFormat="1" ht="25.05" customHeight="1" thickBot="1">
      <c r="A2" s="5"/>
      <c r="B2" s="1713"/>
      <c r="C2" s="1713"/>
      <c r="D2" s="1713"/>
      <c r="E2" s="1713"/>
      <c r="F2" s="1713"/>
      <c r="G2" s="1713"/>
      <c r="H2" s="1713"/>
      <c r="I2" s="1713"/>
      <c r="J2" s="1713"/>
      <c r="K2" s="1713"/>
      <c r="L2" s="1713"/>
      <c r="M2" s="1713"/>
      <c r="N2" s="4"/>
      <c r="O2" s="74"/>
      <c r="P2" s="74"/>
      <c r="Q2"/>
      <c r="R2"/>
      <c r="S2"/>
      <c r="T2"/>
      <c r="U2"/>
      <c r="V2"/>
      <c r="W2"/>
      <c r="X2"/>
      <c r="Y2"/>
    </row>
    <row r="3" spans="1:25" s="6" customFormat="1" ht="25.05" customHeight="1" thickBot="1">
      <c r="A3" s="5"/>
      <c r="B3" s="15" t="s">
        <v>421</v>
      </c>
      <c r="C3" s="16"/>
      <c r="D3" s="16"/>
      <c r="E3" s="16"/>
      <c r="F3" s="100" t="s">
        <v>570</v>
      </c>
      <c r="G3" s="72" t="s">
        <v>426</v>
      </c>
      <c r="H3" s="31">
        <f>IF(ISERROR(VLOOKUP(G3,R2:S10,2,FALSE)),"",VLOOKUP(G3,R2:S10,2,FALSE))</f>
        <v>10.54</v>
      </c>
      <c r="I3" s="17"/>
      <c r="J3" s="16"/>
      <c r="K3" s="15"/>
      <c r="L3" s="15"/>
      <c r="M3" s="15"/>
      <c r="N3" s="4"/>
      <c r="Q3" s="7"/>
      <c r="R3" s="11" t="s">
        <v>420</v>
      </c>
      <c r="S3" s="12">
        <v>10.9</v>
      </c>
      <c r="T3" s="7"/>
      <c r="U3" s="7"/>
      <c r="V3" s="11"/>
      <c r="W3" s="12"/>
      <c r="X3"/>
      <c r="Y3"/>
    </row>
    <row r="4" spans="1:25" s="6" customFormat="1" ht="25.05" customHeight="1">
      <c r="A4" s="5"/>
      <c r="B4" s="1958" t="s">
        <v>577</v>
      </c>
      <c r="C4" s="1959"/>
      <c r="D4" s="1959"/>
      <c r="E4" s="1959"/>
      <c r="F4" s="1959"/>
      <c r="G4" s="1959"/>
      <c r="H4" s="1959"/>
      <c r="I4" s="1959"/>
      <c r="J4" s="1959"/>
      <c r="K4" s="1959"/>
      <c r="L4" s="1959"/>
      <c r="M4" s="1959"/>
      <c r="N4" s="5"/>
      <c r="O4" s="8"/>
      <c r="P4" s="9"/>
      <c r="Q4" s="7"/>
      <c r="R4" s="11" t="s">
        <v>422</v>
      </c>
      <c r="S4" s="12">
        <v>10.72</v>
      </c>
      <c r="T4" s="7"/>
      <c r="U4" s="7"/>
      <c r="V4" s="11"/>
      <c r="W4" s="12"/>
      <c r="X4"/>
      <c r="Y4"/>
    </row>
    <row r="5" spans="1:25" s="6" customFormat="1" ht="25.05" customHeight="1" thickBot="1">
      <c r="A5" s="5"/>
      <c r="B5" s="1960"/>
      <c r="C5" s="1960"/>
      <c r="D5" s="1960"/>
      <c r="E5" s="1960"/>
      <c r="F5" s="1960"/>
      <c r="G5" s="1960"/>
      <c r="H5" s="1960"/>
      <c r="I5" s="1960"/>
      <c r="J5" s="1960"/>
      <c r="K5" s="1960"/>
      <c r="L5" s="1960"/>
      <c r="M5" s="1960"/>
      <c r="N5" s="5"/>
      <c r="O5" s="8"/>
      <c r="P5" s="9"/>
      <c r="Q5" s="7"/>
      <c r="R5" s="11" t="s">
        <v>423</v>
      </c>
      <c r="S5" s="12">
        <v>10.68</v>
      </c>
      <c r="T5" s="7"/>
      <c r="U5" s="7"/>
      <c r="V5" s="11"/>
      <c r="W5" s="12"/>
      <c r="X5"/>
      <c r="Y5"/>
    </row>
    <row r="6" spans="1:25" s="6" customFormat="1" ht="25.05" customHeight="1">
      <c r="A6" s="5"/>
      <c r="B6" s="1961" t="s">
        <v>424</v>
      </c>
      <c r="C6" s="1962"/>
      <c r="D6" s="1962"/>
      <c r="E6" s="1962"/>
      <c r="F6" s="1962"/>
      <c r="G6" s="1962"/>
      <c r="H6" s="1963" t="s">
        <v>351</v>
      </c>
      <c r="I6" s="1963"/>
      <c r="J6" s="1964" t="s">
        <v>425</v>
      </c>
      <c r="K6" s="1964"/>
      <c r="L6" s="1965" t="s">
        <v>371</v>
      </c>
      <c r="M6" s="1966"/>
      <c r="N6" s="5"/>
      <c r="O6" s="8"/>
      <c r="P6" s="9"/>
      <c r="Q6" s="7"/>
      <c r="R6" s="11" t="s">
        <v>426</v>
      </c>
      <c r="S6" s="12">
        <v>10.54</v>
      </c>
      <c r="T6" s="7"/>
      <c r="U6" s="7"/>
      <c r="V6" s="11"/>
      <c r="W6" s="12"/>
      <c r="X6"/>
      <c r="Y6"/>
    </row>
    <row r="7" spans="1:25" s="6" customFormat="1" ht="25.05" customHeight="1">
      <c r="A7" s="5"/>
      <c r="B7" s="1953" t="s">
        <v>167</v>
      </c>
      <c r="C7" s="1954"/>
      <c r="D7" s="1954"/>
      <c r="E7" s="1954"/>
      <c r="F7" s="1954"/>
      <c r="G7" s="30" t="s">
        <v>427</v>
      </c>
      <c r="H7" s="30" t="s">
        <v>428</v>
      </c>
      <c r="I7" s="18" t="s">
        <v>429</v>
      </c>
      <c r="J7" s="19" t="s">
        <v>428</v>
      </c>
      <c r="K7" s="20" t="s">
        <v>429</v>
      </c>
      <c r="L7" s="1955"/>
      <c r="M7" s="1956"/>
      <c r="N7" s="5"/>
      <c r="O7" s="8"/>
      <c r="P7" s="9"/>
      <c r="Q7" s="7"/>
      <c r="R7" s="11" t="s">
        <v>430</v>
      </c>
      <c r="S7" s="12">
        <v>10.45</v>
      </c>
      <c r="T7" s="7"/>
      <c r="U7" s="7"/>
      <c r="V7" s="11"/>
      <c r="W7" s="12"/>
      <c r="X7"/>
      <c r="Y7"/>
    </row>
    <row r="8" spans="1:25" s="6" customFormat="1" ht="25.05" customHeight="1">
      <c r="A8" s="5"/>
      <c r="B8" s="1953" t="s">
        <v>190</v>
      </c>
      <c r="C8" s="1954"/>
      <c r="D8" s="1954"/>
      <c r="E8" s="1954"/>
      <c r="F8" s="1954"/>
      <c r="G8" s="21" t="s">
        <v>797</v>
      </c>
      <c r="H8" s="22">
        <f>IF(ISERROR(ROUNDDOWN($G8*$H$3,0)),"",ROUNDDOWN($G8*$H$3,0))</f>
        <v>1918</v>
      </c>
      <c r="I8" s="23">
        <f>IF(ISERROR(H8-ROUNDDOWN(H8/10*9,0)),"",H8-ROUNDDOWN(H8/10*9,0))</f>
        <v>192</v>
      </c>
      <c r="J8" s="24">
        <f>IF(ISERROR(ROUNDDOWN($G8*$H$3*J$6,0)),"",ROUNDDOWN($G8*$H$3*J$6,0))</f>
        <v>57548</v>
      </c>
      <c r="K8" s="24">
        <f>IF(ISERROR(J8-ROUNDDOWN(J8/10*9,0)),"",J8-ROUNDDOWN(J8/10*9,0))</f>
        <v>5755</v>
      </c>
      <c r="L8" s="1967" t="s">
        <v>804</v>
      </c>
      <c r="M8" s="1968"/>
      <c r="N8" s="5"/>
      <c r="O8" s="8"/>
      <c r="P8" s="9"/>
      <c r="Q8" s="7"/>
      <c r="R8" s="11" t="s">
        <v>431</v>
      </c>
      <c r="S8" s="12">
        <v>10.27</v>
      </c>
      <c r="T8" s="7"/>
      <c r="U8" s="7"/>
      <c r="V8" s="11"/>
      <c r="W8" s="12"/>
      <c r="X8"/>
      <c r="Y8"/>
    </row>
    <row r="9" spans="1:25" s="6" customFormat="1" ht="25.05" customHeight="1">
      <c r="A9" s="5"/>
      <c r="B9" s="1953" t="s">
        <v>191</v>
      </c>
      <c r="C9" s="1954"/>
      <c r="D9" s="1954"/>
      <c r="E9" s="1954"/>
      <c r="F9" s="1954"/>
      <c r="G9" s="21" t="s">
        <v>798</v>
      </c>
      <c r="H9" s="22">
        <f t="shared" ref="H9:H14" si="0">IF(ISERROR(ROUNDDOWN($G9*$H$3,0)),"",ROUNDDOWN($G9*$H$3,0))</f>
        <v>3277</v>
      </c>
      <c r="I9" s="23">
        <f t="shared" ref="I9:I14" si="1">IF(ISERROR(H9-ROUNDDOWN(H9/10*9,0)),"",H9-ROUNDDOWN(H9/10*9,0))</f>
        <v>328</v>
      </c>
      <c r="J9" s="24">
        <f t="shared" ref="J9:J14" si="2">IF(ISERROR(ROUNDDOWN($G9*$H$3*J$6,0)),"",ROUNDDOWN($G9*$H$3*J$6,0))</f>
        <v>98338</v>
      </c>
      <c r="K9" s="24">
        <f t="shared" ref="K9:K14" si="3">IF(ISERROR(J9-ROUNDDOWN(J9/10*9,0)),"",J9-ROUNDDOWN(J9/10*9,0))</f>
        <v>9834</v>
      </c>
      <c r="L9" s="1969"/>
      <c r="M9" s="1970"/>
      <c r="N9" s="5"/>
      <c r="O9" s="8"/>
      <c r="P9" s="9"/>
      <c r="Q9" s="7"/>
      <c r="R9" s="11" t="s">
        <v>432</v>
      </c>
      <c r="S9" s="12">
        <v>10.14</v>
      </c>
      <c r="T9" s="7"/>
      <c r="U9" s="7"/>
      <c r="V9" s="11"/>
      <c r="W9" s="12"/>
      <c r="X9"/>
      <c r="Y9"/>
    </row>
    <row r="10" spans="1:25" s="6" customFormat="1" ht="25.05" customHeight="1">
      <c r="A10" s="5"/>
      <c r="B10" s="1953" t="s">
        <v>192</v>
      </c>
      <c r="C10" s="1954"/>
      <c r="D10" s="1954"/>
      <c r="E10" s="1954"/>
      <c r="F10" s="1954"/>
      <c r="G10" s="21" t="s">
        <v>799</v>
      </c>
      <c r="H10" s="22">
        <f t="shared" si="0"/>
        <v>5670</v>
      </c>
      <c r="I10" s="23">
        <f t="shared" si="1"/>
        <v>567</v>
      </c>
      <c r="J10" s="24">
        <f t="shared" si="2"/>
        <v>170115</v>
      </c>
      <c r="K10" s="24">
        <f t="shared" si="3"/>
        <v>17012</v>
      </c>
      <c r="L10" s="1955"/>
      <c r="M10" s="1956"/>
      <c r="N10" s="5"/>
      <c r="O10" s="8"/>
      <c r="P10" s="9"/>
      <c r="Q10" s="7"/>
      <c r="R10" s="11" t="s">
        <v>44</v>
      </c>
      <c r="S10" s="12">
        <v>10</v>
      </c>
      <c r="T10" s="7"/>
      <c r="U10" s="7"/>
      <c r="V10" s="11"/>
      <c r="W10" s="12"/>
      <c r="X10"/>
      <c r="Y10"/>
    </row>
    <row r="11" spans="1:25" s="6" customFormat="1" ht="25.05" customHeight="1">
      <c r="A11" s="5"/>
      <c r="B11" s="1953" t="s">
        <v>193</v>
      </c>
      <c r="C11" s="1954"/>
      <c r="D11" s="1954"/>
      <c r="E11" s="1954"/>
      <c r="F11" s="1954"/>
      <c r="G11" s="21" t="s">
        <v>800</v>
      </c>
      <c r="H11" s="22">
        <f t="shared" si="0"/>
        <v>6366</v>
      </c>
      <c r="I11" s="23">
        <f t="shared" si="1"/>
        <v>637</v>
      </c>
      <c r="J11" s="24">
        <f t="shared" si="2"/>
        <v>190984</v>
      </c>
      <c r="K11" s="24">
        <f t="shared" si="3"/>
        <v>19099</v>
      </c>
      <c r="L11" s="1955"/>
      <c r="M11" s="1956"/>
      <c r="N11" s="5"/>
      <c r="O11" s="8"/>
      <c r="P11" s="9"/>
      <c r="Q11" s="7"/>
      <c r="R11" s="7"/>
      <c r="S11" s="7"/>
      <c r="T11" s="7"/>
      <c r="U11" s="7"/>
      <c r="V11" s="7"/>
      <c r="W11" s="7"/>
      <c r="X11"/>
      <c r="Y11"/>
    </row>
    <row r="12" spans="1:25" s="6" customFormat="1" ht="25.05" customHeight="1">
      <c r="A12" s="5"/>
      <c r="B12" s="1953" t="s">
        <v>194</v>
      </c>
      <c r="C12" s="1954"/>
      <c r="D12" s="1954"/>
      <c r="E12" s="1954"/>
      <c r="F12" s="1954"/>
      <c r="G12" s="21" t="s">
        <v>801</v>
      </c>
      <c r="H12" s="22">
        <f t="shared" si="0"/>
        <v>7103</v>
      </c>
      <c r="I12" s="23">
        <f t="shared" si="1"/>
        <v>711</v>
      </c>
      <c r="J12" s="24">
        <f t="shared" si="2"/>
        <v>213118</v>
      </c>
      <c r="K12" s="24">
        <f t="shared" si="3"/>
        <v>21312</v>
      </c>
      <c r="L12" s="1955"/>
      <c r="M12" s="1956"/>
      <c r="N12" s="5"/>
      <c r="O12" s="10"/>
      <c r="P12" s="10"/>
      <c r="Q12" s="7"/>
      <c r="R12" s="7"/>
      <c r="S12" s="7"/>
      <c r="T12" s="7"/>
      <c r="U12" s="7"/>
      <c r="V12" s="7"/>
      <c r="W12" s="7"/>
      <c r="X12"/>
      <c r="Y12"/>
    </row>
    <row r="13" spans="1:25" s="14" customFormat="1" ht="25.05" customHeight="1">
      <c r="A13" s="13"/>
      <c r="B13" s="1953" t="s">
        <v>195</v>
      </c>
      <c r="C13" s="1954"/>
      <c r="D13" s="1954"/>
      <c r="E13" s="1954"/>
      <c r="F13" s="1954"/>
      <c r="G13" s="21" t="s">
        <v>802</v>
      </c>
      <c r="H13" s="22">
        <f t="shared" si="0"/>
        <v>7778</v>
      </c>
      <c r="I13" s="23">
        <f t="shared" si="1"/>
        <v>778</v>
      </c>
      <c r="J13" s="24">
        <f t="shared" si="2"/>
        <v>233355</v>
      </c>
      <c r="K13" s="24">
        <f t="shared" si="3"/>
        <v>23336</v>
      </c>
      <c r="L13" s="1955"/>
      <c r="M13" s="1956"/>
      <c r="N13" s="5"/>
      <c r="O13" s="10"/>
      <c r="P13" s="10"/>
      <c r="Q13" s="7"/>
      <c r="R13" s="7"/>
      <c r="S13" s="7"/>
      <c r="T13" s="7"/>
      <c r="U13" s="7"/>
      <c r="V13" s="7"/>
      <c r="W13" s="7"/>
      <c r="X13" s="73"/>
      <c r="Y13" s="73"/>
    </row>
    <row r="14" spans="1:25" s="6" customFormat="1" ht="25.05" customHeight="1" thickBot="1">
      <c r="A14" s="5"/>
      <c r="B14" s="1971" t="s">
        <v>196</v>
      </c>
      <c r="C14" s="1972"/>
      <c r="D14" s="1972"/>
      <c r="E14" s="1972"/>
      <c r="F14" s="1972"/>
      <c r="G14" s="25" t="s">
        <v>803</v>
      </c>
      <c r="H14" s="22">
        <f t="shared" si="0"/>
        <v>8505</v>
      </c>
      <c r="I14" s="23">
        <f t="shared" si="1"/>
        <v>851</v>
      </c>
      <c r="J14" s="24">
        <f t="shared" si="2"/>
        <v>255173</v>
      </c>
      <c r="K14" s="24">
        <f t="shared" si="3"/>
        <v>25518</v>
      </c>
      <c r="L14" s="1955"/>
      <c r="M14" s="1956"/>
      <c r="N14" s="13"/>
      <c r="O14" s="10"/>
      <c r="P14" s="10"/>
      <c r="Q14" s="7"/>
      <c r="R14" s="11" t="s">
        <v>433</v>
      </c>
      <c r="S14" s="7">
        <v>12</v>
      </c>
      <c r="T14" s="7">
        <v>20</v>
      </c>
      <c r="U14" s="7"/>
      <c r="V14" s="11"/>
      <c r="W14" s="7"/>
      <c r="X14"/>
      <c r="Y14"/>
    </row>
    <row r="15" spans="1:25" s="6" customFormat="1" ht="25.05" customHeight="1">
      <c r="A15" s="5"/>
      <c r="B15" s="1961"/>
      <c r="C15" s="1962"/>
      <c r="D15" s="1962"/>
      <c r="E15" s="1962"/>
      <c r="F15" s="26"/>
      <c r="G15" s="27"/>
      <c r="H15" s="1963" t="s">
        <v>351</v>
      </c>
      <c r="I15" s="1963"/>
      <c r="J15" s="1964" t="s">
        <v>425</v>
      </c>
      <c r="K15" s="1964"/>
      <c r="L15" s="1973"/>
      <c r="M15" s="1768"/>
      <c r="N15" s="5"/>
      <c r="O15" s="8"/>
      <c r="P15" s="10"/>
      <c r="Q15" s="7"/>
      <c r="R15" s="11" t="s">
        <v>434</v>
      </c>
      <c r="S15" s="7">
        <v>10</v>
      </c>
      <c r="T15" s="7"/>
      <c r="U15" s="7"/>
      <c r="V15" s="11"/>
      <c r="W15" s="7"/>
      <c r="X15"/>
      <c r="Y15"/>
    </row>
    <row r="16" spans="1:25" ht="25.05" customHeight="1">
      <c r="B16" s="1974" t="s">
        <v>435</v>
      </c>
      <c r="C16" s="1975"/>
      <c r="D16" s="1975"/>
      <c r="E16" s="1976"/>
      <c r="F16" s="28" t="s">
        <v>436</v>
      </c>
      <c r="G16" s="30" t="s">
        <v>437</v>
      </c>
      <c r="H16" s="18" t="s">
        <v>428</v>
      </c>
      <c r="I16" s="18" t="s">
        <v>429</v>
      </c>
      <c r="J16" s="18" t="s">
        <v>428</v>
      </c>
      <c r="K16" s="20" t="s">
        <v>429</v>
      </c>
      <c r="L16" s="1977" t="s">
        <v>438</v>
      </c>
      <c r="M16" s="1978"/>
      <c r="O16" s="8"/>
      <c r="P16" s="10"/>
      <c r="Q16" s="7"/>
      <c r="R16" s="11" t="s">
        <v>49</v>
      </c>
      <c r="S16" s="7">
        <v>80</v>
      </c>
      <c r="T16" s="7" t="s">
        <v>573</v>
      </c>
      <c r="U16" s="7"/>
      <c r="V16" s="11"/>
      <c r="W16" s="7"/>
    </row>
    <row r="17" spans="1:25" s="6" customFormat="1" ht="25.05" customHeight="1">
      <c r="A17" s="5"/>
      <c r="B17" s="1974" t="s">
        <v>99</v>
      </c>
      <c r="C17" s="1975"/>
      <c r="D17" s="1975"/>
      <c r="E17" s="1976"/>
      <c r="F17" s="107" t="s">
        <v>611</v>
      </c>
      <c r="G17" s="22" t="str">
        <f>IF(F17="（Ⅰ）",S14,IF(F17="（Ⅱ）",T14,""))</f>
        <v/>
      </c>
      <c r="H17" s="22" t="str">
        <f>IF($G17="","",ROUNDDOWN(G17*$H$3,0))</f>
        <v/>
      </c>
      <c r="I17" s="22" t="str">
        <f>IF(G17="","",H17-ROUNDDOWN(H17/10*9,0))</f>
        <v/>
      </c>
      <c r="J17" s="22" t="str">
        <f>IF(G17="","",ROUNDDOWN($G17*$H$3*J$15,0))</f>
        <v/>
      </c>
      <c r="K17" s="22" t="str">
        <f>IF(G17="","",J17-ROUNDDOWN(J17/10*9,0))</f>
        <v/>
      </c>
      <c r="L17" s="1979"/>
      <c r="M17" s="1980"/>
      <c r="N17" s="5"/>
      <c r="O17" s="8"/>
      <c r="P17" s="10"/>
      <c r="Q17" s="7"/>
      <c r="R17" s="8" t="s">
        <v>594</v>
      </c>
      <c r="S17" s="10">
        <v>72</v>
      </c>
      <c r="T17" s="10">
        <v>572</v>
      </c>
      <c r="U17" s="7" t="s">
        <v>602</v>
      </c>
      <c r="V17" s="11"/>
      <c r="W17" s="7"/>
      <c r="X17"/>
      <c r="Y17"/>
    </row>
    <row r="18" spans="1:25" s="6" customFormat="1" ht="25.05" customHeight="1">
      <c r="A18" s="5"/>
      <c r="B18" s="1974" t="s">
        <v>100</v>
      </c>
      <c r="C18" s="1975"/>
      <c r="D18" s="1975"/>
      <c r="E18" s="1976"/>
      <c r="F18" s="107" t="s">
        <v>643</v>
      </c>
      <c r="G18" s="22">
        <f>IF(F18="あり",S15,"")</f>
        <v>10</v>
      </c>
      <c r="H18" s="22">
        <f>IF($G18="","",ROUNDDOWN(G18*$H$3,0))</f>
        <v>105</v>
      </c>
      <c r="I18" s="22">
        <f>IF(G18="","",H18-ROUNDDOWN(H18/10*9,0))</f>
        <v>11</v>
      </c>
      <c r="J18" s="22">
        <f>IF(G18="","",ROUNDDOWN($G18*$H$3*J$15,0))</f>
        <v>3162</v>
      </c>
      <c r="K18" s="22">
        <f>IF(G18="","",J18-ROUNDDOWN(J18/10*9,0))</f>
        <v>317</v>
      </c>
      <c r="L18" s="1979"/>
      <c r="M18" s="1980"/>
      <c r="N18" s="5"/>
      <c r="O18" s="8"/>
      <c r="P18" s="10"/>
      <c r="Q18" s="7"/>
      <c r="R18" s="8" t="s">
        <v>595</v>
      </c>
      <c r="S18" s="10">
        <v>144</v>
      </c>
      <c r="T18" s="10">
        <v>644</v>
      </c>
      <c r="U18" s="7" t="s">
        <v>603</v>
      </c>
      <c r="V18" s="11"/>
      <c r="W18" s="7"/>
      <c r="X18"/>
      <c r="Y18"/>
    </row>
    <row r="19" spans="1:25" s="6" customFormat="1" ht="25.05" customHeight="1">
      <c r="A19" s="5"/>
      <c r="B19" s="1737" t="s">
        <v>101</v>
      </c>
      <c r="C19" s="844"/>
      <c r="D19" s="844"/>
      <c r="E19" s="1738"/>
      <c r="F19" s="107" t="s">
        <v>643</v>
      </c>
      <c r="G19" s="22">
        <f>IF(F19="あり",S16,"")</f>
        <v>80</v>
      </c>
      <c r="H19" s="29" t="str">
        <f>IF($G19="","","-")</f>
        <v>-</v>
      </c>
      <c r="I19" s="29" t="str">
        <f>IF($G19="","","-")</f>
        <v>-</v>
      </c>
      <c r="J19" s="22">
        <f>IF(G19="","",ROUNDDOWN($G19*$H$3,0))</f>
        <v>843</v>
      </c>
      <c r="K19" s="22">
        <f>IF(G19="","",J19-ROUNDDOWN(J19/10*9,0))</f>
        <v>85</v>
      </c>
      <c r="L19" s="1981" t="str">
        <f>IF(F19="あり",T16,"")</f>
        <v>1月につき</v>
      </c>
      <c r="M19" s="1982"/>
      <c r="N19" s="5"/>
      <c r="O19" s="8"/>
      <c r="P19" s="10"/>
      <c r="Q19" s="7"/>
      <c r="R19" s="8" t="s">
        <v>596</v>
      </c>
      <c r="S19" s="10">
        <v>680</v>
      </c>
      <c r="T19" s="10">
        <v>1180</v>
      </c>
      <c r="U19" s="7" t="s">
        <v>604</v>
      </c>
      <c r="V19" s="11"/>
      <c r="W19" s="7"/>
      <c r="X19"/>
      <c r="Y19"/>
    </row>
    <row r="20" spans="1:25" ht="25.05" customHeight="1">
      <c r="B20" s="1983" t="s">
        <v>102</v>
      </c>
      <c r="C20" s="1984"/>
      <c r="D20" s="1984"/>
      <c r="E20" s="1984"/>
      <c r="F20" s="1985" t="s">
        <v>688</v>
      </c>
      <c r="G20" s="22">
        <f>IF(F20="（Ⅰ）",S17,IF(F20="（Ⅱ）",T17,""))</f>
        <v>72</v>
      </c>
      <c r="H20" s="22">
        <f t="shared" ref="H20:H25" si="4">IF($G20="","",ROUNDDOWN(G20*$H$3,0))</f>
        <v>758</v>
      </c>
      <c r="I20" s="22">
        <f t="shared" ref="I20:I25" si="5">IF(G20="","",H20-ROUNDDOWN(H20/10*9,0))</f>
        <v>76</v>
      </c>
      <c r="J20" s="29" t="str">
        <f t="shared" ref="J20:K23" si="6">IF($G20="","","-")</f>
        <v>-</v>
      </c>
      <c r="K20" s="29" t="str">
        <f t="shared" si="6"/>
        <v>-</v>
      </c>
      <c r="L20" s="1988" t="str">
        <f>IF(F20="（Ⅰ）",U17,IF(F20="（Ⅱ）",U17,""))</f>
        <v>死亡日以前31日以上45日以下（最大15日間）</v>
      </c>
      <c r="M20" s="1989"/>
      <c r="O20" s="8"/>
      <c r="P20" s="10"/>
      <c r="Q20" s="7"/>
      <c r="R20" s="8" t="s">
        <v>597</v>
      </c>
      <c r="S20" s="10">
        <v>1280</v>
      </c>
      <c r="T20" s="10">
        <v>1780</v>
      </c>
      <c r="U20" s="7" t="s">
        <v>598</v>
      </c>
      <c r="V20" s="11"/>
      <c r="W20" s="7"/>
    </row>
    <row r="21" spans="1:25" ht="25.05" customHeight="1">
      <c r="B21" s="1983"/>
      <c r="C21" s="1984"/>
      <c r="D21" s="1984"/>
      <c r="E21" s="1984"/>
      <c r="F21" s="1986"/>
      <c r="G21" s="24">
        <f>IF(F20="（Ⅰ）",S18,IF(F20="（Ⅱ）",T18,""))</f>
        <v>144</v>
      </c>
      <c r="H21" s="24">
        <f t="shared" si="4"/>
        <v>1517</v>
      </c>
      <c r="I21" s="24">
        <f t="shared" si="5"/>
        <v>152</v>
      </c>
      <c r="J21" s="29" t="str">
        <f t="shared" si="6"/>
        <v>-</v>
      </c>
      <c r="K21" s="29" t="str">
        <f t="shared" si="6"/>
        <v>-</v>
      </c>
      <c r="L21" s="1988" t="str">
        <f>IF(F20="（Ⅰ）",U18,IF(F20="（Ⅱ）",U18,""))</f>
        <v>死亡日以前4日以上30日以下（最大27日間）</v>
      </c>
      <c r="M21" s="1989"/>
      <c r="O21" s="8"/>
      <c r="P21" s="10"/>
      <c r="Q21" s="7"/>
      <c r="R21" s="11" t="s">
        <v>440</v>
      </c>
      <c r="S21" s="10">
        <v>22</v>
      </c>
      <c r="T21" s="7">
        <v>18</v>
      </c>
      <c r="U21" s="7">
        <v>6</v>
      </c>
      <c r="V21" s="11"/>
      <c r="W21" s="7"/>
    </row>
    <row r="22" spans="1:25" ht="25.05" customHeight="1">
      <c r="B22" s="1983"/>
      <c r="C22" s="1984"/>
      <c r="D22" s="1984"/>
      <c r="E22" s="1984"/>
      <c r="F22" s="1986"/>
      <c r="G22" s="24">
        <f>IF(F20="（Ⅰ）",S19,IF(F20="（Ⅱ）",T19,""))</f>
        <v>680</v>
      </c>
      <c r="H22" s="24">
        <f t="shared" si="4"/>
        <v>7167</v>
      </c>
      <c r="I22" s="24">
        <f t="shared" si="5"/>
        <v>717</v>
      </c>
      <c r="J22" s="29" t="str">
        <f t="shared" si="6"/>
        <v>-</v>
      </c>
      <c r="K22" s="29" t="str">
        <f t="shared" si="6"/>
        <v>-</v>
      </c>
      <c r="L22" s="1990" t="str">
        <f>IF(F20="（Ⅰ）",U19,IF(F20="（Ⅱ）",U19,""))</f>
        <v>死亡日以前2日又は3日（最大2日間）</v>
      </c>
      <c r="M22" s="1991"/>
      <c r="O22" s="8"/>
      <c r="P22" s="10"/>
      <c r="Q22" s="7"/>
      <c r="R22" s="11" t="s">
        <v>439</v>
      </c>
      <c r="S22" s="7">
        <v>3</v>
      </c>
      <c r="T22" s="7">
        <v>4</v>
      </c>
      <c r="U22" s="7"/>
      <c r="V22" s="11"/>
      <c r="W22" s="7"/>
    </row>
    <row r="23" spans="1:25" s="6" customFormat="1" ht="25.05" customHeight="1">
      <c r="A23" s="5"/>
      <c r="B23" s="1983"/>
      <c r="C23" s="1984"/>
      <c r="D23" s="1984"/>
      <c r="E23" s="1984"/>
      <c r="F23" s="1987"/>
      <c r="G23" s="24">
        <f>IF(F20="（Ⅰ）",S20,IF(F20="（Ⅱ）",T20,""))</f>
        <v>1280</v>
      </c>
      <c r="H23" s="24">
        <f t="shared" si="4"/>
        <v>13491</v>
      </c>
      <c r="I23" s="24">
        <f t="shared" si="5"/>
        <v>1350</v>
      </c>
      <c r="J23" s="29" t="str">
        <f t="shared" si="6"/>
        <v>-</v>
      </c>
      <c r="K23" s="29" t="str">
        <f t="shared" si="6"/>
        <v>-</v>
      </c>
      <c r="L23" s="1992" t="str">
        <f>IF(F20="（Ⅰ）",U20,IF(F20="（Ⅱ）",U20,""))</f>
        <v>死亡日</v>
      </c>
      <c r="M23" s="1993"/>
      <c r="N23" s="5"/>
      <c r="O23" s="8"/>
      <c r="P23" s="10"/>
      <c r="Q23" s="7"/>
      <c r="R23" s="11" t="s">
        <v>441</v>
      </c>
      <c r="S23" s="7" t="s">
        <v>1073</v>
      </c>
      <c r="T23" s="7" t="s">
        <v>599</v>
      </c>
      <c r="U23" s="7"/>
      <c r="V23" s="7"/>
      <c r="W23" s="7"/>
      <c r="X23"/>
      <c r="Y23"/>
    </row>
    <row r="24" spans="1:25" ht="25.05" customHeight="1">
      <c r="B24" s="1994" t="s">
        <v>103</v>
      </c>
      <c r="C24" s="1995"/>
      <c r="D24" s="1995"/>
      <c r="E24" s="1995"/>
      <c r="F24" s="107" t="s">
        <v>611</v>
      </c>
      <c r="G24" s="22" t="str">
        <f>IF(F24="（Ⅰ）",S22,IF(F24="（Ⅱ）",T22,""))</f>
        <v/>
      </c>
      <c r="H24" s="22" t="str">
        <f t="shared" si="4"/>
        <v/>
      </c>
      <c r="I24" s="22" t="str">
        <f t="shared" si="5"/>
        <v/>
      </c>
      <c r="J24" s="22" t="str">
        <f>IF(G24="","",ROUNDDOWN($G24*$H$3*J$15,0))</f>
        <v/>
      </c>
      <c r="K24" s="22" t="str">
        <f>IF(G24="","",J24-ROUNDDOWN(J24/10*9,0))</f>
        <v/>
      </c>
      <c r="L24" s="1977"/>
      <c r="M24" s="1978"/>
      <c r="O24" s="10"/>
      <c r="P24" s="10"/>
      <c r="Q24" s="7"/>
      <c r="R24" s="7"/>
      <c r="S24" s="7" t="s">
        <v>578</v>
      </c>
      <c r="T24" s="7" t="s">
        <v>599</v>
      </c>
      <c r="U24" s="7"/>
      <c r="V24" s="7"/>
      <c r="W24" s="7"/>
    </row>
    <row r="25" spans="1:25" ht="25.05" customHeight="1">
      <c r="B25" s="1996" t="s">
        <v>104</v>
      </c>
      <c r="C25" s="1997"/>
      <c r="D25" s="1997"/>
      <c r="E25" s="1997"/>
      <c r="F25" s="107" t="s">
        <v>689</v>
      </c>
      <c r="G25" s="22">
        <f>IF(F25="（Ⅰ）",S21,IF(F25="（Ⅱ）",T21,IF(F25="（Ⅲ）",U21,"")))</f>
        <v>6</v>
      </c>
      <c r="H25" s="22">
        <f t="shared" si="4"/>
        <v>63</v>
      </c>
      <c r="I25" s="22">
        <f t="shared" si="5"/>
        <v>7</v>
      </c>
      <c r="J25" s="22">
        <f>IF(G25="","",ROUNDDOWN($G25*$H$3*J$15,0))</f>
        <v>1897</v>
      </c>
      <c r="K25" s="22">
        <f>IF(G25="","",J25-ROUNDDOWN(J25/10*9,0))</f>
        <v>190</v>
      </c>
      <c r="L25" s="1977"/>
      <c r="M25" s="1978"/>
      <c r="O25" s="10"/>
      <c r="P25" s="10"/>
      <c r="Q25" s="7"/>
      <c r="R25" s="7"/>
      <c r="S25" s="7" t="s">
        <v>579</v>
      </c>
      <c r="T25" s="7" t="s">
        <v>599</v>
      </c>
      <c r="U25" s="7"/>
      <c r="V25" s="7"/>
      <c r="W25" s="7"/>
    </row>
    <row r="26" spans="1:25" ht="25.05" customHeight="1">
      <c r="B26" s="1974" t="s">
        <v>442</v>
      </c>
      <c r="C26" s="1975"/>
      <c r="D26" s="1975"/>
      <c r="E26" s="1976"/>
      <c r="F26" s="106" t="s">
        <v>688</v>
      </c>
      <c r="G26" s="1998" t="str">
        <f>IF(F26="なし","-",IF(F26="（Ⅰ）",S23,IF(F26="（Ⅱ）",S24,IF(F26="（Ⅲ）",S25,IF(F26="（Ⅳ）",S26,IF(F26="（Ⅴ）",S27,""))))))</f>
        <v>（（介護予防）特定施設入居者生活介護＋加算単位数（特定処遇、ベースアップ加算を除く））×8.2%</v>
      </c>
      <c r="H26" s="1999"/>
      <c r="I26" s="1999"/>
      <c r="J26" s="1999"/>
      <c r="K26" s="2000"/>
      <c r="L26" s="2001" t="str">
        <f>IF(F26="なし","-",IF(F26="（Ⅰ）",T23,IF(F26="（Ⅱ）",T24,IF(F26="（Ⅲ）",T25,IF(F26="（Ⅳ）",T26,IF(F26="（Ⅴ）",T27,""))))))</f>
        <v>1月につき</v>
      </c>
      <c r="M26" s="2002"/>
      <c r="O26" s="10"/>
      <c r="P26" s="10"/>
      <c r="Q26" s="7"/>
      <c r="R26" s="7"/>
      <c r="S26" s="7" t="s">
        <v>833</v>
      </c>
      <c r="T26" s="7" t="s">
        <v>599</v>
      </c>
      <c r="U26" s="7"/>
      <c r="V26" s="7"/>
      <c r="W26" s="7"/>
    </row>
    <row r="27" spans="1:25" ht="25.05" customHeight="1">
      <c r="B27" s="70" t="s">
        <v>563</v>
      </c>
      <c r="C27" s="71"/>
      <c r="D27" s="71"/>
      <c r="E27" s="71"/>
      <c r="F27" s="106" t="s">
        <v>690</v>
      </c>
      <c r="G27" s="1998" t="str">
        <f>IF(F27="なし","-",IF(F27="（Ⅰ）",S29,IF(F27="（Ⅱ）",S30,"")))</f>
        <v>（（介護予防）特定施設入居者生活介護＋加算単位数（処遇改善加算を除く））×1.2%</v>
      </c>
      <c r="H27" s="1999"/>
      <c r="I27" s="1999"/>
      <c r="J27" s="1999"/>
      <c r="K27" s="2000"/>
      <c r="L27" s="1979" t="str">
        <f>IF(F27="なし","-",IF(F27="（Ⅰ）",T29,IF(F27="（Ⅱ）",T30,"")))</f>
        <v>1月につき</v>
      </c>
      <c r="M27" s="1980"/>
      <c r="O27" s="10"/>
      <c r="P27" s="10"/>
      <c r="Q27" s="7"/>
      <c r="R27" s="7"/>
      <c r="S27" s="7" t="s">
        <v>576</v>
      </c>
      <c r="T27" s="7" t="s">
        <v>599</v>
      </c>
      <c r="U27" s="7"/>
      <c r="V27" s="7"/>
      <c r="W27" s="7"/>
    </row>
    <row r="28" spans="1:25" ht="25.05" customHeight="1">
      <c r="B28" s="2007" t="s">
        <v>1063</v>
      </c>
      <c r="C28" s="2008"/>
      <c r="D28" s="2008"/>
      <c r="E28" s="2009"/>
      <c r="F28" s="107" t="s">
        <v>643</v>
      </c>
      <c r="G28" s="1998" t="s">
        <v>1072</v>
      </c>
      <c r="H28" s="1999"/>
      <c r="I28" s="1999"/>
      <c r="J28" s="1999"/>
      <c r="K28" s="2000"/>
      <c r="L28" s="1979" t="s">
        <v>573</v>
      </c>
      <c r="M28" s="1980"/>
      <c r="O28" s="10"/>
      <c r="P28" s="10"/>
      <c r="Q28" s="7"/>
      <c r="R28" s="7"/>
      <c r="S28" s="7"/>
      <c r="T28" s="7"/>
      <c r="U28" s="7"/>
      <c r="V28" s="7"/>
      <c r="W28" s="7"/>
    </row>
    <row r="29" spans="1:25" ht="25.05" customHeight="1">
      <c r="B29" s="1974" t="s">
        <v>552</v>
      </c>
      <c r="C29" s="1975"/>
      <c r="D29" s="1975"/>
      <c r="E29" s="1976"/>
      <c r="F29" s="403" t="s">
        <v>611</v>
      </c>
      <c r="G29" s="22" t="str">
        <f>IF(F29="（Ⅰ）",S31,IF(F29="（Ⅱ）",T31,""))</f>
        <v/>
      </c>
      <c r="H29" s="22" t="str">
        <f>IF($G29="","",ROUNDDOWN(G29*$H$3,0))</f>
        <v/>
      </c>
      <c r="I29" s="22" t="str">
        <f>IF(G29="","",H29-ROUNDDOWN(H29/10*9,0))</f>
        <v/>
      </c>
      <c r="J29" s="22" t="str">
        <f>IF(G29="","",ROUNDDOWN($G29*$H$3*J$15,0))</f>
        <v/>
      </c>
      <c r="K29" s="22" t="str">
        <f t="shared" ref="K29:K35" si="7">IF(G29="","",J29-ROUNDDOWN(J29/10*9,0))</f>
        <v/>
      </c>
      <c r="L29" s="1977"/>
      <c r="M29" s="1980"/>
      <c r="O29" s="10"/>
      <c r="P29" s="10"/>
      <c r="Q29" s="7"/>
      <c r="R29" s="11" t="s">
        <v>574</v>
      </c>
      <c r="S29" s="7" t="s">
        <v>1074</v>
      </c>
      <c r="T29" s="7" t="s">
        <v>599</v>
      </c>
      <c r="U29" s="7"/>
      <c r="V29" s="7"/>
      <c r="W29" s="7"/>
    </row>
    <row r="30" spans="1:25" ht="25.05" customHeight="1">
      <c r="B30" s="1974" t="s">
        <v>571</v>
      </c>
      <c r="C30" s="1825"/>
      <c r="D30" s="1825"/>
      <c r="E30" s="2003"/>
      <c r="F30" s="107" t="s">
        <v>611</v>
      </c>
      <c r="G30" s="2004" t="str">
        <f t="shared" ref="G30:G35" si="8">IF(F30="あり",S32,"")</f>
        <v/>
      </c>
      <c r="H30" s="2005"/>
      <c r="I30" s="2005"/>
      <c r="J30" s="2005"/>
      <c r="K30" s="2006"/>
      <c r="L30" s="105"/>
      <c r="M30" s="104"/>
      <c r="O30" s="10"/>
      <c r="P30" s="10"/>
      <c r="Q30" s="7"/>
      <c r="R30" s="7"/>
      <c r="S30" s="7" t="s">
        <v>575</v>
      </c>
      <c r="T30" s="7" t="s">
        <v>599</v>
      </c>
      <c r="U30" s="7"/>
      <c r="V30" s="7"/>
      <c r="W30" s="7"/>
    </row>
    <row r="31" spans="1:25" ht="25.05" customHeight="1">
      <c r="B31" s="1974" t="s">
        <v>553</v>
      </c>
      <c r="C31" s="1975"/>
      <c r="D31" s="1975"/>
      <c r="E31" s="1976"/>
      <c r="F31" s="107" t="s">
        <v>611</v>
      </c>
      <c r="G31" s="22" t="str">
        <f>IF(F31="（Ⅰ）",S33,IF(F31="（Ⅱ）",T33,""))</f>
        <v/>
      </c>
      <c r="H31" s="29" t="str">
        <f>IF($G31="","","-")</f>
        <v/>
      </c>
      <c r="I31" s="29" t="str">
        <f>IF($G31="","","-")</f>
        <v/>
      </c>
      <c r="J31" s="22" t="str">
        <f>IF(G31="","",ROUNDDOWN($G31*$H$3,0))</f>
        <v/>
      </c>
      <c r="K31" s="22" t="str">
        <f t="shared" si="7"/>
        <v/>
      </c>
      <c r="L31" s="1981" t="str">
        <f>IF(F31="個別機能訓練なし",T16,IF(F31="個別機能訓練あり",T16,""))</f>
        <v/>
      </c>
      <c r="M31" s="1982"/>
      <c r="O31" s="10"/>
      <c r="P31" s="10"/>
      <c r="Q31" s="7"/>
      <c r="R31" s="11" t="s">
        <v>567</v>
      </c>
      <c r="S31" s="7">
        <v>36</v>
      </c>
      <c r="T31" s="7">
        <v>22</v>
      </c>
      <c r="U31" s="7"/>
      <c r="V31" s="7"/>
      <c r="W31" s="7"/>
    </row>
    <row r="32" spans="1:25" ht="25.05" customHeight="1">
      <c r="B32" s="2010" t="s">
        <v>554</v>
      </c>
      <c r="C32" s="2011"/>
      <c r="D32" s="2011"/>
      <c r="E32" s="2012"/>
      <c r="F32" s="107" t="s">
        <v>611</v>
      </c>
      <c r="G32" s="22" t="str">
        <f t="shared" si="8"/>
        <v/>
      </c>
      <c r="H32" s="22" t="str">
        <f>IF($G32="","",ROUNDDOWN(G32*$H$3,0))</f>
        <v/>
      </c>
      <c r="I32" s="22" t="str">
        <f>IF(G32="","",H32-ROUNDDOWN(H32/10*9,0))</f>
        <v/>
      </c>
      <c r="J32" s="22" t="str">
        <f>IF(G32="","",ROUNDDOWN($G32*$H$3*J$15,0))</f>
        <v/>
      </c>
      <c r="K32" s="22" t="str">
        <f t="shared" si="7"/>
        <v/>
      </c>
      <c r="L32" s="1977"/>
      <c r="M32" s="1980"/>
      <c r="O32" s="10"/>
      <c r="P32" s="10"/>
      <c r="Q32" s="7"/>
      <c r="R32" s="11" t="s">
        <v>572</v>
      </c>
      <c r="S32" s="7" t="s">
        <v>581</v>
      </c>
      <c r="T32" s="7"/>
      <c r="U32" s="7"/>
      <c r="V32" s="7"/>
      <c r="W32" s="7"/>
    </row>
    <row r="33" spans="2:23" ht="25.05" customHeight="1">
      <c r="B33" s="1974" t="s">
        <v>555</v>
      </c>
      <c r="C33" s="1975"/>
      <c r="D33" s="1975"/>
      <c r="E33" s="1976"/>
      <c r="F33" s="107" t="s">
        <v>643</v>
      </c>
      <c r="G33" s="22">
        <f t="shared" si="8"/>
        <v>30</v>
      </c>
      <c r="H33" s="29" t="str">
        <f>IF($G33="","","-")</f>
        <v>-</v>
      </c>
      <c r="I33" s="29" t="str">
        <f>IF($G33="","","-")</f>
        <v>-</v>
      </c>
      <c r="J33" s="22">
        <f>IF(G33="","",ROUNDDOWN($G33*$H$3,0))</f>
        <v>316</v>
      </c>
      <c r="K33" s="22">
        <f t="shared" si="7"/>
        <v>32</v>
      </c>
      <c r="L33" s="1981" t="str">
        <f>IF(F33="あり",T16,"")</f>
        <v>1月につき</v>
      </c>
      <c r="M33" s="1982"/>
      <c r="O33" s="10"/>
      <c r="P33" s="10"/>
      <c r="Q33" s="7"/>
      <c r="R33" s="11" t="s">
        <v>568</v>
      </c>
      <c r="S33" s="7">
        <v>100</v>
      </c>
      <c r="T33" s="7">
        <v>200</v>
      </c>
      <c r="U33" s="7"/>
      <c r="V33" s="7"/>
      <c r="W33" s="7"/>
    </row>
    <row r="34" spans="2:23" ht="25.05" customHeight="1">
      <c r="B34" s="2013" t="s">
        <v>591</v>
      </c>
      <c r="C34" s="2014"/>
      <c r="D34" s="2014"/>
      <c r="E34" s="2015"/>
      <c r="F34" s="107" t="s">
        <v>643</v>
      </c>
      <c r="G34" s="22">
        <f>IF(F34="あり",S36,"")</f>
        <v>20</v>
      </c>
      <c r="H34" s="24">
        <f>IF($G34="","",ROUNDDOWN(G34*$H$3,0))</f>
        <v>210</v>
      </c>
      <c r="I34" s="24">
        <f>IF(G34="","",H34-ROUNDDOWN(H34/10*9,0))</f>
        <v>21</v>
      </c>
      <c r="J34" s="29" t="str">
        <f>IF($G34="","","-")</f>
        <v>-</v>
      </c>
      <c r="K34" s="29" t="str">
        <f>IF($G34="","","-")</f>
        <v>-</v>
      </c>
      <c r="L34" s="1981" t="str">
        <f>IF(F34="あり",T36,"")</f>
        <v>1回につき</v>
      </c>
      <c r="M34" s="1982"/>
      <c r="O34" s="10"/>
      <c r="P34" s="10"/>
      <c r="Q34" s="7"/>
      <c r="R34" s="11" t="s">
        <v>569</v>
      </c>
      <c r="S34" s="7">
        <v>120</v>
      </c>
      <c r="T34" s="7"/>
      <c r="U34" s="7"/>
      <c r="V34" s="7"/>
      <c r="W34" s="7"/>
    </row>
    <row r="35" spans="2:23" ht="25.05" customHeight="1">
      <c r="B35" s="1974" t="s">
        <v>556</v>
      </c>
      <c r="C35" s="1975"/>
      <c r="D35" s="1975"/>
      <c r="E35" s="1976"/>
      <c r="F35" s="106" t="s">
        <v>643</v>
      </c>
      <c r="G35" s="76">
        <f t="shared" si="8"/>
        <v>30</v>
      </c>
      <c r="H35" s="76">
        <f>IF($G35="","",ROUNDDOWN(G35*$H$3,0))</f>
        <v>316</v>
      </c>
      <c r="I35" s="76">
        <f>IF(G35="","",H35-ROUNDDOWN(H35/10*9,0))</f>
        <v>32</v>
      </c>
      <c r="J35" s="76">
        <f>IF(G35="","",ROUNDDOWN($G35*$H$3*J$15,0))</f>
        <v>9486</v>
      </c>
      <c r="K35" s="76">
        <f t="shared" si="7"/>
        <v>949</v>
      </c>
      <c r="L35" s="2001" t="s">
        <v>557</v>
      </c>
      <c r="M35" s="2016"/>
      <c r="O35" s="10"/>
      <c r="P35" s="10"/>
      <c r="Q35" s="7"/>
      <c r="R35" s="11" t="s">
        <v>564</v>
      </c>
      <c r="S35" s="7">
        <v>30</v>
      </c>
      <c r="T35" s="7"/>
      <c r="U35" s="7"/>
      <c r="V35" s="7"/>
      <c r="W35" s="7"/>
    </row>
    <row r="36" spans="2:23" ht="24.75" customHeight="1">
      <c r="B36" s="2013" t="s">
        <v>585</v>
      </c>
      <c r="C36" s="2014"/>
      <c r="D36" s="2014"/>
      <c r="E36" s="2015"/>
      <c r="F36" s="107" t="s">
        <v>690</v>
      </c>
      <c r="G36" s="22">
        <f>IF(F36="（Ⅰ）",S39,IF(F36="（Ⅱ）",T39,""))</f>
        <v>60</v>
      </c>
      <c r="H36" s="29" t="str">
        <f>IF($G36="","","-")</f>
        <v>-</v>
      </c>
      <c r="I36" s="29" t="str">
        <f>IF($G36="","","-")</f>
        <v>-</v>
      </c>
      <c r="J36" s="22">
        <f>IF(G36="","",ROUNDDOWN($G36*$H$3,0))</f>
        <v>632</v>
      </c>
      <c r="K36" s="22">
        <f>IF(G36="","",J36-ROUNDDOWN(J36/10*9,0))</f>
        <v>64</v>
      </c>
      <c r="L36" s="1992" t="str">
        <f>IF(F36="（Ⅰ）",U39,IF(F36="（Ⅱ）",U39,""))</f>
        <v>1月につき</v>
      </c>
      <c r="M36" s="2017"/>
      <c r="O36" s="10"/>
      <c r="P36" s="10"/>
      <c r="Q36" s="7"/>
      <c r="R36" s="11" t="s">
        <v>565</v>
      </c>
      <c r="S36" s="7">
        <v>20</v>
      </c>
      <c r="T36" s="7" t="s">
        <v>605</v>
      </c>
    </row>
    <row r="37" spans="2:23" ht="24.75" customHeight="1" thickBot="1">
      <c r="B37" s="1411" t="s">
        <v>584</v>
      </c>
      <c r="C37" s="1772"/>
      <c r="D37" s="1772"/>
      <c r="E37" s="2018"/>
      <c r="F37" s="108" t="s">
        <v>643</v>
      </c>
      <c r="G37" s="75">
        <f>IF(F37="あり",S38,"")</f>
        <v>40</v>
      </c>
      <c r="H37" s="101" t="str">
        <f>IF($G37="","","-")</f>
        <v>-</v>
      </c>
      <c r="I37" s="101" t="str">
        <f>IF($G37="","","-")</f>
        <v>-</v>
      </c>
      <c r="J37" s="75">
        <f>IF(G37="","",ROUNDDOWN($G37*$H$3,0))</f>
        <v>421</v>
      </c>
      <c r="K37" s="75">
        <f>IF(G37="","",J37-ROUNDDOWN(J37/10*9,0))</f>
        <v>43</v>
      </c>
      <c r="L37" s="2019" t="str">
        <f>IF(F37="あり",T38,"")</f>
        <v>1月につき</v>
      </c>
      <c r="M37" s="2020"/>
      <c r="O37" s="7"/>
      <c r="P37" s="7"/>
      <c r="Q37" s="7"/>
      <c r="R37" s="11" t="s">
        <v>566</v>
      </c>
      <c r="S37" s="7">
        <v>30</v>
      </c>
    </row>
    <row r="38" spans="2:23">
      <c r="R38" s="11" t="s">
        <v>600</v>
      </c>
      <c r="S38" s="7">
        <v>40</v>
      </c>
      <c r="T38" s="7" t="s">
        <v>573</v>
      </c>
    </row>
    <row r="39" spans="2:23" ht="13.5" customHeight="1">
      <c r="B39" s="2021"/>
      <c r="C39" s="2021"/>
      <c r="D39" s="2021"/>
      <c r="E39" s="2021"/>
      <c r="F39" s="2021"/>
      <c r="G39" s="2021"/>
      <c r="H39" s="2021"/>
      <c r="I39" s="2021"/>
      <c r="J39" s="2021"/>
      <c r="K39" s="2021"/>
      <c r="L39" s="2021"/>
      <c r="M39" s="2021"/>
      <c r="R39" s="8" t="s">
        <v>601</v>
      </c>
      <c r="S39" s="10">
        <v>30</v>
      </c>
      <c r="T39" s="10">
        <v>60</v>
      </c>
      <c r="U39" s="7" t="s">
        <v>573</v>
      </c>
    </row>
    <row r="40" spans="2:23" ht="13.5" customHeight="1">
      <c r="B40" s="1"/>
      <c r="C40" s="834"/>
      <c r="D40" s="834"/>
      <c r="E40" s="834"/>
      <c r="F40" s="834"/>
      <c r="G40" s="834"/>
      <c r="H40" s="834"/>
      <c r="I40" s="834"/>
      <c r="J40" s="834"/>
      <c r="K40" s="834"/>
      <c r="L40" s="834"/>
      <c r="M40" s="834"/>
      <c r="N40" s="834"/>
    </row>
    <row r="41" spans="2:23" ht="13.5" customHeight="1">
      <c r="B41" s="2021"/>
      <c r="C41" s="2021"/>
      <c r="D41" s="2021"/>
      <c r="E41" s="2021"/>
      <c r="F41" s="110"/>
      <c r="G41" s="1"/>
      <c r="H41" s="1"/>
      <c r="I41" s="1"/>
      <c r="J41" s="1"/>
      <c r="K41" s="1"/>
      <c r="L41" s="1"/>
      <c r="M41" s="1"/>
    </row>
    <row r="42" spans="2:23" ht="13.5" customHeight="1">
      <c r="B42" s="1"/>
      <c r="C42" s="109"/>
      <c r="D42" s="109"/>
      <c r="E42" s="109"/>
      <c r="F42" s="110"/>
      <c r="G42" s="1"/>
      <c r="H42" s="1"/>
      <c r="I42" s="1"/>
      <c r="J42" s="1"/>
      <c r="K42" s="1"/>
      <c r="L42" s="1"/>
      <c r="M42" s="1"/>
    </row>
    <row r="43" spans="2:23" ht="13.5" customHeight="1">
      <c r="B43" s="109"/>
      <c r="C43" s="834"/>
      <c r="D43" s="834"/>
      <c r="E43" s="834"/>
      <c r="F43" s="834"/>
      <c r="G43" s="834"/>
      <c r="H43" s="834"/>
      <c r="I43" s="834"/>
      <c r="J43" s="834"/>
      <c r="K43" s="834"/>
      <c r="L43" s="834"/>
      <c r="M43" s="834"/>
      <c r="N43" s="834"/>
    </row>
    <row r="44" spans="2:23" ht="13.5" customHeight="1">
      <c r="B44" s="2022"/>
      <c r="C44" s="2022"/>
      <c r="D44" s="2022"/>
      <c r="E44" s="2022"/>
      <c r="F44" s="2022"/>
      <c r="G44" s="2022"/>
      <c r="H44" s="2022"/>
      <c r="I44" s="2022"/>
      <c r="J44" s="2022"/>
      <c r="K44" s="2022"/>
      <c r="L44" s="2022"/>
      <c r="M44" s="2022"/>
      <c r="N44" s="2022"/>
    </row>
    <row r="45" spans="2:23" ht="13.5" customHeight="1">
      <c r="B45" s="3"/>
      <c r="C45" s="831"/>
      <c r="D45" s="831"/>
      <c r="E45" s="831"/>
      <c r="F45" s="831"/>
      <c r="G45" s="831"/>
      <c r="H45" s="831"/>
      <c r="I45" s="831"/>
      <c r="J45" s="831"/>
      <c r="K45" s="831"/>
      <c r="L45" s="831"/>
      <c r="M45" s="831"/>
      <c r="N45" s="831"/>
    </row>
    <row r="46" spans="2:23" ht="13.5" customHeight="1">
      <c r="B46" s="1"/>
      <c r="C46" s="1"/>
      <c r="D46" s="1"/>
      <c r="E46" s="1"/>
      <c r="F46" s="1"/>
      <c r="G46" s="1"/>
      <c r="H46" s="1"/>
      <c r="I46" s="1"/>
      <c r="J46" s="1"/>
      <c r="K46" s="1"/>
      <c r="L46" s="1"/>
      <c r="M46" s="1"/>
    </row>
    <row r="47" spans="2:23" ht="13.5" customHeight="1">
      <c r="B47" s="1"/>
      <c r="C47" s="834"/>
      <c r="D47" s="834"/>
      <c r="E47" s="834"/>
      <c r="F47" s="834"/>
      <c r="G47" s="834"/>
      <c r="H47" s="834"/>
      <c r="I47" s="834"/>
      <c r="J47" s="834"/>
      <c r="K47" s="834"/>
      <c r="L47" s="834"/>
      <c r="M47" s="834"/>
      <c r="N47" s="834"/>
    </row>
    <row r="48" spans="2:23" ht="13.5" customHeight="1">
      <c r="B48" s="1"/>
      <c r="C48" s="1"/>
      <c r="D48" s="1"/>
      <c r="E48" s="1"/>
      <c r="F48" s="1"/>
      <c r="G48" s="1"/>
      <c r="H48" s="1"/>
      <c r="I48" s="1"/>
      <c r="J48" s="1"/>
      <c r="K48" s="1"/>
      <c r="L48" s="1"/>
      <c r="M48" s="1"/>
    </row>
    <row r="49" spans="2:14" ht="13.5" customHeight="1">
      <c r="B49" s="1"/>
      <c r="C49" s="834"/>
      <c r="D49" s="834"/>
      <c r="E49" s="834"/>
      <c r="F49" s="834"/>
      <c r="G49" s="834"/>
      <c r="H49" s="834"/>
      <c r="I49" s="834"/>
      <c r="J49" s="834"/>
      <c r="K49" s="834"/>
      <c r="L49" s="834"/>
      <c r="M49" s="834"/>
      <c r="N49" s="834"/>
    </row>
    <row r="50" spans="2:14" ht="13.5" customHeight="1">
      <c r="B50" s="1"/>
      <c r="C50" s="1"/>
      <c r="D50" s="1"/>
      <c r="E50" s="1"/>
      <c r="F50" s="1"/>
      <c r="G50" s="1"/>
      <c r="H50" s="1"/>
      <c r="I50" s="1"/>
      <c r="J50" s="1"/>
      <c r="K50" s="1"/>
      <c r="L50" s="1"/>
      <c r="M50" s="1"/>
    </row>
    <row r="51" spans="2:14" ht="13.5" customHeight="1">
      <c r="B51" s="1"/>
      <c r="C51" s="834"/>
      <c r="D51" s="834"/>
      <c r="E51" s="834"/>
      <c r="F51" s="834"/>
      <c r="G51" s="834"/>
      <c r="H51" s="834"/>
      <c r="I51" s="834"/>
      <c r="J51" s="834"/>
      <c r="K51" s="834"/>
      <c r="L51" s="834"/>
      <c r="M51" s="834"/>
      <c r="N51" s="834"/>
    </row>
    <row r="52" spans="2:14" ht="13.5" customHeight="1">
      <c r="B52" s="1"/>
      <c r="C52" s="1"/>
      <c r="D52" s="1"/>
      <c r="E52" s="1"/>
      <c r="F52" s="1"/>
      <c r="G52" s="1"/>
      <c r="H52" s="1"/>
      <c r="I52" s="1"/>
      <c r="J52" s="1"/>
      <c r="K52" s="1"/>
      <c r="L52" s="1"/>
      <c r="M52" s="1"/>
    </row>
    <row r="53" spans="2:14" ht="13.5" customHeight="1">
      <c r="B53" s="1"/>
      <c r="C53" s="834"/>
      <c r="D53" s="834"/>
      <c r="E53" s="834"/>
      <c r="F53" s="834"/>
      <c r="G53" s="834"/>
      <c r="H53" s="834"/>
      <c r="I53" s="834"/>
      <c r="J53" s="834"/>
      <c r="K53" s="834"/>
      <c r="L53" s="834"/>
      <c r="M53" s="834"/>
      <c r="N53" s="834"/>
    </row>
    <row r="54" spans="2:14" ht="13.5" customHeight="1">
      <c r="B54" s="1"/>
      <c r="C54" s="103"/>
      <c r="D54" s="103"/>
      <c r="E54" s="103"/>
      <c r="F54" s="103"/>
      <c r="G54" s="103"/>
      <c r="H54" s="103"/>
      <c r="I54" s="103"/>
      <c r="J54" s="103"/>
      <c r="K54" s="103"/>
      <c r="L54" s="103"/>
      <c r="M54" s="103"/>
      <c r="N54" s="103"/>
    </row>
    <row r="55" spans="2:14" ht="13.5" customHeight="1">
      <c r="B55" s="1"/>
      <c r="C55" s="834"/>
      <c r="D55" s="834"/>
      <c r="E55" s="834"/>
      <c r="F55" s="834"/>
      <c r="G55" s="834"/>
      <c r="H55" s="834"/>
      <c r="I55" s="834"/>
      <c r="J55" s="834"/>
      <c r="K55" s="834"/>
      <c r="L55" s="834"/>
      <c r="M55" s="834"/>
      <c r="N55" s="834"/>
    </row>
    <row r="56" spans="2:14" ht="13.5" customHeight="1">
      <c r="B56" s="1"/>
      <c r="C56" s="103"/>
      <c r="D56" s="103"/>
      <c r="E56" s="103"/>
      <c r="F56" s="103"/>
      <c r="G56" s="103"/>
      <c r="H56" s="103"/>
      <c r="I56" s="103"/>
      <c r="J56" s="103"/>
      <c r="K56" s="103"/>
      <c r="L56" s="103"/>
      <c r="M56" s="103"/>
      <c r="N56" s="103"/>
    </row>
    <row r="57" spans="2:14" ht="13.5" customHeight="1">
      <c r="B57" s="1"/>
      <c r="C57" s="834"/>
      <c r="D57" s="834"/>
      <c r="E57" s="834"/>
      <c r="F57" s="834"/>
      <c r="G57" s="834"/>
      <c r="H57" s="834"/>
      <c r="I57" s="834"/>
      <c r="J57" s="834"/>
      <c r="K57" s="834"/>
      <c r="L57" s="834"/>
      <c r="M57" s="834"/>
      <c r="N57" s="834"/>
    </row>
    <row r="58" spans="2:14" ht="13.5" customHeight="1">
      <c r="B58" s="1"/>
      <c r="C58" s="103"/>
      <c r="D58" s="103"/>
      <c r="E58" s="103"/>
      <c r="F58" s="103"/>
      <c r="G58" s="103"/>
      <c r="H58" s="103"/>
      <c r="I58" s="103"/>
      <c r="J58" s="103"/>
      <c r="K58" s="103"/>
      <c r="L58" s="103"/>
      <c r="M58" s="103"/>
    </row>
    <row r="59" spans="2:14" ht="13.5" customHeight="1">
      <c r="B59" s="1"/>
      <c r="C59" s="834"/>
      <c r="D59" s="834"/>
      <c r="E59" s="834"/>
      <c r="F59" s="834"/>
      <c r="G59" s="834"/>
      <c r="H59" s="834"/>
      <c r="I59" s="834"/>
      <c r="J59" s="834"/>
      <c r="K59" s="834"/>
      <c r="L59" s="834"/>
      <c r="M59" s="834"/>
      <c r="N59" s="834"/>
    </row>
    <row r="60" spans="2:14" ht="13.5" customHeight="1">
      <c r="B60" s="1"/>
      <c r="C60" s="103"/>
      <c r="D60" s="103"/>
      <c r="E60" s="103"/>
      <c r="F60" s="103"/>
      <c r="G60" s="103"/>
      <c r="H60" s="103"/>
      <c r="I60" s="103"/>
      <c r="J60" s="103"/>
      <c r="K60" s="103"/>
      <c r="L60" s="103"/>
      <c r="M60" s="103"/>
    </row>
    <row r="61" spans="2:14" ht="13.5" customHeight="1">
      <c r="B61" s="1"/>
      <c r="C61" s="834"/>
      <c r="D61" s="834"/>
      <c r="E61" s="834"/>
      <c r="F61" s="834"/>
      <c r="G61" s="834"/>
      <c r="H61" s="834"/>
      <c r="I61" s="834"/>
      <c r="J61" s="834"/>
      <c r="K61" s="834"/>
      <c r="L61" s="834"/>
      <c r="M61" s="834"/>
      <c r="N61" s="834"/>
    </row>
    <row r="62" spans="2:14" ht="13.5" customHeight="1">
      <c r="B62" s="1"/>
      <c r="C62" s="103"/>
      <c r="D62" s="103"/>
      <c r="E62" s="103"/>
      <c r="F62" s="103"/>
      <c r="G62" s="103"/>
      <c r="H62" s="103"/>
      <c r="I62" s="103"/>
      <c r="J62" s="103"/>
      <c r="K62" s="103"/>
      <c r="L62" s="103"/>
      <c r="M62" s="103"/>
    </row>
    <row r="63" spans="2:14" ht="13.5" customHeight="1">
      <c r="B63" s="1"/>
      <c r="C63" s="834"/>
      <c r="D63" s="834"/>
      <c r="E63" s="834"/>
      <c r="F63" s="834"/>
      <c r="G63" s="834"/>
      <c r="H63" s="834"/>
      <c r="I63" s="834"/>
      <c r="J63" s="834"/>
      <c r="K63" s="834"/>
      <c r="L63" s="834"/>
      <c r="M63" s="834"/>
      <c r="N63" s="834"/>
    </row>
    <row r="64" spans="2:14" ht="13.5" customHeight="1">
      <c r="B64" s="1"/>
      <c r="C64" s="103"/>
      <c r="D64" s="103"/>
      <c r="E64" s="103"/>
      <c r="F64" s="103"/>
      <c r="G64" s="103"/>
      <c r="H64" s="103"/>
      <c r="I64" s="103"/>
      <c r="J64" s="103"/>
      <c r="K64" s="103"/>
      <c r="L64" s="103"/>
      <c r="M64" s="103"/>
    </row>
    <row r="65" spans="2:14" ht="13.5" customHeight="1">
      <c r="B65" s="1"/>
      <c r="C65" s="834"/>
      <c r="D65" s="834"/>
      <c r="E65" s="834"/>
      <c r="F65" s="834"/>
      <c r="G65" s="834"/>
      <c r="H65" s="834"/>
      <c r="I65" s="834"/>
      <c r="J65" s="834"/>
      <c r="K65" s="834"/>
      <c r="L65" s="834"/>
      <c r="M65" s="834"/>
      <c r="N65" s="834"/>
    </row>
    <row r="66" spans="2:14" ht="13.5" customHeight="1">
      <c r="B66" s="1"/>
      <c r="C66" s="103"/>
      <c r="D66" s="103"/>
      <c r="E66" s="103"/>
      <c r="F66" s="103"/>
      <c r="G66" s="103"/>
      <c r="H66" s="103"/>
      <c r="I66" s="103"/>
      <c r="J66" s="103"/>
      <c r="K66" s="103"/>
      <c r="L66" s="103"/>
      <c r="M66" s="103"/>
    </row>
    <row r="67" spans="2:14" ht="13.5" customHeight="1">
      <c r="B67" s="1"/>
      <c r="C67" s="834"/>
      <c r="D67" s="834"/>
      <c r="E67" s="834"/>
      <c r="F67" s="834"/>
      <c r="G67" s="834"/>
      <c r="H67" s="834"/>
      <c r="I67" s="834"/>
      <c r="J67" s="834"/>
      <c r="K67" s="834"/>
      <c r="L67" s="834"/>
      <c r="M67" s="834"/>
      <c r="N67" s="834"/>
    </row>
    <row r="68" spans="2:14" ht="13.5" customHeight="1">
      <c r="B68" s="831"/>
      <c r="C68" s="831"/>
      <c r="D68" s="831"/>
      <c r="E68" s="831"/>
      <c r="F68" s="831"/>
      <c r="G68" s="831"/>
      <c r="H68" s="831"/>
      <c r="I68" s="831"/>
      <c r="J68" s="831"/>
      <c r="K68" s="831"/>
      <c r="L68" s="831"/>
      <c r="M68" s="831"/>
      <c r="N68" s="831"/>
    </row>
    <row r="69" spans="2:14" ht="13.5" customHeight="1">
      <c r="B69" s="102"/>
      <c r="C69" s="834"/>
      <c r="D69" s="834"/>
      <c r="E69" s="834"/>
      <c r="F69" s="834"/>
      <c r="G69" s="834"/>
      <c r="H69" s="834"/>
      <c r="I69" s="834"/>
      <c r="J69" s="834"/>
      <c r="K69" s="834"/>
      <c r="L69" s="834"/>
      <c r="M69" s="834"/>
      <c r="N69" s="834"/>
    </row>
    <row r="70" spans="2:14" ht="13.5" customHeight="1">
      <c r="B70" s="1"/>
      <c r="C70" s="103"/>
      <c r="D70" s="103"/>
      <c r="E70" s="103"/>
      <c r="F70" s="103"/>
      <c r="G70" s="103"/>
      <c r="H70" s="103"/>
      <c r="I70" s="103"/>
      <c r="J70" s="103"/>
      <c r="K70" s="103"/>
      <c r="L70" s="103"/>
      <c r="M70" s="103"/>
    </row>
    <row r="71" spans="2:14" ht="13.5" customHeight="1">
      <c r="B71" s="1"/>
      <c r="C71" s="834"/>
      <c r="D71" s="834"/>
      <c r="E71" s="834"/>
      <c r="F71" s="834"/>
      <c r="G71" s="834"/>
      <c r="H71" s="834"/>
      <c r="I71" s="834"/>
      <c r="J71" s="834"/>
      <c r="K71" s="834"/>
      <c r="L71" s="834"/>
      <c r="M71" s="834"/>
      <c r="N71" s="834"/>
    </row>
    <row r="72" spans="2:14" ht="13.5" customHeight="1">
      <c r="B72" s="1"/>
      <c r="C72" s="103"/>
      <c r="D72" s="103"/>
      <c r="E72" s="103"/>
      <c r="F72" s="103"/>
      <c r="G72" s="103"/>
      <c r="H72" s="103"/>
      <c r="I72" s="103"/>
      <c r="J72" s="103"/>
      <c r="K72" s="103"/>
      <c r="L72" s="103"/>
      <c r="M72" s="103"/>
    </row>
    <row r="73" spans="2:14" ht="13.5" customHeight="1">
      <c r="B73" s="1"/>
      <c r="C73" s="834"/>
      <c r="D73" s="834"/>
      <c r="E73" s="834"/>
      <c r="F73" s="834"/>
      <c r="G73" s="834"/>
      <c r="H73" s="834"/>
      <c r="I73" s="834"/>
      <c r="J73" s="834"/>
      <c r="K73" s="834"/>
      <c r="L73" s="834"/>
      <c r="M73" s="834"/>
      <c r="N73" s="834"/>
    </row>
    <row r="74" spans="2:14" ht="13.5" customHeight="1">
      <c r="B74" s="1"/>
      <c r="C74" s="103"/>
      <c r="D74" s="103"/>
      <c r="E74" s="103"/>
      <c r="F74" s="103"/>
      <c r="G74" s="103"/>
      <c r="H74" s="103"/>
      <c r="I74" s="103"/>
      <c r="J74" s="103"/>
      <c r="K74" s="103"/>
      <c r="L74" s="103"/>
      <c r="M74" s="103"/>
      <c r="N74" s="103"/>
    </row>
    <row r="75" spans="2:14" ht="13.5" customHeight="1">
      <c r="B75" s="1"/>
      <c r="C75" s="834"/>
      <c r="D75" s="834"/>
      <c r="E75" s="834"/>
      <c r="F75" s="834"/>
      <c r="G75" s="834"/>
      <c r="H75" s="834"/>
      <c r="I75" s="834"/>
      <c r="J75" s="834"/>
      <c r="K75" s="834"/>
      <c r="L75" s="834"/>
      <c r="M75" s="834"/>
      <c r="N75" s="834"/>
    </row>
    <row r="76" spans="2:14" ht="13.5" customHeight="1">
      <c r="B76" s="1"/>
      <c r="C76" s="103"/>
      <c r="D76" s="103"/>
      <c r="E76" s="103"/>
      <c r="F76" s="103"/>
      <c r="G76" s="103"/>
      <c r="H76" s="103"/>
      <c r="I76" s="103"/>
      <c r="J76" s="103"/>
      <c r="K76" s="103"/>
      <c r="L76" s="103"/>
      <c r="M76" s="103"/>
    </row>
    <row r="77" spans="2:14" ht="13.5" customHeight="1">
      <c r="B77" s="1"/>
      <c r="C77" s="834"/>
      <c r="D77" s="834"/>
      <c r="E77" s="834"/>
      <c r="F77" s="834"/>
      <c r="G77" s="834"/>
      <c r="H77" s="834"/>
      <c r="I77" s="834"/>
      <c r="J77" s="834"/>
      <c r="K77" s="834"/>
      <c r="L77" s="834"/>
      <c r="M77" s="834"/>
      <c r="N77" s="834"/>
    </row>
    <row r="78" spans="2:14" ht="13.5" customHeight="1">
      <c r="B78" s="1"/>
      <c r="C78" s="103"/>
      <c r="D78" s="103"/>
      <c r="E78" s="103"/>
      <c r="F78" s="103"/>
      <c r="G78" s="103"/>
      <c r="H78" s="103"/>
      <c r="I78" s="103"/>
      <c r="J78" s="103"/>
      <c r="K78" s="103"/>
      <c r="L78" s="103"/>
      <c r="M78" s="103"/>
    </row>
    <row r="79" spans="2:14" ht="13.5" customHeight="1">
      <c r="B79" s="1"/>
      <c r="C79" s="834"/>
      <c r="D79" s="834"/>
      <c r="E79" s="834"/>
      <c r="F79" s="834"/>
      <c r="G79" s="834"/>
      <c r="H79" s="834"/>
      <c r="I79" s="834"/>
      <c r="J79" s="834"/>
      <c r="K79" s="834"/>
      <c r="L79" s="834"/>
      <c r="M79" s="834"/>
      <c r="N79" s="834"/>
    </row>
    <row r="80" spans="2:14" ht="13.5" customHeight="1">
      <c r="B80" s="1"/>
      <c r="C80" s="103"/>
      <c r="D80" s="103"/>
      <c r="E80" s="103"/>
      <c r="F80" s="103"/>
      <c r="G80" s="103"/>
      <c r="H80" s="103"/>
      <c r="I80" s="103"/>
      <c r="J80" s="103"/>
      <c r="K80" s="103"/>
      <c r="L80" s="103"/>
      <c r="M80" s="103"/>
    </row>
    <row r="81" spans="2:14" ht="13.5" customHeight="1">
      <c r="B81" s="1"/>
      <c r="C81" s="834"/>
      <c r="D81" s="834"/>
      <c r="E81" s="834"/>
      <c r="F81" s="834"/>
      <c r="G81" s="834"/>
      <c r="H81" s="834"/>
      <c r="I81" s="834"/>
      <c r="J81" s="834"/>
      <c r="K81" s="834"/>
      <c r="L81" s="834"/>
      <c r="M81" s="834"/>
    </row>
    <row r="82" spans="2:14" ht="13.5" customHeight="1">
      <c r="B82" s="1"/>
      <c r="C82" s="103"/>
      <c r="D82" s="103"/>
      <c r="E82" s="103"/>
      <c r="F82" s="103"/>
      <c r="G82" s="103"/>
      <c r="H82" s="103"/>
      <c r="I82" s="103"/>
      <c r="J82" s="103"/>
      <c r="K82" s="103"/>
      <c r="L82" s="103"/>
      <c r="M82" s="103"/>
    </row>
    <row r="83" spans="2:14" ht="13.5" customHeight="1">
      <c r="B83" s="1"/>
      <c r="C83" s="834"/>
      <c r="D83" s="834"/>
      <c r="E83" s="834"/>
      <c r="F83" s="834"/>
      <c r="G83" s="834"/>
      <c r="H83" s="834"/>
      <c r="I83" s="834"/>
      <c r="J83" s="834"/>
      <c r="K83" s="834"/>
      <c r="L83" s="834"/>
      <c r="M83" s="834"/>
    </row>
    <row r="84" spans="2:14" ht="13.5" customHeight="1">
      <c r="B84" s="1"/>
      <c r="C84" s="103"/>
      <c r="D84" s="103"/>
      <c r="E84" s="103"/>
      <c r="F84" s="103"/>
      <c r="G84" s="103"/>
      <c r="H84" s="103"/>
      <c r="I84" s="103"/>
      <c r="J84" s="103"/>
      <c r="K84" s="103"/>
      <c r="L84" s="103"/>
      <c r="M84" s="103"/>
    </row>
    <row r="85" spans="2:14" ht="13.5" customHeight="1">
      <c r="B85" s="1"/>
      <c r="C85" s="834"/>
      <c r="D85" s="834"/>
      <c r="E85" s="834"/>
      <c r="F85" s="834"/>
      <c r="G85" s="834"/>
      <c r="H85" s="834"/>
      <c r="I85" s="834"/>
      <c r="J85" s="834"/>
      <c r="K85" s="834"/>
      <c r="L85" s="834"/>
      <c r="M85" s="834"/>
    </row>
    <row r="86" spans="2:14" ht="13.5" customHeight="1">
      <c r="B86" s="1"/>
      <c r="C86" s="103"/>
      <c r="D86" s="103"/>
      <c r="E86" s="103"/>
      <c r="F86" s="103"/>
      <c r="G86" s="103"/>
      <c r="H86" s="103"/>
      <c r="I86" s="103"/>
      <c r="J86" s="103"/>
      <c r="K86" s="103"/>
      <c r="L86" s="103"/>
      <c r="M86" s="103"/>
    </row>
    <row r="87" spans="2:14" ht="13.5" customHeight="1">
      <c r="B87" s="1"/>
      <c r="C87" s="834"/>
      <c r="D87" s="834"/>
      <c r="E87" s="834"/>
      <c r="F87" s="834"/>
      <c r="G87" s="834"/>
      <c r="H87" s="834"/>
      <c r="I87" s="834"/>
      <c r="J87" s="834"/>
      <c r="K87" s="834"/>
      <c r="L87" s="834"/>
      <c r="M87" s="834"/>
      <c r="N87" s="834"/>
    </row>
    <row r="88" spans="2:14" ht="13.5" customHeight="1">
      <c r="B88" s="1"/>
      <c r="C88" s="103"/>
      <c r="D88" s="103"/>
      <c r="E88" s="103"/>
      <c r="F88" s="103"/>
      <c r="G88" s="103"/>
      <c r="H88" s="103"/>
      <c r="I88" s="103"/>
      <c r="J88" s="103"/>
      <c r="K88" s="103"/>
      <c r="L88" s="103"/>
      <c r="M88" s="103"/>
    </row>
    <row r="89" spans="2:14" ht="13.5" customHeight="1">
      <c r="B89" s="1"/>
      <c r="C89" s="834"/>
      <c r="D89" s="834"/>
      <c r="E89" s="834"/>
      <c r="F89" s="834"/>
      <c r="G89" s="834"/>
      <c r="H89" s="834"/>
      <c r="I89" s="834"/>
      <c r="J89" s="834"/>
      <c r="K89" s="834"/>
      <c r="L89" s="834"/>
      <c r="M89" s="834"/>
      <c r="N89" s="834"/>
    </row>
  </sheetData>
  <mergeCells count="98">
    <mergeCell ref="C83:M83"/>
    <mergeCell ref="C85:M85"/>
    <mergeCell ref="C87:N87"/>
    <mergeCell ref="C89:N89"/>
    <mergeCell ref="C71:N71"/>
    <mergeCell ref="C73:N73"/>
    <mergeCell ref="C75:N75"/>
    <mergeCell ref="C77:N77"/>
    <mergeCell ref="C79:N79"/>
    <mergeCell ref="C81:M81"/>
    <mergeCell ref="C69:N69"/>
    <mergeCell ref="C49:N49"/>
    <mergeCell ref="C51:N51"/>
    <mergeCell ref="C53:N53"/>
    <mergeCell ref="C55:N55"/>
    <mergeCell ref="C57:N57"/>
    <mergeCell ref="C59:N59"/>
    <mergeCell ref="C61:N61"/>
    <mergeCell ref="C63:N63"/>
    <mergeCell ref="C65:N65"/>
    <mergeCell ref="C67:N67"/>
    <mergeCell ref="B68:N68"/>
    <mergeCell ref="C47:N47"/>
    <mergeCell ref="L35:M35"/>
    <mergeCell ref="B36:E36"/>
    <mergeCell ref="L36:M36"/>
    <mergeCell ref="B37:E37"/>
    <mergeCell ref="L37:M37"/>
    <mergeCell ref="B39:M39"/>
    <mergeCell ref="B35:E35"/>
    <mergeCell ref="C40:N40"/>
    <mergeCell ref="B41:E41"/>
    <mergeCell ref="C43:N43"/>
    <mergeCell ref="B44:N44"/>
    <mergeCell ref="C45:N45"/>
    <mergeCell ref="L31:M31"/>
    <mergeCell ref="B32:E32"/>
    <mergeCell ref="L32:M32"/>
    <mergeCell ref="L33:M33"/>
    <mergeCell ref="B34:E34"/>
    <mergeCell ref="L34:M34"/>
    <mergeCell ref="B31:E31"/>
    <mergeCell ref="B33:E33"/>
    <mergeCell ref="G27:K27"/>
    <mergeCell ref="L27:M27"/>
    <mergeCell ref="B29:E29"/>
    <mergeCell ref="L29:M29"/>
    <mergeCell ref="B30:E30"/>
    <mergeCell ref="G30:K30"/>
    <mergeCell ref="G28:K28"/>
    <mergeCell ref="L28:M28"/>
    <mergeCell ref="B28:E28"/>
    <mergeCell ref="B24:E24"/>
    <mergeCell ref="L24:M24"/>
    <mergeCell ref="B25:E25"/>
    <mergeCell ref="L25:M25"/>
    <mergeCell ref="G26:K26"/>
    <mergeCell ref="L26:M26"/>
    <mergeCell ref="B26:E26"/>
    <mergeCell ref="B19:E19"/>
    <mergeCell ref="L19:M19"/>
    <mergeCell ref="B20:E23"/>
    <mergeCell ref="F20:F23"/>
    <mergeCell ref="L20:M20"/>
    <mergeCell ref="L21:M21"/>
    <mergeCell ref="L22:M22"/>
    <mergeCell ref="L23:M23"/>
    <mergeCell ref="B16:E16"/>
    <mergeCell ref="L16:M16"/>
    <mergeCell ref="B17:E17"/>
    <mergeCell ref="L17:M17"/>
    <mergeCell ref="B18:E18"/>
    <mergeCell ref="L18:M18"/>
    <mergeCell ref="B14:F14"/>
    <mergeCell ref="L14:M14"/>
    <mergeCell ref="B15:E15"/>
    <mergeCell ref="H15:I15"/>
    <mergeCell ref="J15:K15"/>
    <mergeCell ref="L15:M15"/>
    <mergeCell ref="B11:F11"/>
    <mergeCell ref="L11:M11"/>
    <mergeCell ref="B12:F12"/>
    <mergeCell ref="L12:M12"/>
    <mergeCell ref="B13:F13"/>
    <mergeCell ref="L13:M13"/>
    <mergeCell ref="B10:F10"/>
    <mergeCell ref="L10:M10"/>
    <mergeCell ref="B1:M2"/>
    <mergeCell ref="B4:M5"/>
    <mergeCell ref="B6:G6"/>
    <mergeCell ref="H6:I6"/>
    <mergeCell ref="J6:K6"/>
    <mergeCell ref="L6:M6"/>
    <mergeCell ref="B7:F7"/>
    <mergeCell ref="L7:M7"/>
    <mergeCell ref="B8:F8"/>
    <mergeCell ref="B9:F9"/>
    <mergeCell ref="L8:M9"/>
  </mergeCells>
  <phoneticPr fontId="4"/>
  <dataValidations count="6">
    <dataValidation type="list" allowBlank="1" showInputMessage="1" showErrorMessage="1" sqref="F25" xr:uid="{00000000-0002-0000-0D00-000000000000}">
      <formula1>"なし,（Ⅰ）,（Ⅱ）,（Ⅲ）"</formula1>
    </dataValidation>
    <dataValidation type="list" allowBlank="1" showInputMessage="1" showErrorMessage="1" sqref="F17 F29 F31 F36 F20:F24" xr:uid="{00000000-0002-0000-0D00-000001000000}">
      <formula1>"なし,（Ⅰ）,（Ⅱ）"</formula1>
    </dataValidation>
    <dataValidation type="list" allowBlank="1" showInputMessage="1" showErrorMessage="1" sqref="F30 F37 F32:F35 F18:F19 F28" xr:uid="{00000000-0002-0000-0D00-000002000000}">
      <formula1>"あり,なし"</formula1>
    </dataValidation>
    <dataValidation type="list" allowBlank="1" showInputMessage="1" showErrorMessage="1" sqref="G3" xr:uid="{00000000-0002-0000-0D00-000003000000}">
      <formula1>$R$3:$R$10</formula1>
    </dataValidation>
    <dataValidation type="list" allowBlank="1" showInputMessage="1" showErrorMessage="1" sqref="F26" xr:uid="{00000000-0002-0000-0D00-000004000000}">
      <formula1>"なし,（Ⅰ）,（Ⅱ）,（Ⅲ）,（Ⅳ）,（Ⅴ）,"</formula1>
    </dataValidation>
    <dataValidation type="list" allowBlank="1" showInputMessage="1" showErrorMessage="1" sqref="F27" xr:uid="{00000000-0002-0000-0D00-000005000000}">
      <formula1>"なし,（Ⅰ）,（Ⅱ）,"</formula1>
    </dataValidation>
  </dataValidations>
  <printOptions horizontalCentered="1"/>
  <pageMargins left="0.6692913385826772" right="0.6692913385826772" top="0.59055118110236227" bottom="0.59055118110236227" header="0.51181102362204722" footer="0.39370078740157483"/>
  <pageSetup paperSize="9" scale="83" orientation="portrait" cellComments="asDisplayed" r:id="rId1"/>
  <headerFooter alignWithMargins="0"/>
  <rowBreaks count="1" manualBreakCount="1">
    <brk id="75"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3"/>
  </sheetPr>
  <dimension ref="A1:T50"/>
  <sheetViews>
    <sheetView showGridLines="0" view="pageBreakPreview" zoomScale="70" zoomScaleNormal="100" zoomScaleSheetLayoutView="70" workbookViewId="0">
      <selection sqref="A1:J1"/>
    </sheetView>
  </sheetViews>
  <sheetFormatPr defaultColWidth="8.88671875" defaultRowHeight="13.2"/>
  <cols>
    <col min="1" max="1" width="12.77734375" customWidth="1"/>
    <col min="2" max="2" width="28.44140625" customWidth="1"/>
    <col min="3" max="12" width="11.109375" customWidth="1"/>
    <col min="13" max="14" width="13" customWidth="1"/>
  </cols>
  <sheetData>
    <row r="1" spans="1:15" ht="21" customHeight="1">
      <c r="A1" s="1746" t="s">
        <v>1184</v>
      </c>
      <c r="B1" s="1746"/>
      <c r="C1" s="1746"/>
      <c r="D1" s="1746"/>
      <c r="E1" s="1746"/>
      <c r="F1" s="1746"/>
      <c r="G1" s="1746"/>
      <c r="H1" s="1746"/>
      <c r="I1" s="1746"/>
      <c r="J1" s="1746"/>
    </row>
    <row r="2" spans="1:15" ht="21" customHeight="1" thickBot="1">
      <c r="A2" s="1747" t="s">
        <v>805</v>
      </c>
      <c r="B2" s="1747"/>
      <c r="C2" s="1747"/>
      <c r="D2" s="1747"/>
      <c r="E2" s="1747"/>
      <c r="F2" s="1747"/>
      <c r="G2" s="1747"/>
      <c r="H2" s="1747"/>
      <c r="I2" s="1747"/>
      <c r="J2" s="1747"/>
    </row>
    <row r="3" spans="1:15" ht="30" customHeight="1">
      <c r="A3" s="2079"/>
      <c r="B3" s="2071"/>
      <c r="C3" s="2071" t="s">
        <v>455</v>
      </c>
      <c r="D3" s="2071"/>
      <c r="E3" s="2071" t="s">
        <v>456</v>
      </c>
      <c r="F3" s="2071"/>
      <c r="G3" s="2071" t="s">
        <v>806</v>
      </c>
      <c r="H3" s="2071"/>
      <c r="I3" s="2071" t="s">
        <v>807</v>
      </c>
      <c r="J3" s="2071"/>
      <c r="K3" s="2071" t="s">
        <v>808</v>
      </c>
      <c r="L3" s="2072"/>
      <c r="N3" s="2073" t="s">
        <v>809</v>
      </c>
      <c r="O3" s="2073"/>
    </row>
    <row r="4" spans="1:15" ht="30" customHeight="1">
      <c r="A4" s="2050" t="s">
        <v>457</v>
      </c>
      <c r="B4" s="2051"/>
      <c r="C4" s="2078">
        <v>182</v>
      </c>
      <c r="D4" s="2078"/>
      <c r="E4" s="2076">
        <f>'[5]別添３（新設）'!J8</f>
        <v>57548</v>
      </c>
      <c r="F4" s="2076"/>
      <c r="G4" s="2076">
        <f>'[5]別添３（新設）'!K8</f>
        <v>5755</v>
      </c>
      <c r="H4" s="2076"/>
      <c r="I4" s="2076">
        <f t="shared" ref="I4:I10" si="0">$E4-ROUNDDOWN($E4*0.8,0)</f>
        <v>11510</v>
      </c>
      <c r="J4" s="2076"/>
      <c r="K4" s="2076">
        <f t="shared" ref="K4:K10" si="1">$E4-ROUNDDOWN($E4*0.7,0)</f>
        <v>17265</v>
      </c>
      <c r="L4" s="2077"/>
      <c r="N4" s="350" t="str">
        <f>'[5]別添３（新設）'!G3</f>
        <v>4級地</v>
      </c>
      <c r="O4" s="350">
        <f>'[5]別添３（新設）'!H3</f>
        <v>10.54</v>
      </c>
    </row>
    <row r="5" spans="1:15" ht="30" customHeight="1">
      <c r="A5" s="2050" t="s">
        <v>458</v>
      </c>
      <c r="B5" s="2051"/>
      <c r="C5" s="2078">
        <v>311</v>
      </c>
      <c r="D5" s="2078"/>
      <c r="E5" s="2076">
        <f>'[5]別添３（新設）'!J9</f>
        <v>98338</v>
      </c>
      <c r="F5" s="2076"/>
      <c r="G5" s="2076">
        <f>'[5]別添３（新設）'!K9</f>
        <v>9834</v>
      </c>
      <c r="H5" s="2076"/>
      <c r="I5" s="2076">
        <f t="shared" si="0"/>
        <v>19668</v>
      </c>
      <c r="J5" s="2076"/>
      <c r="K5" s="2076">
        <f t="shared" si="1"/>
        <v>29502</v>
      </c>
      <c r="L5" s="2077"/>
    </row>
    <row r="6" spans="1:15" ht="30" customHeight="1">
      <c r="A6" s="2050" t="s">
        <v>459</v>
      </c>
      <c r="B6" s="2051"/>
      <c r="C6" s="2078">
        <v>358</v>
      </c>
      <c r="D6" s="2078"/>
      <c r="E6" s="2076">
        <f>'[5]別添３（新設）'!J10</f>
        <v>170115</v>
      </c>
      <c r="F6" s="2076"/>
      <c r="G6" s="2076">
        <f>'[5]別添３（新設）'!K10</f>
        <v>17012</v>
      </c>
      <c r="H6" s="2076"/>
      <c r="I6" s="2076">
        <f t="shared" si="0"/>
        <v>34023</v>
      </c>
      <c r="J6" s="2076"/>
      <c r="K6" s="2076">
        <f t="shared" si="1"/>
        <v>51035</v>
      </c>
      <c r="L6" s="2077"/>
    </row>
    <row r="7" spans="1:15" ht="30" customHeight="1">
      <c r="A7" s="2050" t="s">
        <v>460</v>
      </c>
      <c r="B7" s="2051"/>
      <c r="C7" s="2078">
        <v>604</v>
      </c>
      <c r="D7" s="2078"/>
      <c r="E7" s="2076">
        <f>'[5]別添３（新設）'!J11</f>
        <v>190984</v>
      </c>
      <c r="F7" s="2076"/>
      <c r="G7" s="2076">
        <f>'[5]別添３（新設）'!K11</f>
        <v>19099</v>
      </c>
      <c r="H7" s="2076"/>
      <c r="I7" s="2076">
        <f t="shared" si="0"/>
        <v>38197</v>
      </c>
      <c r="J7" s="2076"/>
      <c r="K7" s="2076">
        <f t="shared" si="1"/>
        <v>57296</v>
      </c>
      <c r="L7" s="2077"/>
    </row>
    <row r="8" spans="1:15" ht="30" customHeight="1">
      <c r="A8" s="2050" t="s">
        <v>461</v>
      </c>
      <c r="B8" s="2051"/>
      <c r="C8" s="2078">
        <v>674</v>
      </c>
      <c r="D8" s="2078"/>
      <c r="E8" s="2076">
        <f>'[5]別添３（新設）'!J12</f>
        <v>213118</v>
      </c>
      <c r="F8" s="2076"/>
      <c r="G8" s="2076">
        <f>'[5]別添３（新設）'!K12</f>
        <v>21312</v>
      </c>
      <c r="H8" s="2076"/>
      <c r="I8" s="2076">
        <f t="shared" si="0"/>
        <v>42624</v>
      </c>
      <c r="J8" s="2076"/>
      <c r="K8" s="2076">
        <f t="shared" si="1"/>
        <v>63936</v>
      </c>
      <c r="L8" s="2077"/>
    </row>
    <row r="9" spans="1:15" ht="30" customHeight="1">
      <c r="A9" s="2050" t="s">
        <v>462</v>
      </c>
      <c r="B9" s="2051"/>
      <c r="C9" s="2078">
        <v>738</v>
      </c>
      <c r="D9" s="2078"/>
      <c r="E9" s="2076">
        <f>'[5]別添３（新設）'!J13</f>
        <v>233355</v>
      </c>
      <c r="F9" s="2076"/>
      <c r="G9" s="2076">
        <f>'[5]別添３（新設）'!K13</f>
        <v>23336</v>
      </c>
      <c r="H9" s="2076"/>
      <c r="I9" s="2076">
        <f t="shared" si="0"/>
        <v>46671</v>
      </c>
      <c r="J9" s="2076"/>
      <c r="K9" s="2076">
        <f t="shared" si="1"/>
        <v>70007</v>
      </c>
      <c r="L9" s="2077"/>
    </row>
    <row r="10" spans="1:15" ht="30" customHeight="1">
      <c r="A10" s="2050" t="s">
        <v>463</v>
      </c>
      <c r="B10" s="2051"/>
      <c r="C10" s="2078">
        <v>807</v>
      </c>
      <c r="D10" s="2078"/>
      <c r="E10" s="2076">
        <f>'[5]別添３（新設）'!J14</f>
        <v>255173</v>
      </c>
      <c r="F10" s="2076"/>
      <c r="G10" s="2076">
        <f>'[5]別添３（新設）'!K14</f>
        <v>25518</v>
      </c>
      <c r="H10" s="2076"/>
      <c r="I10" s="2076">
        <f t="shared" si="0"/>
        <v>51035</v>
      </c>
      <c r="J10" s="2076"/>
      <c r="K10" s="2076">
        <f t="shared" si="1"/>
        <v>76552</v>
      </c>
      <c r="L10" s="2077"/>
    </row>
    <row r="11" spans="1:15" ht="30" customHeight="1">
      <c r="A11" s="2050" t="s">
        <v>810</v>
      </c>
      <c r="B11" s="2051"/>
      <c r="C11" s="2063" t="s">
        <v>811</v>
      </c>
      <c r="D11" s="2074"/>
      <c r="E11" s="2074"/>
      <c r="F11" s="2074"/>
      <c r="G11" s="2074"/>
      <c r="H11" s="2074"/>
      <c r="I11" s="2074"/>
      <c r="J11" s="2074"/>
      <c r="K11" s="2074"/>
      <c r="L11" s="2075"/>
    </row>
    <row r="12" spans="1:15" ht="30" customHeight="1">
      <c r="A12" s="2050" t="s">
        <v>812</v>
      </c>
      <c r="B12" s="2051"/>
      <c r="C12" s="2063">
        <v>12</v>
      </c>
      <c r="D12" s="2064"/>
      <c r="E12" s="2080">
        <f>ROUNDDOWN(C12*30*'[5]別添３（新設）'!$H$3,0)</f>
        <v>3794</v>
      </c>
      <c r="F12" s="2081"/>
      <c r="G12" s="2059">
        <f t="shared" ref="G12:G32" si="2">E12-ROUNDDOWN(E12*0.9,0)</f>
        <v>380</v>
      </c>
      <c r="H12" s="2060"/>
      <c r="I12" s="2059">
        <f t="shared" ref="I12:I32" si="3">E12-ROUNDDOWN(E12*0.8,0)</f>
        <v>759</v>
      </c>
      <c r="J12" s="2061"/>
      <c r="K12" s="2059">
        <f t="shared" ref="K12:K32" si="4">E12-ROUNDDOWN(E12*0.7,0)</f>
        <v>1139</v>
      </c>
      <c r="L12" s="2062"/>
    </row>
    <row r="13" spans="1:15" ht="30" customHeight="1">
      <c r="A13" s="2050" t="s">
        <v>813</v>
      </c>
      <c r="B13" s="2051"/>
      <c r="C13" s="2063">
        <v>20</v>
      </c>
      <c r="D13" s="2064"/>
      <c r="E13" s="2080">
        <f>ROUNDDOWN(C13*30*'[5]別添３（新設）'!$H$3,0)</f>
        <v>6324</v>
      </c>
      <c r="F13" s="2081"/>
      <c r="G13" s="2059">
        <f t="shared" si="2"/>
        <v>633</v>
      </c>
      <c r="H13" s="2060"/>
      <c r="I13" s="2059">
        <f t="shared" si="3"/>
        <v>1265</v>
      </c>
      <c r="J13" s="2061"/>
      <c r="K13" s="2059">
        <f t="shared" si="4"/>
        <v>1898</v>
      </c>
      <c r="L13" s="2062"/>
    </row>
    <row r="14" spans="1:15" ht="30" customHeight="1">
      <c r="A14" s="2050" t="s">
        <v>464</v>
      </c>
      <c r="B14" s="2051"/>
      <c r="C14" s="2063">
        <v>10</v>
      </c>
      <c r="D14" s="2064"/>
      <c r="E14" s="2065">
        <f>ROUNDDOWN(C14*30*'[5]別添３（新設）'!$H$3,0)</f>
        <v>3162</v>
      </c>
      <c r="F14" s="2065"/>
      <c r="G14" s="2059">
        <f t="shared" si="2"/>
        <v>317</v>
      </c>
      <c r="H14" s="2060"/>
      <c r="I14" s="2059">
        <f t="shared" si="3"/>
        <v>633</v>
      </c>
      <c r="J14" s="2061"/>
      <c r="K14" s="2059">
        <f t="shared" si="4"/>
        <v>949</v>
      </c>
      <c r="L14" s="2062"/>
    </row>
    <row r="15" spans="1:15" ht="30" customHeight="1">
      <c r="A15" s="2050" t="s">
        <v>465</v>
      </c>
      <c r="B15" s="2051"/>
      <c r="C15" s="2084">
        <v>80</v>
      </c>
      <c r="D15" s="2085"/>
      <c r="E15" s="2065">
        <f>ROUNDDOWN(C15*'[5]別添３（新設）'!$H$3,0)</f>
        <v>843</v>
      </c>
      <c r="F15" s="2065"/>
      <c r="G15" s="2059">
        <f t="shared" si="2"/>
        <v>85</v>
      </c>
      <c r="H15" s="2060"/>
      <c r="I15" s="2059">
        <f t="shared" si="3"/>
        <v>169</v>
      </c>
      <c r="J15" s="2061"/>
      <c r="K15" s="2059">
        <f t="shared" si="4"/>
        <v>253</v>
      </c>
      <c r="L15" s="2062"/>
    </row>
    <row r="16" spans="1:15" ht="30" customHeight="1">
      <c r="A16" s="2082" t="s">
        <v>814</v>
      </c>
      <c r="B16" s="2083"/>
      <c r="C16" s="2063">
        <v>72</v>
      </c>
      <c r="D16" s="2064"/>
      <c r="E16" s="2080">
        <f>ROUNDDOWN(C16*11*'[5]別添３（新設）'!$H$3,0)</f>
        <v>8347</v>
      </c>
      <c r="F16" s="2081"/>
      <c r="G16" s="2059">
        <f t="shared" si="2"/>
        <v>835</v>
      </c>
      <c r="H16" s="2060"/>
      <c r="I16" s="2059">
        <f t="shared" si="3"/>
        <v>1670</v>
      </c>
      <c r="J16" s="2061"/>
      <c r="K16" s="2059">
        <f t="shared" si="4"/>
        <v>2505</v>
      </c>
      <c r="L16" s="2062"/>
      <c r="M16" t="s">
        <v>815</v>
      </c>
    </row>
    <row r="17" spans="1:20" ht="30" customHeight="1">
      <c r="A17" s="2082" t="s">
        <v>816</v>
      </c>
      <c r="B17" s="2083"/>
      <c r="C17" s="2063">
        <v>144</v>
      </c>
      <c r="D17" s="2064"/>
      <c r="E17" s="2080">
        <f>ROUNDDOWN(C17*27*'[5]別添３（新設）'!$H$3,0)</f>
        <v>40979</v>
      </c>
      <c r="F17" s="2081"/>
      <c r="G17" s="2059">
        <f t="shared" si="2"/>
        <v>4098</v>
      </c>
      <c r="H17" s="2060"/>
      <c r="I17" s="2059">
        <f t="shared" si="3"/>
        <v>8196</v>
      </c>
      <c r="J17" s="2061"/>
      <c r="K17" s="2059">
        <f t="shared" si="4"/>
        <v>12294</v>
      </c>
      <c r="L17" s="2062"/>
      <c r="M17" t="s">
        <v>817</v>
      </c>
    </row>
    <row r="18" spans="1:20" ht="30" customHeight="1">
      <c r="A18" s="2050" t="s">
        <v>818</v>
      </c>
      <c r="B18" s="2051"/>
      <c r="C18" s="2063">
        <v>680</v>
      </c>
      <c r="D18" s="2064"/>
      <c r="E18" s="2080">
        <f>ROUNDDOWN(C18*2*'[5]別添３（新設）'!$H$3,0)</f>
        <v>14334</v>
      </c>
      <c r="F18" s="2081"/>
      <c r="G18" s="2059">
        <f t="shared" si="2"/>
        <v>1434</v>
      </c>
      <c r="H18" s="2060"/>
      <c r="I18" s="2059">
        <f t="shared" si="3"/>
        <v>2867</v>
      </c>
      <c r="J18" s="2061"/>
      <c r="K18" s="2059">
        <f t="shared" si="4"/>
        <v>4301</v>
      </c>
      <c r="L18" s="2062"/>
      <c r="M18" t="s">
        <v>819</v>
      </c>
    </row>
    <row r="19" spans="1:20" ht="30" customHeight="1">
      <c r="A19" s="2050" t="s">
        <v>820</v>
      </c>
      <c r="B19" s="2051"/>
      <c r="C19" s="2092">
        <v>1280</v>
      </c>
      <c r="D19" s="2093"/>
      <c r="E19" s="2065">
        <f>ROUNDDOWN(C19*'[5]別添３（新設）'!$H$3,0)</f>
        <v>13491</v>
      </c>
      <c r="F19" s="2065"/>
      <c r="G19" s="2059">
        <f t="shared" si="2"/>
        <v>1350</v>
      </c>
      <c r="H19" s="2060"/>
      <c r="I19" s="2059">
        <f t="shared" si="3"/>
        <v>2699</v>
      </c>
      <c r="J19" s="2061"/>
      <c r="K19" s="2059">
        <f t="shared" si="4"/>
        <v>4048</v>
      </c>
      <c r="L19" s="2062"/>
      <c r="N19" s="7" t="s">
        <v>821</v>
      </c>
    </row>
    <row r="20" spans="1:20" ht="30" customHeight="1">
      <c r="A20" s="2050" t="s">
        <v>822</v>
      </c>
      <c r="B20" s="2051"/>
      <c r="C20" s="2086">
        <f>SUM(C17*27,C18*2,C19)</f>
        <v>6528</v>
      </c>
      <c r="D20" s="2086"/>
      <c r="E20" s="2087">
        <f>ROUNDDOWN(C20*'[5]別添３（新設）'!$H$3,0)</f>
        <v>68805</v>
      </c>
      <c r="F20" s="2087"/>
      <c r="G20" s="2069">
        <f t="shared" si="2"/>
        <v>6881</v>
      </c>
      <c r="H20" s="2088"/>
      <c r="I20" s="2069">
        <f t="shared" si="3"/>
        <v>13761</v>
      </c>
      <c r="J20" s="2089"/>
      <c r="K20" s="2069">
        <f t="shared" si="4"/>
        <v>20642</v>
      </c>
      <c r="L20" s="2070"/>
      <c r="N20" s="7" t="s">
        <v>823</v>
      </c>
    </row>
    <row r="21" spans="1:20" ht="30" customHeight="1">
      <c r="A21" s="2042" t="s">
        <v>824</v>
      </c>
      <c r="B21" s="2043"/>
      <c r="C21" s="2090">
        <v>36</v>
      </c>
      <c r="D21" s="2091"/>
      <c r="E21" s="2065">
        <f>ROUNDDOWN(C21*30*'[5]別添３（新設）'!$H$3,0)</f>
        <v>11383</v>
      </c>
      <c r="F21" s="2065"/>
      <c r="G21" s="2059">
        <f t="shared" si="2"/>
        <v>1139</v>
      </c>
      <c r="H21" s="2060"/>
      <c r="I21" s="2059">
        <f t="shared" si="3"/>
        <v>2277</v>
      </c>
      <c r="J21" s="2061"/>
      <c r="K21" s="2059">
        <f t="shared" si="4"/>
        <v>3415</v>
      </c>
      <c r="L21" s="2062"/>
      <c r="N21" s="2066" t="s">
        <v>825</v>
      </c>
      <c r="O21" s="2067"/>
      <c r="P21" s="2068"/>
      <c r="Q21" s="2066" t="s">
        <v>826</v>
      </c>
      <c r="R21" s="2067"/>
      <c r="S21" s="2067"/>
      <c r="T21" s="2068"/>
    </row>
    <row r="22" spans="1:20" ht="30" customHeight="1">
      <c r="A22" s="2042" t="s">
        <v>827</v>
      </c>
      <c r="B22" s="2043"/>
      <c r="C22" s="2090">
        <v>22</v>
      </c>
      <c r="D22" s="2091"/>
      <c r="E22" s="2065">
        <f>ROUNDDOWN(C22*30*'[5]別添３（新設）'!$H$3,0)</f>
        <v>6956</v>
      </c>
      <c r="F22" s="2065"/>
      <c r="G22" s="2059">
        <f t="shared" si="2"/>
        <v>696</v>
      </c>
      <c r="H22" s="2060"/>
      <c r="I22" s="2059">
        <f t="shared" si="3"/>
        <v>1392</v>
      </c>
      <c r="J22" s="2061"/>
      <c r="K22" s="2059">
        <f t="shared" si="4"/>
        <v>2087</v>
      </c>
      <c r="L22" s="2062"/>
      <c r="N22" s="351" t="s">
        <v>455</v>
      </c>
      <c r="O22" s="351">
        <v>443</v>
      </c>
      <c r="P22" s="351">
        <v>3029</v>
      </c>
      <c r="Q22" s="351" t="str">
        <f>TEXT(O22,"#,###")</f>
        <v>443</v>
      </c>
      <c r="R22" s="351" t="str">
        <f>TEXT(P22,"#,###単位")</f>
        <v>3,029単位</v>
      </c>
      <c r="S22" s="351"/>
      <c r="T22" s="351"/>
    </row>
    <row r="23" spans="1:20" ht="45.75" customHeight="1">
      <c r="A23" s="2042" t="s">
        <v>1075</v>
      </c>
      <c r="B23" s="2043"/>
      <c r="C23" s="2052">
        <v>200</v>
      </c>
      <c r="D23" s="2053"/>
      <c r="E23" s="2065">
        <f>ROUNDDOWN(C23*'[5]別添３（新設）'!$H$3,0)</f>
        <v>2108</v>
      </c>
      <c r="F23" s="2065"/>
      <c r="G23" s="2059">
        <f t="shared" si="2"/>
        <v>211</v>
      </c>
      <c r="H23" s="2060"/>
      <c r="I23" s="2059">
        <f t="shared" si="3"/>
        <v>422</v>
      </c>
      <c r="J23" s="2061"/>
      <c r="K23" s="2059">
        <f t="shared" si="4"/>
        <v>633</v>
      </c>
      <c r="L23" s="2062"/>
      <c r="N23" s="351" t="s">
        <v>466</v>
      </c>
      <c r="O23" s="352">
        <f>ROUNDDOWN(O$22*$O$4,0)</f>
        <v>4669</v>
      </c>
      <c r="P23" s="352">
        <f>ROUNDDOWN(P$22*$O$4,0)</f>
        <v>31925</v>
      </c>
      <c r="Q23" s="351" t="str">
        <f>TEXT(O23,"#,###円")</f>
        <v>4,669円</v>
      </c>
      <c r="R23" s="351" t="str">
        <f t="shared" ref="Q23:R25" si="5">TEXT(P23,"#,###円")</f>
        <v>31,925円</v>
      </c>
      <c r="S23" s="351" t="str">
        <f>CONCATENATE(Q23,"～",R23)</f>
        <v>4,669円～31,925円</v>
      </c>
      <c r="T23" s="351"/>
    </row>
    <row r="24" spans="1:20" ht="30" customHeight="1">
      <c r="A24" s="2098" t="s">
        <v>554</v>
      </c>
      <c r="B24" s="2099"/>
      <c r="C24" s="2090">
        <v>120</v>
      </c>
      <c r="D24" s="2091"/>
      <c r="E24" s="2065">
        <f>ROUNDDOWN(C24*30*'[5]別添３（新設）'!$H$3,0)</f>
        <v>37944</v>
      </c>
      <c r="F24" s="2065"/>
      <c r="G24" s="2059">
        <f t="shared" si="2"/>
        <v>3795</v>
      </c>
      <c r="H24" s="2060"/>
      <c r="I24" s="2059">
        <f t="shared" si="3"/>
        <v>7589</v>
      </c>
      <c r="J24" s="2061"/>
      <c r="K24" s="2059">
        <f t="shared" si="4"/>
        <v>11384</v>
      </c>
      <c r="L24" s="2062"/>
      <c r="N24" s="351" t="s">
        <v>828</v>
      </c>
      <c r="O24" s="352">
        <f>O23-ROUNDDOWN(O23*0.9,0)</f>
        <v>467</v>
      </c>
      <c r="P24" s="352">
        <f>P23-ROUNDDOWN(P23*0.9,0)</f>
        <v>3193</v>
      </c>
      <c r="Q24" s="351" t="str">
        <f t="shared" si="5"/>
        <v>467円</v>
      </c>
      <c r="R24" s="351" t="str">
        <f t="shared" si="5"/>
        <v>3,193円</v>
      </c>
      <c r="S24" s="351" t="str">
        <f>CONCATENATE(Q24,"～",R24)</f>
        <v>467円～3,193円</v>
      </c>
      <c r="T24" s="351"/>
    </row>
    <row r="25" spans="1:20" ht="30" customHeight="1">
      <c r="A25" s="2094" t="s">
        <v>555</v>
      </c>
      <c r="B25" s="2095"/>
      <c r="C25" s="2052">
        <v>30</v>
      </c>
      <c r="D25" s="2053"/>
      <c r="E25" s="2065">
        <f>ROUNDDOWN(C25*'[5]別添３（新設）'!$H$3,0)</f>
        <v>316</v>
      </c>
      <c r="F25" s="2065"/>
      <c r="G25" s="2059">
        <f t="shared" si="2"/>
        <v>32</v>
      </c>
      <c r="H25" s="2060"/>
      <c r="I25" s="2059">
        <f t="shared" si="3"/>
        <v>64</v>
      </c>
      <c r="J25" s="2061"/>
      <c r="K25" s="2059">
        <f t="shared" si="4"/>
        <v>95</v>
      </c>
      <c r="L25" s="2062"/>
      <c r="N25" s="351" t="s">
        <v>829</v>
      </c>
      <c r="O25" s="352">
        <f>O23-ROUNDDOWN(O23*0.8,0)</f>
        <v>934</v>
      </c>
      <c r="P25" s="352">
        <f>P23-ROUNDDOWN(P23*0.8,0)</f>
        <v>6385</v>
      </c>
      <c r="Q25" s="351" t="str">
        <f t="shared" si="5"/>
        <v>934円</v>
      </c>
      <c r="R25" s="351" t="str">
        <f t="shared" si="5"/>
        <v>6,385円</v>
      </c>
      <c r="S25" s="351" t="str">
        <f>CONCATENATE(Q25,"～",R25)</f>
        <v>934円～6,385円</v>
      </c>
      <c r="T25" s="351"/>
    </row>
    <row r="26" spans="1:20" ht="30" customHeight="1">
      <c r="A26" s="2094" t="s">
        <v>591</v>
      </c>
      <c r="B26" s="2095"/>
      <c r="C26" s="2096">
        <v>20</v>
      </c>
      <c r="D26" s="2097"/>
      <c r="E26" s="2065">
        <f>ROUNDDOWN(C26*'[5]別添３（新設）'!$H$3,0)</f>
        <v>210</v>
      </c>
      <c r="F26" s="2065"/>
      <c r="G26" s="2059">
        <f t="shared" si="2"/>
        <v>21</v>
      </c>
      <c r="H26" s="2060"/>
      <c r="I26" s="2059">
        <f t="shared" si="3"/>
        <v>42</v>
      </c>
      <c r="J26" s="2061"/>
      <c r="K26" s="2059">
        <f t="shared" si="4"/>
        <v>63</v>
      </c>
      <c r="L26" s="2062"/>
    </row>
    <row r="27" spans="1:20" ht="30" customHeight="1">
      <c r="A27" s="2102" t="s">
        <v>830</v>
      </c>
      <c r="B27" s="2095"/>
      <c r="C27" s="2090">
        <v>30</v>
      </c>
      <c r="D27" s="2091"/>
      <c r="E27" s="2065">
        <f>ROUNDDOWN(C27*30*'[5]別添３（新設）'!$H$3,0)</f>
        <v>9486</v>
      </c>
      <c r="F27" s="2065"/>
      <c r="G27" s="2059">
        <f t="shared" si="2"/>
        <v>949</v>
      </c>
      <c r="H27" s="2060"/>
      <c r="I27" s="2059">
        <f t="shared" si="3"/>
        <v>1898</v>
      </c>
      <c r="J27" s="2061"/>
      <c r="K27" s="2059">
        <f t="shared" si="4"/>
        <v>2846</v>
      </c>
      <c r="L27" s="2062"/>
      <c r="N27" s="7" t="s">
        <v>831</v>
      </c>
    </row>
    <row r="28" spans="1:20" ht="30" customHeight="1">
      <c r="A28" s="2103" t="s">
        <v>832</v>
      </c>
      <c r="B28" s="2104"/>
      <c r="C28" s="2105">
        <v>3</v>
      </c>
      <c r="D28" s="2106"/>
      <c r="E28" s="2054">
        <f>ROUNDDOWN(C28*30*'[5]別添３（新設）'!$H$3,0)</f>
        <v>948</v>
      </c>
      <c r="F28" s="2054"/>
      <c r="G28" s="2055">
        <f t="shared" si="2"/>
        <v>95</v>
      </c>
      <c r="H28" s="2056"/>
      <c r="I28" s="2055">
        <f t="shared" si="3"/>
        <v>190</v>
      </c>
      <c r="J28" s="2057"/>
      <c r="K28" s="2055">
        <f t="shared" si="4"/>
        <v>285</v>
      </c>
      <c r="L28" s="2058"/>
      <c r="N28" s="7" t="s">
        <v>833</v>
      </c>
    </row>
    <row r="29" spans="1:20" ht="30" customHeight="1">
      <c r="A29" s="2100" t="s">
        <v>834</v>
      </c>
      <c r="B29" s="2101"/>
      <c r="C29" s="2063">
        <v>4</v>
      </c>
      <c r="D29" s="2064"/>
      <c r="E29" s="2065">
        <f>ROUNDDOWN(C29*30*'[5]別添３（新設）'!$H$3,0)</f>
        <v>1264</v>
      </c>
      <c r="F29" s="2065"/>
      <c r="G29" s="2059">
        <f t="shared" si="2"/>
        <v>127</v>
      </c>
      <c r="H29" s="2060"/>
      <c r="I29" s="2059">
        <f t="shared" si="3"/>
        <v>253</v>
      </c>
      <c r="J29" s="2061"/>
      <c r="K29" s="2059">
        <f t="shared" si="4"/>
        <v>380</v>
      </c>
      <c r="L29" s="2062"/>
      <c r="N29" s="7" t="s">
        <v>835</v>
      </c>
    </row>
    <row r="30" spans="1:20" ht="30" customHeight="1">
      <c r="A30" s="2048" t="s">
        <v>836</v>
      </c>
      <c r="B30" s="2049"/>
      <c r="C30" s="2063">
        <v>22</v>
      </c>
      <c r="D30" s="2064"/>
      <c r="E30" s="2065">
        <f>ROUNDDOWN(C30*30*'[5]別添３（新設）'!$H$3,0)</f>
        <v>6956</v>
      </c>
      <c r="F30" s="2065"/>
      <c r="G30" s="2059">
        <f t="shared" si="2"/>
        <v>696</v>
      </c>
      <c r="H30" s="2060"/>
      <c r="I30" s="2059">
        <f t="shared" si="3"/>
        <v>1392</v>
      </c>
      <c r="J30" s="2061"/>
      <c r="K30" s="2059">
        <f t="shared" si="4"/>
        <v>2087</v>
      </c>
      <c r="L30" s="2062"/>
      <c r="N30" s="7" t="s">
        <v>837</v>
      </c>
    </row>
    <row r="31" spans="1:20" ht="30" customHeight="1">
      <c r="A31" s="2048" t="s">
        <v>838</v>
      </c>
      <c r="B31" s="2049"/>
      <c r="C31" s="2063">
        <v>18</v>
      </c>
      <c r="D31" s="2064"/>
      <c r="E31" s="2065">
        <f>ROUNDDOWN(C31*30*'[5]別添３（新設）'!$H$3,0)</f>
        <v>5691</v>
      </c>
      <c r="F31" s="2065"/>
      <c r="G31" s="2059">
        <f t="shared" si="2"/>
        <v>570</v>
      </c>
      <c r="H31" s="2060"/>
      <c r="I31" s="2059">
        <f t="shared" si="3"/>
        <v>1139</v>
      </c>
      <c r="J31" s="2061"/>
      <c r="K31" s="2059">
        <f t="shared" si="4"/>
        <v>1708</v>
      </c>
      <c r="L31" s="2062"/>
      <c r="N31" s="7" t="s">
        <v>839</v>
      </c>
    </row>
    <row r="32" spans="1:20" ht="30" customHeight="1">
      <c r="A32" s="2048" t="s">
        <v>840</v>
      </c>
      <c r="B32" s="2049"/>
      <c r="C32" s="2063">
        <v>6</v>
      </c>
      <c r="D32" s="2064"/>
      <c r="E32" s="2065">
        <f>ROUNDDOWN(C32*30*'[5]別添３（新設）'!$H$3,0)</f>
        <v>1897</v>
      </c>
      <c r="F32" s="2065"/>
      <c r="G32" s="2059">
        <f t="shared" si="2"/>
        <v>190</v>
      </c>
      <c r="H32" s="2060"/>
      <c r="I32" s="2059">
        <f t="shared" si="3"/>
        <v>380</v>
      </c>
      <c r="J32" s="2061"/>
      <c r="K32" s="2059">
        <f t="shared" si="4"/>
        <v>570</v>
      </c>
      <c r="L32" s="2062"/>
      <c r="N32" s="7" t="s">
        <v>1071</v>
      </c>
    </row>
    <row r="33" spans="1:18" ht="30" customHeight="1">
      <c r="A33" s="2042" t="s">
        <v>580</v>
      </c>
      <c r="B33" s="2043"/>
      <c r="C33" s="2044" t="s">
        <v>688</v>
      </c>
      <c r="D33" s="2045"/>
      <c r="E33" s="2044" t="str">
        <f>IF(C33="なし","-",IF(C33="（Ⅰ）",N19,IF(C33="（Ⅱ）",N20,IF(C33="（Ⅲ）",N27,IF(C33="（Ⅳ）",N28,IF(C33="（Ⅴ）",N29,""))))))</f>
        <v>（（介護予防）特定施設入居者生活介護＋加算単位数）×8.2%</v>
      </c>
      <c r="F33" s="2046"/>
      <c r="G33" s="2046"/>
      <c r="H33" s="2046"/>
      <c r="I33" s="2046"/>
      <c r="J33" s="2046"/>
      <c r="K33" s="2046"/>
      <c r="L33" s="2047"/>
    </row>
    <row r="34" spans="1:18" ht="30" customHeight="1">
      <c r="A34" s="2048" t="s">
        <v>841</v>
      </c>
      <c r="B34" s="2049"/>
      <c r="C34" s="2044" t="s">
        <v>690</v>
      </c>
      <c r="D34" s="2045"/>
      <c r="E34" s="2044" t="str">
        <f>IF(C34="なし","-",IF(C34="（Ⅰ）",N30,IF(C34="（Ⅱ）",N31,)))</f>
        <v>（（介護予防）特定施設入居者生活介護＋加算単位数）×1.2%</v>
      </c>
      <c r="F34" s="2046"/>
      <c r="G34" s="2046"/>
      <c r="H34" s="2046"/>
      <c r="I34" s="2046"/>
      <c r="J34" s="2046"/>
      <c r="K34" s="2046"/>
      <c r="L34" s="2047"/>
    </row>
    <row r="35" spans="1:18" ht="30" customHeight="1">
      <c r="A35" s="2048" t="s">
        <v>1063</v>
      </c>
      <c r="B35" s="2049"/>
      <c r="C35" s="2107" t="s">
        <v>643</v>
      </c>
      <c r="D35" s="2108"/>
      <c r="E35" s="2044" t="s">
        <v>1071</v>
      </c>
      <c r="F35" s="2046"/>
      <c r="G35" s="2046"/>
      <c r="H35" s="2046"/>
      <c r="I35" s="2046"/>
      <c r="J35" s="2046"/>
      <c r="K35" s="2046"/>
      <c r="L35" s="2047"/>
    </row>
    <row r="36" spans="1:18" ht="30" customHeight="1">
      <c r="A36" s="2050" t="s">
        <v>1182</v>
      </c>
      <c r="B36" s="2051"/>
      <c r="C36" s="2052">
        <v>30</v>
      </c>
      <c r="D36" s="2053"/>
      <c r="E36" s="2054">
        <f>ROUNDDOWN(C36*別添３!H3,0)</f>
        <v>316</v>
      </c>
      <c r="F36" s="2054"/>
      <c r="G36" s="2055">
        <f>E36-ROUNDDOWN(E36*0.9,0)</f>
        <v>32</v>
      </c>
      <c r="H36" s="2056"/>
      <c r="I36" s="2055">
        <f>E36-ROUNDDOWN(E36*0.8,0)</f>
        <v>64</v>
      </c>
      <c r="J36" s="2057"/>
      <c r="K36" s="2055">
        <f>E36-ROUNDDOWN(E36*0.7,0)</f>
        <v>95</v>
      </c>
      <c r="L36" s="2058"/>
    </row>
    <row r="37" spans="1:18" ht="30" customHeight="1">
      <c r="A37" s="2050" t="s">
        <v>1183</v>
      </c>
      <c r="B37" s="2051"/>
      <c r="C37" s="2052">
        <v>60</v>
      </c>
      <c r="D37" s="2053"/>
      <c r="E37" s="2054">
        <f>ROUNDDOWN(C37*別添３!H3,0)</f>
        <v>632</v>
      </c>
      <c r="F37" s="2054"/>
      <c r="G37" s="2055">
        <f>E37-ROUNDDOWN(E37*0.9,0)</f>
        <v>64</v>
      </c>
      <c r="H37" s="2056"/>
      <c r="I37" s="2055">
        <f>E37-ROUNDDOWN(E37*0.8,0)</f>
        <v>127</v>
      </c>
      <c r="J37" s="2057"/>
      <c r="K37" s="2055">
        <f>E37-ROUNDDOWN(E37*0.7,0)</f>
        <v>190</v>
      </c>
      <c r="L37" s="2058"/>
    </row>
    <row r="38" spans="1:18" ht="31.2" customHeight="1" thickBot="1">
      <c r="A38" s="2023" t="s">
        <v>584</v>
      </c>
      <c r="B38" s="2024"/>
      <c r="C38" s="2025">
        <v>40</v>
      </c>
      <c r="D38" s="2026"/>
      <c r="E38" s="2027">
        <f>ROUNDDOWN(C38*別添３!H3,0)</f>
        <v>421</v>
      </c>
      <c r="F38" s="2027"/>
      <c r="G38" s="2028">
        <f>E38-ROUNDDOWN(E38*0.9,0)</f>
        <v>43</v>
      </c>
      <c r="H38" s="2029"/>
      <c r="I38" s="2028">
        <f>E38-ROUNDDOWN(E38*0.8,0)</f>
        <v>85</v>
      </c>
      <c r="J38" s="2030"/>
      <c r="K38" s="2028">
        <f>E38-ROUNDDOWN(E38*0.7,0)</f>
        <v>127</v>
      </c>
      <c r="L38" s="2031"/>
    </row>
    <row r="39" spans="1:18" ht="25.5" customHeight="1">
      <c r="A39" s="2033" t="s">
        <v>842</v>
      </c>
      <c r="B39" s="2033"/>
      <c r="C39" s="2033"/>
      <c r="D39" s="2033"/>
      <c r="E39" s="2033"/>
      <c r="F39" s="2033"/>
      <c r="G39" s="2033"/>
      <c r="H39" s="2033"/>
      <c r="I39" s="2033"/>
      <c r="J39" s="2033"/>
      <c r="K39" s="2033"/>
      <c r="L39" s="2033"/>
      <c r="M39" s="7"/>
      <c r="N39" s="7"/>
      <c r="O39" s="7"/>
      <c r="P39" s="7"/>
      <c r="Q39" s="7"/>
      <c r="R39" s="7"/>
    </row>
    <row r="40" spans="1:18" ht="16.5" customHeight="1">
      <c r="A40" s="2034" t="s">
        <v>843</v>
      </c>
      <c r="B40" s="2034"/>
      <c r="C40" s="2034"/>
      <c r="D40" s="2034"/>
      <c r="E40" s="2034"/>
      <c r="F40" s="2034"/>
      <c r="G40" s="2034"/>
      <c r="H40" s="2034"/>
      <c r="I40" s="2034"/>
      <c r="J40" s="2034"/>
      <c r="K40" s="353"/>
      <c r="L40" s="353"/>
      <c r="M40" s="7"/>
      <c r="N40" s="7"/>
      <c r="O40" s="7"/>
      <c r="P40" s="7"/>
      <c r="Q40" s="7"/>
      <c r="R40" s="7"/>
    </row>
    <row r="41" spans="1:18" ht="11.55" customHeight="1">
      <c r="A41" s="50"/>
      <c r="B41" s="50"/>
      <c r="C41" s="50"/>
      <c r="D41" s="50"/>
      <c r="E41" s="50"/>
      <c r="F41" s="50"/>
      <c r="G41" s="50"/>
      <c r="H41" s="50"/>
      <c r="I41" s="50"/>
      <c r="J41" s="50"/>
      <c r="M41" s="7"/>
      <c r="N41" s="7"/>
      <c r="O41" s="7"/>
      <c r="P41" s="7"/>
      <c r="Q41" s="7"/>
      <c r="R41" s="7"/>
    </row>
    <row r="42" spans="1:18" ht="30" customHeight="1" thickBot="1">
      <c r="A42" s="1747" t="s">
        <v>520</v>
      </c>
      <c r="B42" s="1747"/>
      <c r="C42" s="1747"/>
      <c r="D42" s="1747"/>
      <c r="E42" s="1747"/>
      <c r="F42" s="1747"/>
      <c r="G42" s="1747"/>
      <c r="H42" s="1747"/>
      <c r="I42" s="1747"/>
      <c r="J42" s="1747"/>
      <c r="M42" s="7"/>
      <c r="N42" s="7"/>
      <c r="O42" s="7"/>
      <c r="P42" s="7"/>
      <c r="Q42" s="7"/>
      <c r="R42" s="7"/>
    </row>
    <row r="43" spans="1:18" ht="30" customHeight="1">
      <c r="A43" s="2035" t="s">
        <v>466</v>
      </c>
      <c r="B43" s="2036"/>
      <c r="C43" s="354" t="s">
        <v>467</v>
      </c>
      <c r="D43" s="355" t="s">
        <v>844</v>
      </c>
      <c r="E43" s="354" t="s">
        <v>845</v>
      </c>
      <c r="F43" s="354" t="s">
        <v>846</v>
      </c>
      <c r="G43" s="354" t="s">
        <v>847</v>
      </c>
      <c r="H43" s="354" t="s">
        <v>468</v>
      </c>
      <c r="I43" s="356" t="s">
        <v>848</v>
      </c>
      <c r="M43" s="7"/>
      <c r="N43" s="7"/>
      <c r="O43" s="7"/>
      <c r="P43" s="7"/>
      <c r="Q43" s="7"/>
      <c r="R43" s="7"/>
    </row>
    <row r="44" spans="1:18" ht="30" customHeight="1">
      <c r="A44" s="2037"/>
      <c r="B44" s="2038"/>
      <c r="C44" s="357">
        <f>'【参考　印刷しない】料金表 ＋ L貼付用の料金表'!AD11</f>
        <v>67508</v>
      </c>
      <c r="D44" s="357">
        <f>'【参考　印刷しない】料金表 ＋ L貼付用の料金表'!AD12</f>
        <v>112746</v>
      </c>
      <c r="E44" s="357">
        <f>'【参考　印刷しない】料金表 ＋ L貼付用の料金表'!AD13</f>
        <v>196138</v>
      </c>
      <c r="F44" s="357">
        <f>'【参考　印刷しない】料金表 ＋ L貼付用の料金表'!AD14</f>
        <v>219295</v>
      </c>
      <c r="G44" s="357">
        <f>'【参考　印刷しない】料金表 ＋ L貼付用の料金表'!AD15</f>
        <v>243832</v>
      </c>
      <c r="H44" s="357">
        <f>'【参考　印刷しない】料金表 ＋ L貼付用の料金表'!AD16</f>
        <v>266272</v>
      </c>
      <c r="I44" s="358">
        <f>'【参考　印刷しない】料金表 ＋ L貼付用の料金表'!AD17</f>
        <v>290471</v>
      </c>
      <c r="M44" s="7"/>
      <c r="N44" s="7"/>
      <c r="O44" s="7"/>
      <c r="P44" s="7"/>
      <c r="Q44" s="7"/>
      <c r="R44" s="7"/>
    </row>
    <row r="45" spans="1:18" ht="30" customHeight="1">
      <c r="A45" s="2039" t="s">
        <v>849</v>
      </c>
      <c r="B45" s="359" t="s">
        <v>469</v>
      </c>
      <c r="C45" s="357">
        <f t="shared" ref="C45:I45" si="6">C44-ROUNDDOWN(C44*0.9,0)</f>
        <v>6751</v>
      </c>
      <c r="D45" s="360">
        <f t="shared" si="6"/>
        <v>11275</v>
      </c>
      <c r="E45" s="357">
        <f t="shared" si="6"/>
        <v>19614</v>
      </c>
      <c r="F45" s="357">
        <f t="shared" si="6"/>
        <v>21930</v>
      </c>
      <c r="G45" s="357">
        <f t="shared" si="6"/>
        <v>24384</v>
      </c>
      <c r="H45" s="357">
        <f t="shared" si="6"/>
        <v>26628</v>
      </c>
      <c r="I45" s="358">
        <f t="shared" si="6"/>
        <v>29048</v>
      </c>
      <c r="M45" s="7"/>
      <c r="N45" s="7"/>
      <c r="O45" s="7"/>
      <c r="P45" s="7"/>
      <c r="Q45" s="7"/>
      <c r="R45" s="7"/>
    </row>
    <row r="46" spans="1:18" ht="30" customHeight="1">
      <c r="A46" s="2040"/>
      <c r="B46" s="361" t="s">
        <v>850</v>
      </c>
      <c r="C46" s="362">
        <f t="shared" ref="C46:I46" si="7">C44-ROUNDDOWN(C44*0.8,0)</f>
        <v>13502</v>
      </c>
      <c r="D46" s="363">
        <f t="shared" si="7"/>
        <v>22550</v>
      </c>
      <c r="E46" s="362">
        <f t="shared" si="7"/>
        <v>39228</v>
      </c>
      <c r="F46" s="362">
        <f t="shared" si="7"/>
        <v>43859</v>
      </c>
      <c r="G46" s="362">
        <f t="shared" si="7"/>
        <v>48767</v>
      </c>
      <c r="H46" s="362">
        <f t="shared" si="7"/>
        <v>53255</v>
      </c>
      <c r="I46" s="364">
        <f t="shared" si="7"/>
        <v>58095</v>
      </c>
      <c r="J46" s="365"/>
      <c r="M46" s="7"/>
      <c r="N46" s="7"/>
      <c r="O46" s="7"/>
      <c r="P46" s="7"/>
      <c r="Q46" s="7"/>
      <c r="R46" s="7"/>
    </row>
    <row r="47" spans="1:18" ht="30" customHeight="1" thickBot="1">
      <c r="A47" s="2041"/>
      <c r="B47" s="366" t="s">
        <v>851</v>
      </c>
      <c r="C47" s="367">
        <f t="shared" ref="C47:I47" si="8">C44-ROUNDDOWN(C44*0.7,0)</f>
        <v>20253</v>
      </c>
      <c r="D47" s="368">
        <f t="shared" si="8"/>
        <v>33824</v>
      </c>
      <c r="E47" s="367">
        <f t="shared" si="8"/>
        <v>58842</v>
      </c>
      <c r="F47" s="367">
        <f t="shared" si="8"/>
        <v>65789</v>
      </c>
      <c r="G47" s="367">
        <f t="shared" si="8"/>
        <v>73150</v>
      </c>
      <c r="H47" s="367">
        <f t="shared" si="8"/>
        <v>79882</v>
      </c>
      <c r="I47" s="369">
        <f t="shared" si="8"/>
        <v>87142</v>
      </c>
      <c r="J47" s="365"/>
    </row>
    <row r="48" spans="1:18" ht="31.5" customHeight="1">
      <c r="A48" s="2032" t="s">
        <v>1429</v>
      </c>
      <c r="B48" s="2032"/>
      <c r="C48" s="2032"/>
      <c r="D48" s="2032"/>
      <c r="E48" s="2032"/>
      <c r="F48" s="2032"/>
      <c r="G48" s="2032"/>
      <c r="H48" s="2032"/>
      <c r="I48" s="2032"/>
      <c r="J48" s="2032"/>
      <c r="K48" s="2032"/>
      <c r="L48" s="2032"/>
    </row>
    <row r="49" spans="1:12" ht="11.25" customHeight="1">
      <c r="A49" s="2032"/>
      <c r="B49" s="2032"/>
      <c r="C49" s="2032"/>
      <c r="D49" s="2032"/>
      <c r="E49" s="2032"/>
      <c r="F49" s="2032"/>
      <c r="G49" s="2032"/>
      <c r="H49" s="2032"/>
      <c r="I49" s="2032"/>
      <c r="J49" s="2032"/>
      <c r="K49" s="2032"/>
      <c r="L49" s="2032"/>
    </row>
    <row r="50" spans="1:12" ht="6.75" customHeight="1"/>
  </sheetData>
  <mergeCells count="214">
    <mergeCell ref="A37:B37"/>
    <mergeCell ref="C37:D37"/>
    <mergeCell ref="E37:F37"/>
    <mergeCell ref="G37:H37"/>
    <mergeCell ref="I37:J37"/>
    <mergeCell ref="K37:L37"/>
    <mergeCell ref="A35:B35"/>
    <mergeCell ref="C35:D35"/>
    <mergeCell ref="E35:L35"/>
    <mergeCell ref="A29:B29"/>
    <mergeCell ref="C29:D29"/>
    <mergeCell ref="E29:F29"/>
    <mergeCell ref="A30:B30"/>
    <mergeCell ref="C30:D30"/>
    <mergeCell ref="E30:F30"/>
    <mergeCell ref="E31:F31"/>
    <mergeCell ref="A27:B27"/>
    <mergeCell ref="C27:D27"/>
    <mergeCell ref="E27:F27"/>
    <mergeCell ref="A28:B28"/>
    <mergeCell ref="C28:D28"/>
    <mergeCell ref="E28:F28"/>
    <mergeCell ref="A25:B25"/>
    <mergeCell ref="C25:D25"/>
    <mergeCell ref="E25:F25"/>
    <mergeCell ref="G24:H24"/>
    <mergeCell ref="I24:J24"/>
    <mergeCell ref="A26:B26"/>
    <mergeCell ref="C26:D26"/>
    <mergeCell ref="E26:F26"/>
    <mergeCell ref="A22:B22"/>
    <mergeCell ref="C22:D22"/>
    <mergeCell ref="E22:F22"/>
    <mergeCell ref="A23:B23"/>
    <mergeCell ref="A24:B24"/>
    <mergeCell ref="C24:D24"/>
    <mergeCell ref="E24:F24"/>
    <mergeCell ref="C23:D23"/>
    <mergeCell ref="E23:F23"/>
    <mergeCell ref="G23:H23"/>
    <mergeCell ref="I23:J23"/>
    <mergeCell ref="G26:H26"/>
    <mergeCell ref="I26:J26"/>
    <mergeCell ref="A20:B20"/>
    <mergeCell ref="C20:D20"/>
    <mergeCell ref="E20:F20"/>
    <mergeCell ref="G20:H20"/>
    <mergeCell ref="I20:J20"/>
    <mergeCell ref="A21:B21"/>
    <mergeCell ref="C21:D21"/>
    <mergeCell ref="A18:B18"/>
    <mergeCell ref="C18:D18"/>
    <mergeCell ref="E18:F18"/>
    <mergeCell ref="A19:B19"/>
    <mergeCell ref="C19:D19"/>
    <mergeCell ref="E19:F19"/>
    <mergeCell ref="G19:H19"/>
    <mergeCell ref="I19:J19"/>
    <mergeCell ref="A16:B16"/>
    <mergeCell ref="C16:D16"/>
    <mergeCell ref="E16:F16"/>
    <mergeCell ref="A17:B17"/>
    <mergeCell ref="C17:D17"/>
    <mergeCell ref="E17:F17"/>
    <mergeCell ref="A14:B14"/>
    <mergeCell ref="C14:D14"/>
    <mergeCell ref="E14:F14"/>
    <mergeCell ref="A15:B15"/>
    <mergeCell ref="C15:D15"/>
    <mergeCell ref="E15:F15"/>
    <mergeCell ref="I3:J3"/>
    <mergeCell ref="A11:B11"/>
    <mergeCell ref="A12:B12"/>
    <mergeCell ref="C12:D12"/>
    <mergeCell ref="E12:F12"/>
    <mergeCell ref="A13:B13"/>
    <mergeCell ref="C13:D13"/>
    <mergeCell ref="E13:F13"/>
    <mergeCell ref="A9:B9"/>
    <mergeCell ref="C9:D9"/>
    <mergeCell ref="E9:F9"/>
    <mergeCell ref="A10:B10"/>
    <mergeCell ref="C10:D10"/>
    <mergeCell ref="E10:F10"/>
    <mergeCell ref="G13:H13"/>
    <mergeCell ref="I13:J13"/>
    <mergeCell ref="K8:L8"/>
    <mergeCell ref="A7:B7"/>
    <mergeCell ref="C7:D7"/>
    <mergeCell ref="E7:F7"/>
    <mergeCell ref="A8:B8"/>
    <mergeCell ref="C8:D8"/>
    <mergeCell ref="E8:F8"/>
    <mergeCell ref="A1:J1"/>
    <mergeCell ref="G4:H4"/>
    <mergeCell ref="A5:B5"/>
    <mergeCell ref="C5:D5"/>
    <mergeCell ref="E5:F5"/>
    <mergeCell ref="A6:B6"/>
    <mergeCell ref="C6:D6"/>
    <mergeCell ref="E6:F6"/>
    <mergeCell ref="A3:B3"/>
    <mergeCell ref="C3:D3"/>
    <mergeCell ref="E3:F3"/>
    <mergeCell ref="A4:B4"/>
    <mergeCell ref="C4:D4"/>
    <mergeCell ref="E4:F4"/>
    <mergeCell ref="I4:J4"/>
    <mergeCell ref="A2:J2"/>
    <mergeCell ref="G3:H3"/>
    <mergeCell ref="K3:L3"/>
    <mergeCell ref="N3:O3"/>
    <mergeCell ref="C11:L11"/>
    <mergeCell ref="G9:H9"/>
    <mergeCell ref="I9:J9"/>
    <mergeCell ref="K9:L9"/>
    <mergeCell ref="G10:H10"/>
    <mergeCell ref="G12:H12"/>
    <mergeCell ref="I12:J12"/>
    <mergeCell ref="K12:L12"/>
    <mergeCell ref="K4:L4"/>
    <mergeCell ref="G5:H5"/>
    <mergeCell ref="I5:J5"/>
    <mergeCell ref="K5:L5"/>
    <mergeCell ref="G6:H6"/>
    <mergeCell ref="I6:J6"/>
    <mergeCell ref="K6:L6"/>
    <mergeCell ref="I10:J10"/>
    <mergeCell ref="K10:L10"/>
    <mergeCell ref="G7:H7"/>
    <mergeCell ref="I7:J7"/>
    <mergeCell ref="K7:L7"/>
    <mergeCell ref="G8:H8"/>
    <mergeCell ref="I8:J8"/>
    <mergeCell ref="K13:L13"/>
    <mergeCell ref="G14:H14"/>
    <mergeCell ref="I14:J14"/>
    <mergeCell ref="K14:L14"/>
    <mergeCell ref="G15:H15"/>
    <mergeCell ref="I15:J15"/>
    <mergeCell ref="K15:L15"/>
    <mergeCell ref="G16:H16"/>
    <mergeCell ref="I16:J16"/>
    <mergeCell ref="K16:L16"/>
    <mergeCell ref="G17:H17"/>
    <mergeCell ref="I17:J17"/>
    <mergeCell ref="K17:L17"/>
    <mergeCell ref="G18:H18"/>
    <mergeCell ref="I18:J18"/>
    <mergeCell ref="K18:L18"/>
    <mergeCell ref="K19:L19"/>
    <mergeCell ref="K20:L20"/>
    <mergeCell ref="E21:F21"/>
    <mergeCell ref="G21:H21"/>
    <mergeCell ref="I21:J21"/>
    <mergeCell ref="K21:L21"/>
    <mergeCell ref="N21:P21"/>
    <mergeCell ref="Q21:T21"/>
    <mergeCell ref="G22:H22"/>
    <mergeCell ref="I22:J22"/>
    <mergeCell ref="K22:L22"/>
    <mergeCell ref="K23:L23"/>
    <mergeCell ref="K24:L24"/>
    <mergeCell ref="G25:H25"/>
    <mergeCell ref="I25:J25"/>
    <mergeCell ref="K25:L25"/>
    <mergeCell ref="K26:L26"/>
    <mergeCell ref="G27:H27"/>
    <mergeCell ref="I27:J27"/>
    <mergeCell ref="K27:L27"/>
    <mergeCell ref="G28:H28"/>
    <mergeCell ref="I28:J28"/>
    <mergeCell ref="K28:L28"/>
    <mergeCell ref="G29:H29"/>
    <mergeCell ref="I29:J29"/>
    <mergeCell ref="K29:L29"/>
    <mergeCell ref="G30:H30"/>
    <mergeCell ref="I30:J30"/>
    <mergeCell ref="K30:L30"/>
    <mergeCell ref="G31:H31"/>
    <mergeCell ref="I31:J31"/>
    <mergeCell ref="K31:L31"/>
    <mergeCell ref="A32:B32"/>
    <mergeCell ref="C32:D32"/>
    <mergeCell ref="E32:F32"/>
    <mergeCell ref="G32:H32"/>
    <mergeCell ref="I32:J32"/>
    <mergeCell ref="K32:L32"/>
    <mergeCell ref="A31:B31"/>
    <mergeCell ref="C31:D31"/>
    <mergeCell ref="A33:B33"/>
    <mergeCell ref="C33:D33"/>
    <mergeCell ref="E33:L33"/>
    <mergeCell ref="A34:B34"/>
    <mergeCell ref="C34:D34"/>
    <mergeCell ref="E34:L34"/>
    <mergeCell ref="A36:B36"/>
    <mergeCell ref="C36:D36"/>
    <mergeCell ref="E36:F36"/>
    <mergeCell ref="G36:H36"/>
    <mergeCell ref="I36:J36"/>
    <mergeCell ref="K36:L36"/>
    <mergeCell ref="A38:B38"/>
    <mergeCell ref="C38:D38"/>
    <mergeCell ref="E38:F38"/>
    <mergeCell ref="G38:H38"/>
    <mergeCell ref="I38:J38"/>
    <mergeCell ref="K38:L38"/>
    <mergeCell ref="A48:L49"/>
    <mergeCell ref="A39:L39"/>
    <mergeCell ref="A40:J40"/>
    <mergeCell ref="A42:J42"/>
    <mergeCell ref="A43:B44"/>
    <mergeCell ref="A45:A47"/>
  </mergeCells>
  <phoneticPr fontId="4"/>
  <dataValidations count="3">
    <dataValidation type="list" allowBlank="1" showInputMessage="1" showErrorMessage="1" sqref="C33:D33" xr:uid="{00000000-0002-0000-0E00-000000000000}">
      <formula1>"（Ⅰ）,（Ⅱ）,（Ⅲ）,（Ⅳ）,（Ⅴ）"</formula1>
    </dataValidation>
    <dataValidation type="list" allowBlank="1" showInputMessage="1" showErrorMessage="1" sqref="C34:D34" xr:uid="{00000000-0002-0000-0E00-000001000000}">
      <formula1>"（Ⅰ）,（Ⅱ）"</formula1>
    </dataValidation>
    <dataValidation type="list" allowBlank="1" showInputMessage="1" showErrorMessage="1" sqref="C35:D35" xr:uid="{00000000-0002-0000-0E00-000002000000}">
      <formula1>"あり,なし"</formula1>
    </dataValidation>
  </dataValidations>
  <printOptions horizontalCentered="1"/>
  <pageMargins left="0.70866141732283472" right="0.70866141732283472" top="0.74803149606299213" bottom="0.74803149606299213" header="0.31496062992125984" footer="0.31496062992125984"/>
  <pageSetup paperSize="9" scale="55" fitToWidth="0"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24ECE-AF7A-49F6-B5E4-8A9C0C2B0023}">
  <sheetPr filterMode="1">
    <tabColor theme="0" tint="-0.499984740745262"/>
  </sheetPr>
  <dimension ref="A1:AY287"/>
  <sheetViews>
    <sheetView showGridLines="0" view="pageBreakPreview" topLeftCell="Y1" zoomScale="55" zoomScaleNormal="100" zoomScaleSheetLayoutView="55" workbookViewId="0">
      <selection activeCell="AW238" sqref="AW238"/>
    </sheetView>
  </sheetViews>
  <sheetFormatPr defaultColWidth="9" defaultRowHeight="19.2" outlineLevelCol="1"/>
  <cols>
    <col min="1" max="1" width="8.109375" style="531" customWidth="1"/>
    <col min="2" max="3" width="10.44140625" style="531" customWidth="1" outlineLevel="1"/>
    <col min="4" max="4" width="13.88671875" style="531" customWidth="1"/>
    <col min="5" max="5" width="18.77734375" style="531" customWidth="1"/>
    <col min="6" max="6" width="12.77734375" style="531" hidden="1" customWidth="1" outlineLevel="1"/>
    <col min="7" max="7" width="15.88671875" style="531" hidden="1" customWidth="1" outlineLevel="1"/>
    <col min="8" max="8" width="16.77734375" style="531" hidden="1" customWidth="1" outlineLevel="1"/>
    <col min="9" max="9" width="40.44140625" style="531" customWidth="1" collapsed="1"/>
    <col min="10" max="10" width="47.21875" style="531" hidden="1" customWidth="1" outlineLevel="1"/>
    <col min="11" max="11" width="11.33203125" style="531" hidden="1" customWidth="1" outlineLevel="1"/>
    <col min="12" max="12" width="13.44140625" style="531" hidden="1" customWidth="1" outlineLevel="1" collapsed="1"/>
    <col min="13" max="13" width="15.88671875" style="531" hidden="1" customWidth="1" outlineLevel="1"/>
    <col min="14" max="14" width="8.109375" style="531" customWidth="1" collapsed="1"/>
    <col min="15" max="15" width="8.109375" style="531" bestFit="1" customWidth="1"/>
    <col min="16" max="16" width="10.77734375" style="531" customWidth="1"/>
    <col min="17" max="21" width="9.21875" style="529" bestFit="1" customWidth="1"/>
    <col min="22" max="22" width="10.6640625" style="529" customWidth="1"/>
    <col min="23" max="23" width="9.21875" style="529" bestFit="1" customWidth="1"/>
    <col min="24" max="24" width="17" style="529" customWidth="1"/>
    <col min="25" max="27" width="9.21875" style="529" bestFit="1" customWidth="1"/>
    <col min="28" max="30" width="10.6640625" style="529" customWidth="1"/>
    <col min="31" max="31" width="8.88671875" style="529" bestFit="1" customWidth="1"/>
    <col min="32" max="35" width="9.21875" style="529" bestFit="1" customWidth="1"/>
    <col min="36" max="37" width="9.21875" style="529" customWidth="1"/>
    <col min="38" max="38" width="12.44140625" style="530" hidden="1" customWidth="1" outlineLevel="1"/>
    <col min="39" max="39" width="39.44140625" style="531" hidden="1" customWidth="1" outlineLevel="1" collapsed="1"/>
    <col min="40" max="41" width="20.21875" style="529" hidden="1" customWidth="1" outlineLevel="1"/>
    <col min="42" max="42" width="24" style="529" hidden="1" customWidth="1" outlineLevel="1"/>
    <col min="43" max="43" width="3" style="529" hidden="1" customWidth="1" outlineLevel="1"/>
    <col min="44" max="44" width="16.88671875" style="529" hidden="1" customWidth="1" outlineLevel="1"/>
    <col min="45" max="45" width="18.6640625" style="529" hidden="1" customWidth="1" outlineLevel="1"/>
    <col min="46" max="46" width="16.88671875" style="529" hidden="1" customWidth="1" outlineLevel="1"/>
    <col min="47" max="47" width="18.6640625" style="529" hidden="1" customWidth="1" outlineLevel="1"/>
    <col min="48" max="48" width="9" style="529" hidden="1" customWidth="1" outlineLevel="1"/>
    <col min="49" max="49" width="9" style="529" collapsed="1"/>
    <col min="50" max="50" width="34.44140625" style="667" bestFit="1" customWidth="1"/>
    <col min="51" max="51" width="34.6640625" style="667" customWidth="1"/>
    <col min="52" max="16384" width="9" style="529"/>
  </cols>
  <sheetData>
    <row r="1" spans="1:51" s="523" customFormat="1">
      <c r="A1" s="522"/>
      <c r="B1" s="522"/>
      <c r="C1" s="522"/>
      <c r="D1" s="522"/>
      <c r="E1" s="522"/>
      <c r="F1" s="522"/>
      <c r="G1" s="522"/>
      <c r="H1" s="522"/>
      <c r="I1" s="522"/>
      <c r="J1" s="522"/>
      <c r="K1" s="522"/>
      <c r="L1" s="522"/>
      <c r="M1" s="522"/>
      <c r="N1" s="522"/>
      <c r="O1" s="522"/>
      <c r="P1" s="522"/>
      <c r="AL1" s="524"/>
      <c r="AM1" s="525"/>
      <c r="AN1" s="526"/>
      <c r="AO1" s="526"/>
      <c r="AP1" s="526"/>
      <c r="AQ1" s="526"/>
      <c r="AR1" s="526"/>
      <c r="AS1" s="526"/>
      <c r="AT1" s="526"/>
      <c r="AU1" s="526"/>
      <c r="AV1" s="526"/>
      <c r="AX1" s="522"/>
      <c r="AY1" s="522"/>
    </row>
    <row r="2" spans="1:51">
      <c r="A2" s="527"/>
      <c r="B2" s="527"/>
      <c r="C2" s="527"/>
      <c r="D2" s="527"/>
      <c r="E2" s="527"/>
      <c r="F2" s="527"/>
      <c r="G2" s="527"/>
      <c r="H2" s="527"/>
      <c r="I2" s="527"/>
      <c r="J2" s="527"/>
      <c r="K2" s="527"/>
      <c r="L2" s="527"/>
      <c r="M2" s="527"/>
      <c r="N2" s="527"/>
      <c r="O2" s="527"/>
      <c r="P2" s="527"/>
      <c r="Q2" s="528">
        <v>1</v>
      </c>
      <c r="R2" s="528">
        <v>2</v>
      </c>
      <c r="S2" s="528">
        <v>6</v>
      </c>
      <c r="T2" s="528">
        <v>8</v>
      </c>
      <c r="U2" s="528">
        <v>10</v>
      </c>
      <c r="V2" s="528" t="s">
        <v>734</v>
      </c>
      <c r="W2" s="528">
        <v>11</v>
      </c>
      <c r="X2" s="528">
        <v>12</v>
      </c>
      <c r="Y2" s="528">
        <v>3</v>
      </c>
      <c r="Z2" s="528">
        <v>5</v>
      </c>
      <c r="AA2" s="528">
        <v>9</v>
      </c>
      <c r="AB2" s="528" t="s">
        <v>734</v>
      </c>
      <c r="AC2" s="528" t="s">
        <v>734</v>
      </c>
      <c r="AD2" s="528" t="s">
        <v>734</v>
      </c>
      <c r="AE2" s="528">
        <v>7</v>
      </c>
      <c r="AF2" s="528">
        <v>10</v>
      </c>
      <c r="AG2" s="528">
        <v>13</v>
      </c>
      <c r="AH2" s="529">
        <v>14</v>
      </c>
      <c r="AI2" s="529">
        <v>15</v>
      </c>
      <c r="AX2" s="667" t="s">
        <v>1430</v>
      </c>
      <c r="AY2" s="667" t="s">
        <v>1431</v>
      </c>
    </row>
    <row r="3" spans="1:51">
      <c r="AI3" s="532"/>
      <c r="AJ3" s="532"/>
      <c r="AK3" s="533" t="s">
        <v>1432</v>
      </c>
      <c r="AL3" s="534"/>
    </row>
    <row r="4" spans="1:51" s="537" customFormat="1">
      <c r="A4" s="535"/>
      <c r="B4" s="535"/>
      <c r="C4" s="535"/>
      <c r="D4" s="535"/>
      <c r="E4" s="535"/>
      <c r="F4" s="535"/>
      <c r="G4" s="535"/>
      <c r="H4" s="535"/>
      <c r="I4" s="535"/>
      <c r="J4" s="535"/>
      <c r="K4" s="535"/>
      <c r="L4" s="535"/>
      <c r="M4" s="535"/>
      <c r="N4" s="535"/>
      <c r="O4" s="535"/>
      <c r="P4" s="535"/>
      <c r="Q4" s="2109" t="s">
        <v>1188</v>
      </c>
      <c r="R4" s="2109"/>
      <c r="S4" s="2109"/>
      <c r="T4" s="2109"/>
      <c r="U4" s="2109"/>
      <c r="V4" s="2109"/>
      <c r="W4" s="2109"/>
      <c r="X4" s="2109"/>
      <c r="Y4" s="2109"/>
      <c r="Z4" s="2109"/>
      <c r="AA4" s="2109"/>
      <c r="AB4" s="2109"/>
      <c r="AC4" s="2109"/>
      <c r="AD4" s="2109"/>
      <c r="AE4" s="2109"/>
      <c r="AF4" s="2109"/>
      <c r="AG4" s="2109"/>
      <c r="AH4" s="2109"/>
      <c r="AI4" s="536"/>
      <c r="AJ4" s="536"/>
      <c r="AK4" s="536"/>
      <c r="AL4" s="530"/>
      <c r="AM4" s="535"/>
      <c r="AX4" s="538"/>
      <c r="AY4" s="538"/>
    </row>
    <row r="5" spans="1:51" s="537" customFormat="1">
      <c r="A5" s="535"/>
      <c r="B5" s="535"/>
      <c r="C5" s="535"/>
      <c r="D5" s="535"/>
      <c r="E5" s="535"/>
      <c r="F5" s="535"/>
      <c r="G5" s="535"/>
      <c r="H5" s="535"/>
      <c r="I5" s="535"/>
      <c r="J5" s="535"/>
      <c r="K5" s="535"/>
      <c r="L5" s="535"/>
      <c r="M5" s="535"/>
      <c r="N5" s="535"/>
      <c r="O5" s="535"/>
      <c r="P5" s="535"/>
      <c r="AL5" s="530"/>
      <c r="AM5" s="535"/>
      <c r="AX5" s="538"/>
      <c r="AY5" s="538"/>
    </row>
    <row r="6" spans="1:51" s="537" customFormat="1">
      <c r="A6" s="535"/>
      <c r="B6" s="535"/>
      <c r="C6" s="535"/>
      <c r="D6" s="535"/>
      <c r="E6" s="535"/>
      <c r="F6" s="535"/>
      <c r="G6" s="535"/>
      <c r="H6" s="535"/>
      <c r="I6" s="535"/>
      <c r="J6" s="535"/>
      <c r="K6" s="535"/>
      <c r="L6" s="535"/>
      <c r="M6" s="535"/>
      <c r="N6" s="535"/>
      <c r="O6" s="535"/>
      <c r="P6" s="535"/>
      <c r="AL6" s="530"/>
      <c r="AM6" s="535"/>
      <c r="AX6" s="538"/>
      <c r="AY6" s="538"/>
    </row>
    <row r="7" spans="1:51" s="537" customFormat="1" ht="20.25" customHeight="1">
      <c r="A7" s="535"/>
      <c r="B7" s="535"/>
      <c r="C7" s="535"/>
      <c r="D7" s="535"/>
      <c r="E7" s="535"/>
      <c r="F7" s="535"/>
      <c r="G7" s="535"/>
      <c r="H7" s="535"/>
      <c r="I7" s="535"/>
      <c r="J7" s="535"/>
      <c r="K7" s="535"/>
      <c r="L7" s="535"/>
      <c r="M7" s="535"/>
      <c r="N7" s="535"/>
      <c r="O7" s="535"/>
      <c r="P7" s="535"/>
      <c r="AL7" s="530"/>
      <c r="AM7" s="535"/>
      <c r="AX7" s="550" t="s">
        <v>1433</v>
      </c>
      <c r="AY7" s="550" t="s">
        <v>1434</v>
      </c>
    </row>
    <row r="8" spans="1:51" s="537" customFormat="1">
      <c r="A8" s="535"/>
      <c r="B8" s="535"/>
      <c r="C8" s="535"/>
      <c r="D8" s="535"/>
      <c r="E8" s="535"/>
      <c r="F8" s="535"/>
      <c r="G8" s="535"/>
      <c r="H8" s="535"/>
      <c r="I8" s="535"/>
      <c r="J8" s="535"/>
      <c r="K8" s="535"/>
      <c r="L8" s="535"/>
      <c r="M8" s="535"/>
      <c r="N8" s="535"/>
      <c r="O8" s="535"/>
      <c r="P8" s="535"/>
      <c r="S8" s="538" t="s">
        <v>1189</v>
      </c>
      <c r="AL8" s="530"/>
      <c r="AM8" s="539"/>
      <c r="AN8" s="540"/>
      <c r="AO8" s="540"/>
      <c r="AP8" s="540"/>
      <c r="AX8" s="550"/>
      <c r="AY8" s="550"/>
    </row>
    <row r="9" spans="1:51" ht="17.25" customHeight="1" thickBot="1">
      <c r="A9" s="541"/>
      <c r="B9" s="541"/>
      <c r="C9" s="541"/>
      <c r="D9" s="541"/>
      <c r="E9" s="541"/>
      <c r="F9" s="541"/>
      <c r="G9" s="541"/>
      <c r="H9" s="541"/>
      <c r="I9" s="541"/>
      <c r="J9" s="541"/>
      <c r="K9" s="541"/>
      <c r="L9" s="541"/>
      <c r="M9" s="541"/>
      <c r="N9" s="541"/>
      <c r="O9" s="541"/>
      <c r="P9" s="542" t="s">
        <v>1190</v>
      </c>
      <c r="Q9" s="543"/>
      <c r="R9" s="543"/>
      <c r="S9" s="543" t="s">
        <v>1191</v>
      </c>
      <c r="T9" s="543" t="s">
        <v>1191</v>
      </c>
      <c r="U9" s="543"/>
      <c r="V9" s="544"/>
      <c r="W9" s="543"/>
      <c r="X9" s="543"/>
      <c r="Y9" s="543"/>
      <c r="Z9" s="543"/>
      <c r="AA9" s="543"/>
      <c r="AB9" s="544"/>
      <c r="AC9" s="544"/>
      <c r="AD9" s="544"/>
      <c r="AE9" s="543"/>
      <c r="AF9" s="543"/>
      <c r="AG9" s="543"/>
      <c r="AH9" s="543"/>
      <c r="AI9" s="543"/>
      <c r="AJ9" s="545"/>
      <c r="AK9" s="545"/>
      <c r="AL9" s="529"/>
      <c r="AM9" s="529" t="s">
        <v>1192</v>
      </c>
      <c r="AN9" s="529" t="s">
        <v>1192</v>
      </c>
      <c r="AO9" s="529" t="s">
        <v>1192</v>
      </c>
      <c r="AP9" s="529" t="s">
        <v>1192</v>
      </c>
      <c r="AR9" s="529" t="s">
        <v>1193</v>
      </c>
      <c r="AT9" s="529" t="s">
        <v>1193</v>
      </c>
      <c r="AX9" s="668"/>
      <c r="AY9" s="668"/>
    </row>
    <row r="10" spans="1:51" s="537" customFormat="1" ht="75">
      <c r="A10" s="546" t="s">
        <v>1194</v>
      </c>
      <c r="B10" s="546" t="s">
        <v>1195</v>
      </c>
      <c r="C10" s="546"/>
      <c r="D10" s="546" t="s">
        <v>1196</v>
      </c>
      <c r="E10" s="546" t="s">
        <v>1197</v>
      </c>
      <c r="F10" s="546" t="s">
        <v>1198</v>
      </c>
      <c r="G10" s="546" t="s">
        <v>1199</v>
      </c>
      <c r="H10" s="546" t="s">
        <v>1200</v>
      </c>
      <c r="I10" s="546" t="s">
        <v>1201</v>
      </c>
      <c r="J10" s="546" t="s">
        <v>1202</v>
      </c>
      <c r="K10" s="546" t="s">
        <v>1203</v>
      </c>
      <c r="L10" s="546" t="s">
        <v>1204</v>
      </c>
      <c r="M10" s="546" t="s">
        <v>1205</v>
      </c>
      <c r="N10" s="546" t="s">
        <v>1206</v>
      </c>
      <c r="O10" s="546" t="s">
        <v>1207</v>
      </c>
      <c r="P10" s="547" t="s">
        <v>1208</v>
      </c>
      <c r="Q10" s="547" t="s">
        <v>1209</v>
      </c>
      <c r="R10" s="547" t="s">
        <v>1210</v>
      </c>
      <c r="S10" s="548" t="s">
        <v>1211</v>
      </c>
      <c r="T10" s="548" t="s">
        <v>1212</v>
      </c>
      <c r="U10" s="547" t="s">
        <v>1213</v>
      </c>
      <c r="V10" s="547" t="s">
        <v>465</v>
      </c>
      <c r="W10" s="547" t="s">
        <v>1214</v>
      </c>
      <c r="X10" s="547" t="s">
        <v>1215</v>
      </c>
      <c r="Y10" s="547" t="s">
        <v>1216</v>
      </c>
      <c r="Z10" s="547" t="s">
        <v>1217</v>
      </c>
      <c r="AA10" s="547" t="s">
        <v>1218</v>
      </c>
      <c r="AB10" s="547" t="s">
        <v>1219</v>
      </c>
      <c r="AC10" s="547" t="s">
        <v>1220</v>
      </c>
      <c r="AD10" s="547" t="s">
        <v>1221</v>
      </c>
      <c r="AE10" s="669" t="s">
        <v>1222</v>
      </c>
      <c r="AF10" s="547" t="s">
        <v>584</v>
      </c>
      <c r="AG10" s="547" t="s">
        <v>519</v>
      </c>
      <c r="AH10" s="547" t="s">
        <v>1223</v>
      </c>
      <c r="AI10" s="547" t="s">
        <v>1224</v>
      </c>
      <c r="AJ10" s="549" t="s">
        <v>1225</v>
      </c>
      <c r="AK10" s="549" t="s">
        <v>1226</v>
      </c>
      <c r="AM10" s="550" t="s">
        <v>1227</v>
      </c>
      <c r="AN10" s="550" t="s">
        <v>1228</v>
      </c>
      <c r="AO10" s="550" t="s">
        <v>1229</v>
      </c>
      <c r="AP10" s="550" t="s">
        <v>1230</v>
      </c>
      <c r="AR10" s="551" t="s">
        <v>1231</v>
      </c>
      <c r="AS10" s="551" t="s">
        <v>1232</v>
      </c>
      <c r="AT10" s="551" t="s">
        <v>1231</v>
      </c>
      <c r="AU10" s="551" t="s">
        <v>1233</v>
      </c>
      <c r="AX10" s="550" t="s">
        <v>1435</v>
      </c>
      <c r="AY10" s="550" t="s">
        <v>1436</v>
      </c>
    </row>
    <row r="11" spans="1:51" ht="15" hidden="1" customHeight="1">
      <c r="A11" s="670">
        <v>252</v>
      </c>
      <c r="B11" s="670" t="s">
        <v>1437</v>
      </c>
      <c r="C11" s="670" t="str">
        <f t="shared" ref="C11:C74" si="0">B11&amp;"_"&amp;1</f>
        <v>0709_1</v>
      </c>
      <c r="D11" s="671" t="s">
        <v>1438</v>
      </c>
      <c r="E11" s="672" t="s">
        <v>1439</v>
      </c>
      <c r="F11" s="673" t="s">
        <v>1440</v>
      </c>
      <c r="G11" s="673" t="s">
        <v>1441</v>
      </c>
      <c r="H11" s="673" t="s">
        <v>1234</v>
      </c>
      <c r="I11" s="673" t="s">
        <v>1442</v>
      </c>
      <c r="J11" s="673" t="s">
        <v>1443</v>
      </c>
      <c r="K11" s="672" t="s">
        <v>1235</v>
      </c>
      <c r="L11" s="673" t="s">
        <v>1444</v>
      </c>
      <c r="M11" s="673" t="s">
        <v>1445</v>
      </c>
      <c r="N11" s="674" t="s">
        <v>1446</v>
      </c>
      <c r="O11" s="675">
        <v>10.14</v>
      </c>
      <c r="P11" s="672" t="str">
        <f>IFERROR(INDEX([6]契約DB!CQ:CQ,MATCH($C11,[6]契約DB!$I:$I,0)),"")</f>
        <v>混合型</v>
      </c>
      <c r="Q11" s="676" t="s">
        <v>711</v>
      </c>
      <c r="R11" s="676" t="s">
        <v>1236</v>
      </c>
      <c r="S11" s="677" t="s">
        <v>611</v>
      </c>
      <c r="T11" s="678" t="s">
        <v>643</v>
      </c>
      <c r="U11" s="677" t="s">
        <v>1237</v>
      </c>
      <c r="V11" s="676" t="s">
        <v>643</v>
      </c>
      <c r="W11" s="678" t="s">
        <v>611</v>
      </c>
      <c r="X11" s="677" t="s">
        <v>1238</v>
      </c>
      <c r="Y11" s="677" t="s">
        <v>611</v>
      </c>
      <c r="Z11" s="678" t="s">
        <v>611</v>
      </c>
      <c r="AA11" s="678" t="s">
        <v>611</v>
      </c>
      <c r="AB11" s="676" t="s">
        <v>643</v>
      </c>
      <c r="AC11" s="676" t="s">
        <v>643</v>
      </c>
      <c r="AD11" s="676" t="s">
        <v>643</v>
      </c>
      <c r="AE11" s="679" t="s">
        <v>711</v>
      </c>
      <c r="AF11" s="678" t="s">
        <v>1239</v>
      </c>
      <c r="AG11" s="678" t="s">
        <v>1237</v>
      </c>
      <c r="AH11" s="678" t="s">
        <v>1238</v>
      </c>
      <c r="AI11" s="676" t="s">
        <v>643</v>
      </c>
      <c r="AJ11" s="678" t="s">
        <v>1239</v>
      </c>
      <c r="AK11" s="678" t="s">
        <v>711</v>
      </c>
      <c r="AL11" s="529"/>
      <c r="AM11" s="680" t="s">
        <v>1442</v>
      </c>
      <c r="AN11" s="681" t="s">
        <v>1240</v>
      </c>
      <c r="AO11" s="681" t="s">
        <v>1240</v>
      </c>
      <c r="AP11" s="681" t="s">
        <v>1447</v>
      </c>
      <c r="AR11" s="681" t="s">
        <v>1240</v>
      </c>
      <c r="AS11" s="681" t="s">
        <v>1241</v>
      </c>
      <c r="AT11" s="681" t="s">
        <v>1240</v>
      </c>
      <c r="AU11" s="681" t="s">
        <v>1447</v>
      </c>
      <c r="AV11" s="529" t="s">
        <v>1242</v>
      </c>
      <c r="AW11" s="529">
        <v>1</v>
      </c>
      <c r="AX11" s="668" t="str">
        <f>VLOOKUP($I11,'[6]資料）特定'!$H:$H,1,FALSE)</f>
        <v>そんぽの家　苗穂</v>
      </c>
      <c r="AY11" s="682">
        <f>VLOOKUP($I11,'[6]資料）特定'!$H:$M,6,FALSE)</f>
        <v>0</v>
      </c>
    </row>
    <row r="12" spans="1:51" ht="15" hidden="1" customHeight="1">
      <c r="A12" s="670">
        <v>201</v>
      </c>
      <c r="B12" s="670" t="s">
        <v>1448</v>
      </c>
      <c r="C12" s="670" t="str">
        <f t="shared" si="0"/>
        <v>0101_1</v>
      </c>
      <c r="D12" s="671" t="s">
        <v>1438</v>
      </c>
      <c r="E12" s="672" t="s">
        <v>1449</v>
      </c>
      <c r="F12" s="673" t="s">
        <v>1450</v>
      </c>
      <c r="G12" s="673" t="s">
        <v>1451</v>
      </c>
      <c r="H12" s="673" t="s">
        <v>1451</v>
      </c>
      <c r="I12" s="673" t="s">
        <v>1452</v>
      </c>
      <c r="J12" s="673" t="s">
        <v>1453</v>
      </c>
      <c r="K12" s="672" t="s">
        <v>1235</v>
      </c>
      <c r="L12" s="673" t="s">
        <v>1454</v>
      </c>
      <c r="M12" s="673" t="s">
        <v>1451</v>
      </c>
      <c r="N12" s="674" t="s">
        <v>1455</v>
      </c>
      <c r="O12" s="675">
        <v>10.27</v>
      </c>
      <c r="P12" s="672" t="str">
        <f>IFERROR(INDEX([6]契約DB!CQ:CQ,MATCH($C12,[6]契約DB!$I:$I,0)),"")</f>
        <v>混合型</v>
      </c>
      <c r="Q12" s="676" t="s">
        <v>711</v>
      </c>
      <c r="R12" s="676" t="s">
        <v>1236</v>
      </c>
      <c r="S12" s="677" t="s">
        <v>611</v>
      </c>
      <c r="T12" s="678" t="s">
        <v>611</v>
      </c>
      <c r="U12" s="677" t="s">
        <v>711</v>
      </c>
      <c r="V12" s="676" t="s">
        <v>643</v>
      </c>
      <c r="W12" s="678" t="s">
        <v>611</v>
      </c>
      <c r="X12" s="677" t="s">
        <v>1238</v>
      </c>
      <c r="Y12" s="677" t="s">
        <v>611</v>
      </c>
      <c r="Z12" s="678" t="s">
        <v>611</v>
      </c>
      <c r="AA12" s="678" t="s">
        <v>611</v>
      </c>
      <c r="AB12" s="676" t="s">
        <v>643</v>
      </c>
      <c r="AC12" s="676" t="s">
        <v>643</v>
      </c>
      <c r="AD12" s="676" t="s">
        <v>643</v>
      </c>
      <c r="AE12" s="683" t="s">
        <v>1243</v>
      </c>
      <c r="AF12" s="678" t="s">
        <v>1239</v>
      </c>
      <c r="AG12" s="678" t="s">
        <v>1237</v>
      </c>
      <c r="AH12" s="678" t="s">
        <v>1238</v>
      </c>
      <c r="AI12" s="676" t="s">
        <v>643</v>
      </c>
      <c r="AJ12" s="678" t="s">
        <v>1239</v>
      </c>
      <c r="AK12" s="678" t="s">
        <v>711</v>
      </c>
      <c r="AL12" s="529"/>
      <c r="AM12" s="680" t="s">
        <v>1452</v>
      </c>
      <c r="AN12" s="681" t="s">
        <v>1240</v>
      </c>
      <c r="AO12" s="681" t="s">
        <v>1240</v>
      </c>
      <c r="AP12" s="681" t="s">
        <v>1447</v>
      </c>
      <c r="AR12" s="681" t="s">
        <v>1240</v>
      </c>
      <c r="AS12" s="681" t="s">
        <v>1241</v>
      </c>
      <c r="AT12" s="681" t="s">
        <v>1240</v>
      </c>
      <c r="AU12" s="681" t="s">
        <v>1447</v>
      </c>
      <c r="AV12" s="529" t="s">
        <v>1242</v>
      </c>
      <c r="AW12" s="529">
        <v>2</v>
      </c>
      <c r="AX12" s="668" t="str">
        <f>VLOOKUP($I12,'[6]資料）特定'!$H:$H,1,FALSE)</f>
        <v>そんぽの家　仙台岩切</v>
      </c>
      <c r="AY12" s="668" t="str">
        <f>VLOOKUP($I12,'[6]資料）特定'!$H:$M,6,FALSE)</f>
        <v>Ⅱ</v>
      </c>
    </row>
    <row r="13" spans="1:51" ht="15" hidden="1" customHeight="1">
      <c r="A13" s="670">
        <v>23</v>
      </c>
      <c r="B13" s="670" t="s">
        <v>1456</v>
      </c>
      <c r="C13" s="670" t="str">
        <f t="shared" si="0"/>
        <v>7037_1</v>
      </c>
      <c r="D13" s="671" t="s">
        <v>1457</v>
      </c>
      <c r="E13" s="672" t="s">
        <v>1458</v>
      </c>
      <c r="F13" s="673" t="s">
        <v>1459</v>
      </c>
      <c r="G13" s="673" t="s">
        <v>1460</v>
      </c>
      <c r="H13" s="673" t="s">
        <v>1234</v>
      </c>
      <c r="I13" s="673" t="s">
        <v>1461</v>
      </c>
      <c r="J13" s="673" t="s">
        <v>1462</v>
      </c>
      <c r="K13" s="672" t="s">
        <v>1463</v>
      </c>
      <c r="L13" s="673" t="s">
        <v>1464</v>
      </c>
      <c r="M13" s="673" t="s">
        <v>1460</v>
      </c>
      <c r="N13" s="674" t="s">
        <v>1455</v>
      </c>
      <c r="O13" s="675">
        <v>10.27</v>
      </c>
      <c r="P13" s="672" t="str">
        <f>IFERROR(INDEX([6]契約DB!CQ:CQ,MATCH($C13,[6]契約DB!$I:$I,0)),"")</f>
        <v>混合型</v>
      </c>
      <c r="Q13" s="676" t="s">
        <v>711</v>
      </c>
      <c r="R13" s="676" t="s">
        <v>1236</v>
      </c>
      <c r="S13" s="677" t="s">
        <v>711</v>
      </c>
      <c r="T13" s="678" t="s">
        <v>643</v>
      </c>
      <c r="U13" s="677" t="s">
        <v>1237</v>
      </c>
      <c r="V13" s="676" t="s">
        <v>643</v>
      </c>
      <c r="W13" s="678" t="s">
        <v>611</v>
      </c>
      <c r="X13" s="684" t="s">
        <v>611</v>
      </c>
      <c r="Y13" s="684" t="s">
        <v>711</v>
      </c>
      <c r="Z13" s="676" t="s">
        <v>611</v>
      </c>
      <c r="AA13" s="676" t="s">
        <v>611</v>
      </c>
      <c r="AB13" s="676" t="s">
        <v>643</v>
      </c>
      <c r="AC13" s="676" t="s">
        <v>643</v>
      </c>
      <c r="AD13" s="676" t="s">
        <v>643</v>
      </c>
      <c r="AE13" s="679" t="s">
        <v>711</v>
      </c>
      <c r="AF13" s="676" t="s">
        <v>1239</v>
      </c>
      <c r="AG13" s="676" t="s">
        <v>1237</v>
      </c>
      <c r="AH13" s="676" t="s">
        <v>1243</v>
      </c>
      <c r="AI13" s="676" t="s">
        <v>643</v>
      </c>
      <c r="AJ13" s="678" t="s">
        <v>1239</v>
      </c>
      <c r="AK13" s="678" t="s">
        <v>711</v>
      </c>
      <c r="AL13" s="529"/>
      <c r="AM13" s="680" t="s">
        <v>1461</v>
      </c>
      <c r="AN13" s="681" t="s">
        <v>1244</v>
      </c>
      <c r="AO13" s="681" t="s">
        <v>1244</v>
      </c>
      <c r="AP13" s="681" t="s">
        <v>1447</v>
      </c>
      <c r="AR13" s="681" t="s">
        <v>1244</v>
      </c>
      <c r="AS13" s="681" t="s">
        <v>1241</v>
      </c>
      <c r="AT13" s="681" t="s">
        <v>1244</v>
      </c>
      <c r="AU13" s="681" t="s">
        <v>1447</v>
      </c>
      <c r="AV13" s="529" t="s">
        <v>1242</v>
      </c>
      <c r="AW13" s="529">
        <v>3</v>
      </c>
      <c r="AX13" s="668" t="str">
        <f>VLOOKUP($I13,'[6]資料）特定'!$H:$H,1,FALSE)</f>
        <v>ＳＯＭＰＯケア　ラヴィーレ戸田</v>
      </c>
      <c r="AY13" s="682">
        <f>VLOOKUP($I13,'[6]資料）特定'!$H:$M,6,FALSE)</f>
        <v>0</v>
      </c>
    </row>
    <row r="14" spans="1:51" ht="15" hidden="1" customHeight="1">
      <c r="A14" s="670">
        <v>69</v>
      </c>
      <c r="B14" s="670" t="s">
        <v>1465</v>
      </c>
      <c r="C14" s="670" t="str">
        <f t="shared" si="0"/>
        <v>7063_1</v>
      </c>
      <c r="D14" s="671" t="s">
        <v>1457</v>
      </c>
      <c r="E14" s="672" t="s">
        <v>1458</v>
      </c>
      <c r="F14" s="673" t="s">
        <v>1459</v>
      </c>
      <c r="G14" s="673" t="s">
        <v>1466</v>
      </c>
      <c r="H14" s="673" t="s">
        <v>1234</v>
      </c>
      <c r="I14" s="673" t="s">
        <v>1467</v>
      </c>
      <c r="J14" s="673" t="s">
        <v>1468</v>
      </c>
      <c r="K14" s="672" t="s">
        <v>1463</v>
      </c>
      <c r="L14" s="673" t="s">
        <v>1464</v>
      </c>
      <c r="M14" s="673" t="s">
        <v>1466</v>
      </c>
      <c r="N14" s="674" t="s">
        <v>1455</v>
      </c>
      <c r="O14" s="675">
        <v>10.27</v>
      </c>
      <c r="P14" s="672" t="str">
        <f>IFERROR(INDEX([6]契約DB!CQ:CQ,MATCH($C14,[6]契約DB!$I:$I,0)),"")</f>
        <v>混合型</v>
      </c>
      <c r="Q14" s="676" t="s">
        <v>711</v>
      </c>
      <c r="R14" s="676" t="s">
        <v>1236</v>
      </c>
      <c r="S14" s="677" t="s">
        <v>711</v>
      </c>
      <c r="T14" s="678" t="s">
        <v>643</v>
      </c>
      <c r="U14" s="677" t="s">
        <v>1237</v>
      </c>
      <c r="V14" s="676" t="s">
        <v>643</v>
      </c>
      <c r="W14" s="678" t="s">
        <v>611</v>
      </c>
      <c r="X14" s="684" t="s">
        <v>1244</v>
      </c>
      <c r="Y14" s="684" t="s">
        <v>711</v>
      </c>
      <c r="Z14" s="676" t="s">
        <v>611</v>
      </c>
      <c r="AA14" s="676" t="s">
        <v>611</v>
      </c>
      <c r="AB14" s="676" t="s">
        <v>643</v>
      </c>
      <c r="AC14" s="676" t="s">
        <v>643</v>
      </c>
      <c r="AD14" s="676" t="s">
        <v>643</v>
      </c>
      <c r="AE14" s="679" t="s">
        <v>711</v>
      </c>
      <c r="AF14" s="676" t="s">
        <v>1239</v>
      </c>
      <c r="AG14" s="676" t="s">
        <v>1237</v>
      </c>
      <c r="AH14" s="676" t="s">
        <v>1243</v>
      </c>
      <c r="AI14" s="676" t="s">
        <v>1239</v>
      </c>
      <c r="AJ14" s="678" t="s">
        <v>1239</v>
      </c>
      <c r="AK14" s="678" t="s">
        <v>711</v>
      </c>
      <c r="AL14" s="529"/>
      <c r="AM14" s="680" t="s">
        <v>1467</v>
      </c>
      <c r="AN14" s="681" t="s">
        <v>1244</v>
      </c>
      <c r="AO14" s="681" t="s">
        <v>1244</v>
      </c>
      <c r="AP14" s="681" t="s">
        <v>1447</v>
      </c>
      <c r="AR14" s="681" t="s">
        <v>1244</v>
      </c>
      <c r="AS14" s="681" t="s">
        <v>1241</v>
      </c>
      <c r="AT14" s="681" t="s">
        <v>1244</v>
      </c>
      <c r="AU14" s="681" t="s">
        <v>1447</v>
      </c>
      <c r="AV14" s="529" t="s">
        <v>1242</v>
      </c>
      <c r="AW14" s="529">
        <v>4</v>
      </c>
      <c r="AX14" s="668" t="str">
        <f>VLOOKUP($I14,'[6]資料）特定'!$H:$H,1,FALSE)</f>
        <v>ＳＯＭＰＯケア　ラヴィーレ草加</v>
      </c>
      <c r="AY14" s="682">
        <f>VLOOKUP($I14,'[6]資料）特定'!$H:$M,6,FALSE)</f>
        <v>0</v>
      </c>
    </row>
    <row r="15" spans="1:51" ht="15" hidden="1" customHeight="1">
      <c r="A15" s="670">
        <v>70</v>
      </c>
      <c r="B15" s="670" t="s">
        <v>1469</v>
      </c>
      <c r="C15" s="670" t="str">
        <f t="shared" si="0"/>
        <v>7031_1</v>
      </c>
      <c r="D15" s="671" t="s">
        <v>1457</v>
      </c>
      <c r="E15" s="672" t="s">
        <v>1458</v>
      </c>
      <c r="F15" s="673" t="s">
        <v>1459</v>
      </c>
      <c r="G15" s="673" t="s">
        <v>1466</v>
      </c>
      <c r="H15" s="673" t="s">
        <v>1234</v>
      </c>
      <c r="I15" s="673" t="s">
        <v>1470</v>
      </c>
      <c r="J15" s="673" t="s">
        <v>1471</v>
      </c>
      <c r="K15" s="672" t="s">
        <v>1463</v>
      </c>
      <c r="L15" s="673" t="s">
        <v>1464</v>
      </c>
      <c r="M15" s="673" t="s">
        <v>1466</v>
      </c>
      <c r="N15" s="674" t="s">
        <v>1455</v>
      </c>
      <c r="O15" s="675">
        <v>10.27</v>
      </c>
      <c r="P15" s="672" t="str">
        <f>IFERROR(INDEX([6]契約DB!CQ:CQ,MATCH($C15,[6]契約DB!$I:$I,0)),"")</f>
        <v>混合型</v>
      </c>
      <c r="Q15" s="676" t="s">
        <v>711</v>
      </c>
      <c r="R15" s="676" t="s">
        <v>1236</v>
      </c>
      <c r="S15" s="677" t="s">
        <v>711</v>
      </c>
      <c r="T15" s="678" t="s">
        <v>643</v>
      </c>
      <c r="U15" s="685" t="s">
        <v>1245</v>
      </c>
      <c r="V15" s="676" t="s">
        <v>643</v>
      </c>
      <c r="W15" s="678" t="s">
        <v>611</v>
      </c>
      <c r="X15" s="684" t="s">
        <v>611</v>
      </c>
      <c r="Y15" s="684" t="s">
        <v>711</v>
      </c>
      <c r="Z15" s="676" t="s">
        <v>611</v>
      </c>
      <c r="AA15" s="676" t="s">
        <v>611</v>
      </c>
      <c r="AB15" s="676" t="s">
        <v>643</v>
      </c>
      <c r="AC15" s="676" t="s">
        <v>643</v>
      </c>
      <c r="AD15" s="676" t="s">
        <v>643</v>
      </c>
      <c r="AE15" s="686" t="s">
        <v>1238</v>
      </c>
      <c r="AF15" s="676" t="s">
        <v>1239</v>
      </c>
      <c r="AG15" s="676" t="s">
        <v>1237</v>
      </c>
      <c r="AH15" s="676" t="s">
        <v>1243</v>
      </c>
      <c r="AI15" s="676" t="s">
        <v>1239</v>
      </c>
      <c r="AJ15" s="678" t="s">
        <v>1239</v>
      </c>
      <c r="AK15" s="678" t="s">
        <v>711</v>
      </c>
      <c r="AL15" s="529"/>
      <c r="AM15" s="680" t="s">
        <v>1470</v>
      </c>
      <c r="AN15" s="681" t="s">
        <v>1244</v>
      </c>
      <c r="AO15" s="681" t="s">
        <v>1244</v>
      </c>
      <c r="AP15" s="681" t="s">
        <v>1447</v>
      </c>
      <c r="AR15" s="681" t="s">
        <v>1244</v>
      </c>
      <c r="AS15" s="681" t="s">
        <v>1241</v>
      </c>
      <c r="AT15" s="681" t="s">
        <v>1244</v>
      </c>
      <c r="AU15" s="681" t="s">
        <v>1447</v>
      </c>
      <c r="AV15" s="529" t="s">
        <v>1242</v>
      </c>
      <c r="AW15" s="529">
        <v>5</v>
      </c>
      <c r="AX15" s="668" t="str">
        <f>VLOOKUP($I15,'[6]資料）特定'!$H:$H,1,FALSE)</f>
        <v>ＳＯＭＰＯケア　ラヴィーレ草加松原</v>
      </c>
      <c r="AY15" s="668" t="str">
        <f>VLOOKUP($I15,'[6]資料）特定'!$H:$M,6,FALSE)</f>
        <v>Ⅰ</v>
      </c>
    </row>
    <row r="16" spans="1:51" ht="15" hidden="1" customHeight="1">
      <c r="A16" s="670">
        <v>96</v>
      </c>
      <c r="B16" s="670" t="s">
        <v>1472</v>
      </c>
      <c r="C16" s="670" t="str">
        <f t="shared" si="0"/>
        <v>7097_1</v>
      </c>
      <c r="D16" s="671" t="s">
        <v>1457</v>
      </c>
      <c r="E16" s="672" t="s">
        <v>1458</v>
      </c>
      <c r="F16" s="673" t="s">
        <v>1459</v>
      </c>
      <c r="G16" s="673" t="s">
        <v>1473</v>
      </c>
      <c r="H16" s="673" t="s">
        <v>1234</v>
      </c>
      <c r="I16" s="673" t="s">
        <v>1474</v>
      </c>
      <c r="J16" s="673" t="s">
        <v>1475</v>
      </c>
      <c r="K16" s="672" t="s">
        <v>1463</v>
      </c>
      <c r="L16" s="673" t="s">
        <v>1464</v>
      </c>
      <c r="M16" s="673" t="s">
        <v>1473</v>
      </c>
      <c r="N16" s="674" t="s">
        <v>1455</v>
      </c>
      <c r="O16" s="675">
        <v>10.27</v>
      </c>
      <c r="P16" s="672" t="str">
        <f>IFERROR(INDEX([6]契約DB!CQ:CQ,MATCH($C16,[6]契約DB!$I:$I,0)),"")</f>
        <v>混合型</v>
      </c>
      <c r="Q16" s="676" t="s">
        <v>711</v>
      </c>
      <c r="R16" s="676" t="s">
        <v>1236</v>
      </c>
      <c r="S16" s="677" t="s">
        <v>711</v>
      </c>
      <c r="T16" s="678" t="s">
        <v>643</v>
      </c>
      <c r="U16" s="677" t="s">
        <v>1237</v>
      </c>
      <c r="V16" s="676" t="s">
        <v>643</v>
      </c>
      <c r="W16" s="678" t="s">
        <v>611</v>
      </c>
      <c r="X16" s="684" t="s">
        <v>611</v>
      </c>
      <c r="Y16" s="684" t="s">
        <v>711</v>
      </c>
      <c r="Z16" s="676" t="s">
        <v>611</v>
      </c>
      <c r="AA16" s="676" t="s">
        <v>611</v>
      </c>
      <c r="AB16" s="676" t="s">
        <v>643</v>
      </c>
      <c r="AC16" s="676" t="s">
        <v>643</v>
      </c>
      <c r="AD16" s="676" t="s">
        <v>643</v>
      </c>
      <c r="AE16" s="683" t="s">
        <v>1243</v>
      </c>
      <c r="AF16" s="676" t="s">
        <v>1239</v>
      </c>
      <c r="AG16" s="676" t="s">
        <v>1237</v>
      </c>
      <c r="AH16" s="676" t="s">
        <v>1243</v>
      </c>
      <c r="AI16" s="676" t="s">
        <v>1239</v>
      </c>
      <c r="AJ16" s="678" t="s">
        <v>1239</v>
      </c>
      <c r="AK16" s="678" t="s">
        <v>711</v>
      </c>
      <c r="AL16" s="529"/>
      <c r="AM16" s="680" t="s">
        <v>1474</v>
      </c>
      <c r="AN16" s="681" t="s">
        <v>1246</v>
      </c>
      <c r="AO16" s="681" t="s">
        <v>1476</v>
      </c>
      <c r="AP16" s="681" t="s">
        <v>1247</v>
      </c>
      <c r="AR16" s="681" t="s">
        <v>1246</v>
      </c>
      <c r="AS16" s="681" t="s">
        <v>1241</v>
      </c>
      <c r="AT16" s="681" t="s">
        <v>1246</v>
      </c>
      <c r="AU16" s="681" t="s">
        <v>1247</v>
      </c>
      <c r="AV16" s="529" t="s">
        <v>1242</v>
      </c>
      <c r="AW16" s="529">
        <v>6</v>
      </c>
      <c r="AX16" s="668" t="str">
        <f>VLOOKUP($I16,'[6]資料）特定'!$H:$H,1,FALSE)</f>
        <v>ＳＯＭＰＯケア　ラヴィーレ八潮</v>
      </c>
      <c r="AY16" s="668" t="str">
        <f>VLOOKUP($I16,'[6]資料）特定'!$H:$M,6,FALSE)</f>
        <v>Ⅱ</v>
      </c>
    </row>
    <row r="17" spans="1:51" ht="15" hidden="1" customHeight="1">
      <c r="A17" s="670">
        <v>77</v>
      </c>
      <c r="B17" s="670" t="s">
        <v>1477</v>
      </c>
      <c r="C17" s="670" t="str">
        <f t="shared" si="0"/>
        <v>7084_1</v>
      </c>
      <c r="D17" s="671" t="s">
        <v>1457</v>
      </c>
      <c r="E17" s="672" t="s">
        <v>1478</v>
      </c>
      <c r="F17" s="673" t="s">
        <v>1459</v>
      </c>
      <c r="G17" s="673" t="s">
        <v>1479</v>
      </c>
      <c r="H17" s="673" t="s">
        <v>1234</v>
      </c>
      <c r="I17" s="673" t="s">
        <v>1480</v>
      </c>
      <c r="J17" s="673" t="s">
        <v>1481</v>
      </c>
      <c r="K17" s="672" t="s">
        <v>1463</v>
      </c>
      <c r="L17" s="673" t="s">
        <v>1464</v>
      </c>
      <c r="M17" s="673" t="s">
        <v>1479</v>
      </c>
      <c r="N17" s="674" t="s">
        <v>1248</v>
      </c>
      <c r="O17" s="675">
        <v>10.54</v>
      </c>
      <c r="P17" s="672" t="str">
        <f>IFERROR(INDEX([6]契約DB!CQ:CQ,MATCH($C17,[6]契約DB!$I:$I,0)),"")</f>
        <v>混合型</v>
      </c>
      <c r="Q17" s="676" t="s">
        <v>711</v>
      </c>
      <c r="R17" s="676" t="s">
        <v>1236</v>
      </c>
      <c r="S17" s="677" t="s">
        <v>711</v>
      </c>
      <c r="T17" s="678" t="s">
        <v>643</v>
      </c>
      <c r="U17" s="677" t="s">
        <v>1237</v>
      </c>
      <c r="V17" s="676" t="s">
        <v>643</v>
      </c>
      <c r="W17" s="678" t="s">
        <v>611</v>
      </c>
      <c r="X17" s="684" t="s">
        <v>1244</v>
      </c>
      <c r="Y17" s="684" t="s">
        <v>711</v>
      </c>
      <c r="Z17" s="676" t="s">
        <v>611</v>
      </c>
      <c r="AA17" s="676" t="s">
        <v>611</v>
      </c>
      <c r="AB17" s="676" t="s">
        <v>643</v>
      </c>
      <c r="AC17" s="676" t="s">
        <v>643</v>
      </c>
      <c r="AD17" s="676" t="s">
        <v>643</v>
      </c>
      <c r="AE17" s="679" t="s">
        <v>711</v>
      </c>
      <c r="AF17" s="676" t="s">
        <v>1239</v>
      </c>
      <c r="AG17" s="676" t="s">
        <v>1237</v>
      </c>
      <c r="AH17" s="676" t="s">
        <v>1243</v>
      </c>
      <c r="AI17" s="676" t="s">
        <v>1239</v>
      </c>
      <c r="AJ17" s="678" t="s">
        <v>1239</v>
      </c>
      <c r="AK17" s="678" t="s">
        <v>711</v>
      </c>
      <c r="AL17" s="529"/>
      <c r="AM17" s="680" t="s">
        <v>1480</v>
      </c>
      <c r="AN17" s="681" t="s">
        <v>1244</v>
      </c>
      <c r="AO17" s="681" t="s">
        <v>1246</v>
      </c>
      <c r="AP17" s="681" t="s">
        <v>1247</v>
      </c>
      <c r="AR17" s="681" t="s">
        <v>1244</v>
      </c>
      <c r="AS17" s="681" t="s">
        <v>1241</v>
      </c>
      <c r="AT17" s="681" t="s">
        <v>1244</v>
      </c>
      <c r="AU17" s="681" t="s">
        <v>1247</v>
      </c>
      <c r="AV17" s="529" t="s">
        <v>1242</v>
      </c>
      <c r="AW17" s="529">
        <v>7</v>
      </c>
      <c r="AX17" s="668" t="str">
        <f>VLOOKUP($I17,'[6]資料）特定'!$H:$H,1,FALSE)</f>
        <v>ＳＯＭＰＯケア　ラヴィーレ朝霞</v>
      </c>
      <c r="AY17" s="682">
        <f>VLOOKUP($I17,'[6]資料）特定'!$H:$M,6,FALSE)</f>
        <v>0</v>
      </c>
    </row>
    <row r="18" spans="1:51" ht="15" hidden="1" customHeight="1">
      <c r="A18" s="670">
        <v>92</v>
      </c>
      <c r="B18" s="670" t="s">
        <v>1482</v>
      </c>
      <c r="C18" s="670" t="str">
        <f t="shared" si="0"/>
        <v>7074_1</v>
      </c>
      <c r="D18" s="671" t="s">
        <v>1457</v>
      </c>
      <c r="E18" s="672" t="s">
        <v>1483</v>
      </c>
      <c r="F18" s="673" t="s">
        <v>1459</v>
      </c>
      <c r="G18" s="673" t="s">
        <v>1484</v>
      </c>
      <c r="H18" s="673" t="s">
        <v>1234</v>
      </c>
      <c r="I18" s="673" t="s">
        <v>1485</v>
      </c>
      <c r="J18" s="673" t="s">
        <v>1486</v>
      </c>
      <c r="K18" s="672" t="s">
        <v>1463</v>
      </c>
      <c r="L18" s="673" t="s">
        <v>1464</v>
      </c>
      <c r="M18" s="673" t="s">
        <v>1484</v>
      </c>
      <c r="N18" s="674" t="s">
        <v>1455</v>
      </c>
      <c r="O18" s="675">
        <v>10.27</v>
      </c>
      <c r="P18" s="672" t="str">
        <f>IFERROR(INDEX([6]契約DB!CQ:CQ,MATCH($C18,[6]契約DB!$I:$I,0)),"")</f>
        <v>混合型</v>
      </c>
      <c r="Q18" s="676" t="s">
        <v>711</v>
      </c>
      <c r="R18" s="676" t="s">
        <v>1236</v>
      </c>
      <c r="S18" s="677" t="s">
        <v>711</v>
      </c>
      <c r="T18" s="678" t="s">
        <v>643</v>
      </c>
      <c r="U18" s="677" t="s">
        <v>1237</v>
      </c>
      <c r="V18" s="676" t="s">
        <v>643</v>
      </c>
      <c r="W18" s="678" t="s">
        <v>611</v>
      </c>
      <c r="X18" s="684" t="s">
        <v>1244</v>
      </c>
      <c r="Y18" s="684" t="s">
        <v>711</v>
      </c>
      <c r="Z18" s="676" t="s">
        <v>611</v>
      </c>
      <c r="AA18" s="676" t="s">
        <v>611</v>
      </c>
      <c r="AB18" s="676" t="s">
        <v>643</v>
      </c>
      <c r="AC18" s="676" t="s">
        <v>643</v>
      </c>
      <c r="AD18" s="676" t="s">
        <v>643</v>
      </c>
      <c r="AE18" s="679" t="s">
        <v>711</v>
      </c>
      <c r="AF18" s="676" t="s">
        <v>1239</v>
      </c>
      <c r="AG18" s="676" t="s">
        <v>1237</v>
      </c>
      <c r="AH18" s="676" t="s">
        <v>1243</v>
      </c>
      <c r="AI18" s="676" t="s">
        <v>1239</v>
      </c>
      <c r="AJ18" s="678" t="s">
        <v>1239</v>
      </c>
      <c r="AK18" s="678" t="s">
        <v>711</v>
      </c>
      <c r="AL18" s="529"/>
      <c r="AM18" s="680" t="s">
        <v>1485</v>
      </c>
      <c r="AN18" s="681" t="s">
        <v>1244</v>
      </c>
      <c r="AO18" s="681" t="s">
        <v>1244</v>
      </c>
      <c r="AP18" s="681" t="s">
        <v>1447</v>
      </c>
      <c r="AR18" s="681" t="s">
        <v>1244</v>
      </c>
      <c r="AS18" s="681" t="s">
        <v>1241</v>
      </c>
      <c r="AT18" s="681" t="s">
        <v>1244</v>
      </c>
      <c r="AU18" s="681" t="s">
        <v>1447</v>
      </c>
      <c r="AV18" s="529" t="s">
        <v>1242</v>
      </c>
      <c r="AW18" s="529">
        <v>8</v>
      </c>
      <c r="AX18" s="668" t="str">
        <f>VLOOKUP($I18,'[6]資料）特定'!$H:$H,1,FALSE)</f>
        <v>ＳＯＭＰＯケア　ラヴィーレ入間</v>
      </c>
      <c r="AY18" s="682">
        <f>VLOOKUP($I18,'[6]資料）特定'!$H:$M,6,FALSE)</f>
        <v>0</v>
      </c>
    </row>
    <row r="19" spans="1:51" ht="15" hidden="1" customHeight="1">
      <c r="A19" s="670">
        <v>52</v>
      </c>
      <c r="B19" s="670" t="s">
        <v>1487</v>
      </c>
      <c r="C19" s="670" t="str">
        <f t="shared" si="0"/>
        <v>7092_1</v>
      </c>
      <c r="D19" s="671" t="s">
        <v>1457</v>
      </c>
      <c r="E19" s="672" t="s">
        <v>1483</v>
      </c>
      <c r="F19" s="673" t="s">
        <v>1459</v>
      </c>
      <c r="G19" s="673" t="s">
        <v>1488</v>
      </c>
      <c r="H19" s="673" t="s">
        <v>1234</v>
      </c>
      <c r="I19" s="673" t="s">
        <v>1489</v>
      </c>
      <c r="J19" s="673" t="s">
        <v>1490</v>
      </c>
      <c r="K19" s="672" t="s">
        <v>1463</v>
      </c>
      <c r="L19" s="673" t="s">
        <v>1464</v>
      </c>
      <c r="M19" s="673" t="s">
        <v>1488</v>
      </c>
      <c r="N19" s="674" t="s">
        <v>1491</v>
      </c>
      <c r="O19" s="675">
        <v>10.45</v>
      </c>
      <c r="P19" s="672" t="str">
        <f>IFERROR(INDEX([6]契約DB!CQ:CQ,MATCH($C19,[6]契約DB!$I:$I,0)),"")</f>
        <v>混合型</v>
      </c>
      <c r="Q19" s="676" t="s">
        <v>711</v>
      </c>
      <c r="R19" s="676" t="s">
        <v>1236</v>
      </c>
      <c r="S19" s="677" t="s">
        <v>711</v>
      </c>
      <c r="T19" s="678" t="s">
        <v>643</v>
      </c>
      <c r="U19" s="677" t="s">
        <v>1237</v>
      </c>
      <c r="V19" s="676" t="s">
        <v>643</v>
      </c>
      <c r="W19" s="678" t="s">
        <v>611</v>
      </c>
      <c r="X19" s="684" t="s">
        <v>1244</v>
      </c>
      <c r="Y19" s="684" t="s">
        <v>711</v>
      </c>
      <c r="Z19" s="676" t="s">
        <v>611</v>
      </c>
      <c r="AA19" s="676" t="s">
        <v>611</v>
      </c>
      <c r="AB19" s="676" t="s">
        <v>643</v>
      </c>
      <c r="AC19" s="676" t="s">
        <v>643</v>
      </c>
      <c r="AD19" s="676" t="s">
        <v>643</v>
      </c>
      <c r="AE19" s="686" t="s">
        <v>1238</v>
      </c>
      <c r="AF19" s="676" t="s">
        <v>1239</v>
      </c>
      <c r="AG19" s="676" t="s">
        <v>1237</v>
      </c>
      <c r="AH19" s="676" t="s">
        <v>1243</v>
      </c>
      <c r="AI19" s="676" t="s">
        <v>1239</v>
      </c>
      <c r="AJ19" s="678" t="s">
        <v>1239</v>
      </c>
      <c r="AK19" s="678" t="s">
        <v>711</v>
      </c>
      <c r="AL19" s="529"/>
      <c r="AM19" s="680" t="s">
        <v>1489</v>
      </c>
      <c r="AN19" s="681" t="s">
        <v>1246</v>
      </c>
      <c r="AO19" s="681" t="s">
        <v>1244</v>
      </c>
      <c r="AP19" s="681" t="s">
        <v>1247</v>
      </c>
      <c r="AR19" s="681" t="s">
        <v>1246</v>
      </c>
      <c r="AS19" s="681" t="s">
        <v>1241</v>
      </c>
      <c r="AT19" s="681" t="s">
        <v>1246</v>
      </c>
      <c r="AU19" s="681" t="s">
        <v>1247</v>
      </c>
      <c r="AV19" s="529" t="s">
        <v>1242</v>
      </c>
      <c r="AW19" s="529">
        <v>9</v>
      </c>
      <c r="AX19" s="668" t="str">
        <f>VLOOKUP($I19,'[6]資料）特定'!$H:$H,1,FALSE)</f>
        <v>ＳＯＭＰＯケア　ラヴィーレ上福岡</v>
      </c>
      <c r="AY19" s="668" t="str">
        <f>VLOOKUP($I19,'[6]資料）特定'!$H:$M,6,FALSE)</f>
        <v>Ⅰ</v>
      </c>
    </row>
    <row r="20" spans="1:51" ht="15" hidden="1" customHeight="1">
      <c r="A20" s="670">
        <v>37</v>
      </c>
      <c r="B20" s="670" t="s">
        <v>1492</v>
      </c>
      <c r="C20" s="670" t="str">
        <f t="shared" si="0"/>
        <v>7030_1</v>
      </c>
      <c r="D20" s="671" t="s">
        <v>1457</v>
      </c>
      <c r="E20" s="672" t="s">
        <v>1483</v>
      </c>
      <c r="F20" s="673" t="s">
        <v>1459</v>
      </c>
      <c r="G20" s="673" t="s">
        <v>1493</v>
      </c>
      <c r="H20" s="673" t="s">
        <v>1234</v>
      </c>
      <c r="I20" s="673" t="s">
        <v>1494</v>
      </c>
      <c r="J20" s="673" t="s">
        <v>1495</v>
      </c>
      <c r="K20" s="672" t="s">
        <v>1463</v>
      </c>
      <c r="L20" s="673" t="s">
        <v>1464</v>
      </c>
      <c r="M20" s="673" t="s">
        <v>1493</v>
      </c>
      <c r="N20" s="674" t="s">
        <v>1455</v>
      </c>
      <c r="O20" s="675">
        <v>10.27</v>
      </c>
      <c r="P20" s="672" t="str">
        <f>IFERROR(INDEX([6]契約DB!CQ:CQ,MATCH($C20,[6]契約DB!$I:$I,0)),"")</f>
        <v>混合型</v>
      </c>
      <c r="Q20" s="676" t="s">
        <v>711</v>
      </c>
      <c r="R20" s="676" t="s">
        <v>1236</v>
      </c>
      <c r="S20" s="677" t="s">
        <v>711</v>
      </c>
      <c r="T20" s="678" t="s">
        <v>643</v>
      </c>
      <c r="U20" s="677" t="s">
        <v>1237</v>
      </c>
      <c r="V20" s="676" t="s">
        <v>643</v>
      </c>
      <c r="W20" s="678" t="s">
        <v>611</v>
      </c>
      <c r="X20" s="684" t="s">
        <v>1244</v>
      </c>
      <c r="Y20" s="684" t="s">
        <v>711</v>
      </c>
      <c r="Z20" s="676" t="s">
        <v>611</v>
      </c>
      <c r="AA20" s="676" t="s">
        <v>611</v>
      </c>
      <c r="AB20" s="676" t="s">
        <v>643</v>
      </c>
      <c r="AC20" s="676" t="s">
        <v>643</v>
      </c>
      <c r="AD20" s="676" t="s">
        <v>643</v>
      </c>
      <c r="AE20" s="683" t="s">
        <v>1243</v>
      </c>
      <c r="AF20" s="676" t="s">
        <v>1239</v>
      </c>
      <c r="AG20" s="676" t="s">
        <v>1237</v>
      </c>
      <c r="AH20" s="676" t="s">
        <v>1243</v>
      </c>
      <c r="AI20" s="676" t="s">
        <v>1239</v>
      </c>
      <c r="AJ20" s="678" t="s">
        <v>1239</v>
      </c>
      <c r="AK20" s="678" t="s">
        <v>711</v>
      </c>
      <c r="AL20" s="529"/>
      <c r="AM20" s="680" t="s">
        <v>1494</v>
      </c>
      <c r="AN20" s="681" t="s">
        <v>1244</v>
      </c>
      <c r="AO20" s="681" t="s">
        <v>1244</v>
      </c>
      <c r="AP20" s="681" t="s">
        <v>1447</v>
      </c>
      <c r="AR20" s="681" t="s">
        <v>1244</v>
      </c>
      <c r="AS20" s="681" t="s">
        <v>1241</v>
      </c>
      <c r="AT20" s="681" t="s">
        <v>1244</v>
      </c>
      <c r="AU20" s="681" t="s">
        <v>1447</v>
      </c>
      <c r="AV20" s="529" t="s">
        <v>1242</v>
      </c>
      <c r="AW20" s="529">
        <v>10</v>
      </c>
      <c r="AX20" s="668" t="str">
        <f>VLOOKUP($I20,'[6]資料）特定'!$H:$H,1,FALSE)</f>
        <v>ＳＯＭＰＯケア　ラヴィーレ坂戸</v>
      </c>
      <c r="AY20" s="668" t="str">
        <f>VLOOKUP($I20,'[6]資料）特定'!$H:$M,6,FALSE)</f>
        <v>Ⅱ</v>
      </c>
    </row>
    <row r="21" spans="1:51" ht="15" hidden="1" customHeight="1">
      <c r="A21" s="670">
        <v>17</v>
      </c>
      <c r="B21" s="670" t="s">
        <v>1496</v>
      </c>
      <c r="C21" s="670" t="str">
        <f t="shared" si="0"/>
        <v>7083_1</v>
      </c>
      <c r="D21" s="671" t="s">
        <v>1457</v>
      </c>
      <c r="E21" s="672" t="s">
        <v>1483</v>
      </c>
      <c r="F21" s="673" t="s">
        <v>1459</v>
      </c>
      <c r="G21" s="673" t="s">
        <v>1497</v>
      </c>
      <c r="H21" s="673" t="s">
        <v>1234</v>
      </c>
      <c r="I21" s="673" t="s">
        <v>1498</v>
      </c>
      <c r="J21" s="673" t="s">
        <v>1499</v>
      </c>
      <c r="K21" s="672" t="s">
        <v>1463</v>
      </c>
      <c r="L21" s="673" t="s">
        <v>1464</v>
      </c>
      <c r="M21" s="673" t="s">
        <v>1497</v>
      </c>
      <c r="N21" s="674" t="s">
        <v>1455</v>
      </c>
      <c r="O21" s="675">
        <v>10.27</v>
      </c>
      <c r="P21" s="672" t="str">
        <f>IFERROR(INDEX([6]契約DB!CQ:CQ,MATCH($C21,[6]契約DB!$I:$I,0)),"")</f>
        <v>混合型</v>
      </c>
      <c r="Q21" s="676" t="s">
        <v>711</v>
      </c>
      <c r="R21" s="676" t="s">
        <v>1236</v>
      </c>
      <c r="S21" s="677" t="s">
        <v>711</v>
      </c>
      <c r="T21" s="678" t="s">
        <v>643</v>
      </c>
      <c r="U21" s="677" t="s">
        <v>1237</v>
      </c>
      <c r="V21" s="676" t="s">
        <v>643</v>
      </c>
      <c r="W21" s="678" t="s">
        <v>611</v>
      </c>
      <c r="X21" s="684" t="s">
        <v>1243</v>
      </c>
      <c r="Y21" s="684" t="s">
        <v>711</v>
      </c>
      <c r="Z21" s="676" t="s">
        <v>611</v>
      </c>
      <c r="AA21" s="676" t="s">
        <v>611</v>
      </c>
      <c r="AB21" s="676" t="s">
        <v>643</v>
      </c>
      <c r="AC21" s="676" t="s">
        <v>643</v>
      </c>
      <c r="AD21" s="676" t="s">
        <v>643</v>
      </c>
      <c r="AE21" s="679" t="s">
        <v>711</v>
      </c>
      <c r="AF21" s="676" t="s">
        <v>1239</v>
      </c>
      <c r="AG21" s="676" t="s">
        <v>1237</v>
      </c>
      <c r="AH21" s="676" t="s">
        <v>1238</v>
      </c>
      <c r="AI21" s="676" t="s">
        <v>1239</v>
      </c>
      <c r="AJ21" s="678" t="s">
        <v>1239</v>
      </c>
      <c r="AK21" s="678" t="s">
        <v>711</v>
      </c>
      <c r="AL21" s="529"/>
      <c r="AM21" s="680" t="s">
        <v>1498</v>
      </c>
      <c r="AN21" s="681" t="s">
        <v>1243</v>
      </c>
      <c r="AO21" s="681" t="s">
        <v>1243</v>
      </c>
      <c r="AP21" s="681" t="s">
        <v>1447</v>
      </c>
      <c r="AR21" s="681" t="s">
        <v>1243</v>
      </c>
      <c r="AS21" s="681" t="s">
        <v>1241</v>
      </c>
      <c r="AT21" s="681" t="s">
        <v>1243</v>
      </c>
      <c r="AU21" s="681" t="s">
        <v>1447</v>
      </c>
      <c r="AV21" s="529" t="s">
        <v>1242</v>
      </c>
      <c r="AW21" s="529">
        <v>11</v>
      </c>
      <c r="AX21" s="668" t="str">
        <f>VLOOKUP($I21,'[6]資料）特定'!$H:$H,1,FALSE)</f>
        <v>ＳＯＭＰＯケア　ラヴィーレ狭山</v>
      </c>
      <c r="AY21" s="682">
        <f>VLOOKUP($I21,'[6]資料）特定'!$H:$M,6,FALSE)</f>
        <v>0</v>
      </c>
    </row>
    <row r="22" spans="1:51" ht="15" hidden="1" customHeight="1">
      <c r="A22" s="670">
        <v>39</v>
      </c>
      <c r="B22" s="670" t="s">
        <v>1500</v>
      </c>
      <c r="C22" s="670" t="str">
        <f t="shared" si="0"/>
        <v>7045_1</v>
      </c>
      <c r="D22" s="671" t="s">
        <v>1457</v>
      </c>
      <c r="E22" s="672" t="s">
        <v>1478</v>
      </c>
      <c r="F22" s="673" t="s">
        <v>1459</v>
      </c>
      <c r="G22" s="673" t="s">
        <v>1501</v>
      </c>
      <c r="H22" s="673" t="s">
        <v>1234</v>
      </c>
      <c r="I22" s="673" t="s">
        <v>1502</v>
      </c>
      <c r="J22" s="673" t="s">
        <v>1503</v>
      </c>
      <c r="K22" s="672" t="s">
        <v>1463</v>
      </c>
      <c r="L22" s="673" t="s">
        <v>1464</v>
      </c>
      <c r="M22" s="673" t="s">
        <v>1501</v>
      </c>
      <c r="N22" s="674" t="s">
        <v>1504</v>
      </c>
      <c r="O22" s="675">
        <v>10.54</v>
      </c>
      <c r="P22" s="672" t="str">
        <f>IFERROR(INDEX([6]契約DB!CQ:CQ,MATCH($C22,[6]契約DB!$I:$I,0)),"")</f>
        <v>混合型</v>
      </c>
      <c r="Q22" s="676" t="s">
        <v>711</v>
      </c>
      <c r="R22" s="676" t="s">
        <v>1236</v>
      </c>
      <c r="S22" s="677" t="s">
        <v>711</v>
      </c>
      <c r="T22" s="678" t="s">
        <v>643</v>
      </c>
      <c r="U22" s="677" t="s">
        <v>1237</v>
      </c>
      <c r="V22" s="676" t="s">
        <v>643</v>
      </c>
      <c r="W22" s="678" t="s">
        <v>611</v>
      </c>
      <c r="X22" s="684" t="s">
        <v>1244</v>
      </c>
      <c r="Y22" s="684" t="s">
        <v>711</v>
      </c>
      <c r="Z22" s="676" t="s">
        <v>611</v>
      </c>
      <c r="AA22" s="676" t="s">
        <v>611</v>
      </c>
      <c r="AB22" s="676" t="s">
        <v>643</v>
      </c>
      <c r="AC22" s="676" t="s">
        <v>643</v>
      </c>
      <c r="AD22" s="676" t="s">
        <v>643</v>
      </c>
      <c r="AE22" s="679" t="s">
        <v>711</v>
      </c>
      <c r="AF22" s="676" t="s">
        <v>1239</v>
      </c>
      <c r="AG22" s="676" t="s">
        <v>1237</v>
      </c>
      <c r="AH22" s="676" t="s">
        <v>1243</v>
      </c>
      <c r="AI22" s="676" t="s">
        <v>1239</v>
      </c>
      <c r="AJ22" s="678" t="s">
        <v>1239</v>
      </c>
      <c r="AK22" s="678" t="s">
        <v>711</v>
      </c>
      <c r="AL22" s="529"/>
      <c r="AM22" s="680" t="s">
        <v>1502</v>
      </c>
      <c r="AN22" s="681" t="s">
        <v>1244</v>
      </c>
      <c r="AO22" s="681" t="s">
        <v>1244</v>
      </c>
      <c r="AP22" s="681" t="s">
        <v>1447</v>
      </c>
      <c r="AR22" s="681" t="s">
        <v>1244</v>
      </c>
      <c r="AS22" s="681" t="s">
        <v>1241</v>
      </c>
      <c r="AT22" s="681" t="s">
        <v>1244</v>
      </c>
      <c r="AU22" s="681" t="s">
        <v>1447</v>
      </c>
      <c r="AV22" s="529" t="s">
        <v>1242</v>
      </c>
      <c r="AW22" s="529">
        <v>12</v>
      </c>
      <c r="AX22" s="668" t="str">
        <f>VLOOKUP($I22,'[6]資料）特定'!$H:$H,1,FALSE)</f>
        <v>ＳＯＭＰＯケア　ラヴィーレ志木柳瀬川</v>
      </c>
      <c r="AY22" s="682">
        <f>VLOOKUP($I22,'[6]資料）特定'!$H:$M,6,FALSE)</f>
        <v>0</v>
      </c>
    </row>
    <row r="23" spans="1:51" ht="15" hidden="1" customHeight="1">
      <c r="A23" s="670">
        <v>82</v>
      </c>
      <c r="B23" s="670" t="s">
        <v>1505</v>
      </c>
      <c r="C23" s="670" t="str">
        <f t="shared" si="0"/>
        <v>7088_1</v>
      </c>
      <c r="D23" s="671" t="s">
        <v>1457</v>
      </c>
      <c r="E23" s="672" t="s">
        <v>1483</v>
      </c>
      <c r="F23" s="673" t="s">
        <v>1459</v>
      </c>
      <c r="G23" s="673" t="s">
        <v>1506</v>
      </c>
      <c r="H23" s="673" t="s">
        <v>1234</v>
      </c>
      <c r="I23" s="673" t="s">
        <v>1507</v>
      </c>
      <c r="J23" s="673" t="s">
        <v>1508</v>
      </c>
      <c r="K23" s="672" t="s">
        <v>1463</v>
      </c>
      <c r="L23" s="673" t="s">
        <v>1464</v>
      </c>
      <c r="M23" s="673" t="s">
        <v>1506</v>
      </c>
      <c r="N23" s="674" t="s">
        <v>1455</v>
      </c>
      <c r="O23" s="675">
        <v>10.27</v>
      </c>
      <c r="P23" s="672" t="str">
        <f>IFERROR(INDEX([6]契約DB!CQ:CQ,MATCH($C23,[6]契約DB!$I:$I,0)),"")</f>
        <v>混合型</v>
      </c>
      <c r="Q23" s="676" t="s">
        <v>711</v>
      </c>
      <c r="R23" s="676" t="s">
        <v>1236</v>
      </c>
      <c r="S23" s="677" t="s">
        <v>711</v>
      </c>
      <c r="T23" s="678" t="s">
        <v>643</v>
      </c>
      <c r="U23" s="677" t="s">
        <v>1237</v>
      </c>
      <c r="V23" s="676" t="s">
        <v>643</v>
      </c>
      <c r="W23" s="678" t="s">
        <v>611</v>
      </c>
      <c r="X23" s="684" t="s">
        <v>1244</v>
      </c>
      <c r="Y23" s="684" t="s">
        <v>711</v>
      </c>
      <c r="Z23" s="676" t="s">
        <v>611</v>
      </c>
      <c r="AA23" s="676" t="s">
        <v>611</v>
      </c>
      <c r="AB23" s="676" t="s">
        <v>643</v>
      </c>
      <c r="AC23" s="676" t="s">
        <v>643</v>
      </c>
      <c r="AD23" s="676" t="s">
        <v>643</v>
      </c>
      <c r="AE23" s="679" t="s">
        <v>711</v>
      </c>
      <c r="AF23" s="676" t="s">
        <v>1239</v>
      </c>
      <c r="AG23" s="676" t="s">
        <v>1237</v>
      </c>
      <c r="AH23" s="676" t="s">
        <v>1243</v>
      </c>
      <c r="AI23" s="676" t="s">
        <v>1239</v>
      </c>
      <c r="AJ23" s="678" t="s">
        <v>1239</v>
      </c>
      <c r="AK23" s="678" t="s">
        <v>711</v>
      </c>
      <c r="AL23" s="529"/>
      <c r="AM23" s="680" t="s">
        <v>1507</v>
      </c>
      <c r="AN23" s="681" t="s">
        <v>1244</v>
      </c>
      <c r="AO23" s="681" t="s">
        <v>1244</v>
      </c>
      <c r="AP23" s="681" t="s">
        <v>1447</v>
      </c>
      <c r="AR23" s="681" t="s">
        <v>1244</v>
      </c>
      <c r="AS23" s="681" t="s">
        <v>1241</v>
      </c>
      <c r="AT23" s="681" t="s">
        <v>1244</v>
      </c>
      <c r="AU23" s="681" t="s">
        <v>1447</v>
      </c>
      <c r="AV23" s="529" t="s">
        <v>1242</v>
      </c>
      <c r="AW23" s="529">
        <v>13</v>
      </c>
      <c r="AX23" s="668" t="str">
        <f>VLOOKUP($I23,'[6]資料）特定'!$H:$H,1,FALSE)</f>
        <v>ＳＯＭＰＯケア　ラヴィーレ鶴ヶ島</v>
      </c>
      <c r="AY23" s="682">
        <f>VLOOKUP($I23,'[6]資料）特定'!$H:$M,6,FALSE)</f>
        <v>0</v>
      </c>
    </row>
    <row r="24" spans="1:51" ht="15" hidden="1" customHeight="1">
      <c r="A24" s="670">
        <v>97</v>
      </c>
      <c r="B24" s="670" t="s">
        <v>1509</v>
      </c>
      <c r="C24" s="670" t="str">
        <f t="shared" si="0"/>
        <v>7096_1</v>
      </c>
      <c r="D24" s="671" t="s">
        <v>1457</v>
      </c>
      <c r="E24" s="672" t="s">
        <v>1483</v>
      </c>
      <c r="F24" s="673" t="s">
        <v>1459</v>
      </c>
      <c r="G24" s="673" t="s">
        <v>1510</v>
      </c>
      <c r="H24" s="673" t="s">
        <v>1234</v>
      </c>
      <c r="I24" s="673" t="s">
        <v>1511</v>
      </c>
      <c r="J24" s="673" t="s">
        <v>1512</v>
      </c>
      <c r="K24" s="672" t="s">
        <v>1463</v>
      </c>
      <c r="L24" s="673" t="s">
        <v>1464</v>
      </c>
      <c r="M24" s="673" t="s">
        <v>1510</v>
      </c>
      <c r="N24" s="674" t="s">
        <v>1513</v>
      </c>
      <c r="O24" s="675">
        <v>10.27</v>
      </c>
      <c r="P24" s="672" t="str">
        <f>IFERROR(INDEX([6]契約DB!CQ:CQ,MATCH($C24,[6]契約DB!$I:$I,0)),"")</f>
        <v>混合型</v>
      </c>
      <c r="Q24" s="676" t="s">
        <v>711</v>
      </c>
      <c r="R24" s="676" t="s">
        <v>1236</v>
      </c>
      <c r="S24" s="677" t="s">
        <v>711</v>
      </c>
      <c r="T24" s="678" t="s">
        <v>643</v>
      </c>
      <c r="U24" s="677" t="s">
        <v>1237</v>
      </c>
      <c r="V24" s="676" t="s">
        <v>643</v>
      </c>
      <c r="W24" s="678" t="s">
        <v>611</v>
      </c>
      <c r="X24" s="684" t="s">
        <v>1243</v>
      </c>
      <c r="Y24" s="684" t="s">
        <v>711</v>
      </c>
      <c r="Z24" s="676" t="s">
        <v>611</v>
      </c>
      <c r="AA24" s="676" t="s">
        <v>611</v>
      </c>
      <c r="AB24" s="676" t="s">
        <v>643</v>
      </c>
      <c r="AC24" s="676" t="s">
        <v>643</v>
      </c>
      <c r="AD24" s="676" t="s">
        <v>643</v>
      </c>
      <c r="AE24" s="683" t="s">
        <v>1243</v>
      </c>
      <c r="AF24" s="676" t="s">
        <v>1239</v>
      </c>
      <c r="AG24" s="676" t="s">
        <v>1237</v>
      </c>
      <c r="AH24" s="676" t="s">
        <v>1238</v>
      </c>
      <c r="AI24" s="676" t="s">
        <v>1239</v>
      </c>
      <c r="AJ24" s="678" t="s">
        <v>1239</v>
      </c>
      <c r="AK24" s="678" t="s">
        <v>711</v>
      </c>
      <c r="AL24" s="529"/>
      <c r="AM24" s="680" t="s">
        <v>1511</v>
      </c>
      <c r="AN24" s="681" t="s">
        <v>1240</v>
      </c>
      <c r="AO24" s="681" t="s">
        <v>1240</v>
      </c>
      <c r="AP24" s="681" t="s">
        <v>1447</v>
      </c>
      <c r="AR24" s="681" t="s">
        <v>1240</v>
      </c>
      <c r="AS24" s="681" t="s">
        <v>1241</v>
      </c>
      <c r="AT24" s="681" t="s">
        <v>1240</v>
      </c>
      <c r="AU24" s="681" t="s">
        <v>1447</v>
      </c>
      <c r="AV24" s="529" t="s">
        <v>1242</v>
      </c>
      <c r="AW24" s="529">
        <v>14</v>
      </c>
      <c r="AX24" s="668" t="str">
        <f>VLOOKUP($I24,'[6]資料）特定'!$H:$H,1,FALSE)</f>
        <v>ＳＯＭＰＯケア　ラヴィーレ飯能</v>
      </c>
      <c r="AY24" s="668" t="str">
        <f>VLOOKUP($I24,'[6]資料）特定'!$H:$M,6,FALSE)</f>
        <v>Ⅱ</v>
      </c>
    </row>
    <row r="25" spans="1:51" ht="15" hidden="1" customHeight="1">
      <c r="A25" s="670">
        <v>83</v>
      </c>
      <c r="B25" s="670" t="s">
        <v>1514</v>
      </c>
      <c r="C25" s="670" t="str">
        <f t="shared" si="0"/>
        <v>7085_1</v>
      </c>
      <c r="D25" s="671" t="s">
        <v>1457</v>
      </c>
      <c r="E25" s="672" t="s">
        <v>1483</v>
      </c>
      <c r="F25" s="673" t="s">
        <v>1459</v>
      </c>
      <c r="G25" s="673" t="s">
        <v>1515</v>
      </c>
      <c r="H25" s="673" t="s">
        <v>1234</v>
      </c>
      <c r="I25" s="673" t="s">
        <v>1516</v>
      </c>
      <c r="J25" s="673" t="s">
        <v>1517</v>
      </c>
      <c r="K25" s="672" t="s">
        <v>1463</v>
      </c>
      <c r="L25" s="673" t="s">
        <v>1464</v>
      </c>
      <c r="M25" s="673" t="s">
        <v>1515</v>
      </c>
      <c r="N25" s="674" t="s">
        <v>1455</v>
      </c>
      <c r="O25" s="675">
        <v>10.27</v>
      </c>
      <c r="P25" s="672" t="str">
        <f>IFERROR(INDEX([6]契約DB!CQ:CQ,MATCH($C25,[6]契約DB!$I:$I,0)),"")</f>
        <v>混合型</v>
      </c>
      <c r="Q25" s="676" t="s">
        <v>711</v>
      </c>
      <c r="R25" s="676" t="s">
        <v>1236</v>
      </c>
      <c r="S25" s="677" t="s">
        <v>711</v>
      </c>
      <c r="T25" s="678" t="s">
        <v>643</v>
      </c>
      <c r="U25" s="677" t="s">
        <v>1237</v>
      </c>
      <c r="V25" s="676" t="s">
        <v>643</v>
      </c>
      <c r="W25" s="678" t="s">
        <v>611</v>
      </c>
      <c r="X25" s="684" t="s">
        <v>1244</v>
      </c>
      <c r="Y25" s="684" t="s">
        <v>711</v>
      </c>
      <c r="Z25" s="676" t="s">
        <v>611</v>
      </c>
      <c r="AA25" s="676" t="s">
        <v>611</v>
      </c>
      <c r="AB25" s="676" t="s">
        <v>643</v>
      </c>
      <c r="AC25" s="676" t="s">
        <v>643</v>
      </c>
      <c r="AD25" s="676" t="s">
        <v>643</v>
      </c>
      <c r="AE25" s="679" t="s">
        <v>711</v>
      </c>
      <c r="AF25" s="676" t="s">
        <v>1239</v>
      </c>
      <c r="AG25" s="676" t="s">
        <v>1237</v>
      </c>
      <c r="AH25" s="676" t="s">
        <v>1243</v>
      </c>
      <c r="AI25" s="676" t="s">
        <v>1239</v>
      </c>
      <c r="AJ25" s="678" t="s">
        <v>1239</v>
      </c>
      <c r="AK25" s="678" t="s">
        <v>711</v>
      </c>
      <c r="AL25" s="529"/>
      <c r="AM25" s="680" t="s">
        <v>1516</v>
      </c>
      <c r="AN25" s="681" t="s">
        <v>1244</v>
      </c>
      <c r="AO25" s="681" t="s">
        <v>1244</v>
      </c>
      <c r="AP25" s="681" t="s">
        <v>1447</v>
      </c>
      <c r="AR25" s="681" t="s">
        <v>1244</v>
      </c>
      <c r="AS25" s="681" t="s">
        <v>1241</v>
      </c>
      <c r="AT25" s="681" t="s">
        <v>1244</v>
      </c>
      <c r="AU25" s="681" t="s">
        <v>1447</v>
      </c>
      <c r="AV25" s="529" t="s">
        <v>1242</v>
      </c>
      <c r="AW25" s="529">
        <v>15</v>
      </c>
      <c r="AX25" s="668" t="str">
        <f>VLOOKUP($I25,'[6]資料）特定'!$H:$H,1,FALSE)</f>
        <v>ＳＯＭＰＯケア　ラヴィーレ東所沢</v>
      </c>
      <c r="AY25" s="682">
        <f>VLOOKUP($I25,'[6]資料）特定'!$H:$M,6,FALSE)</f>
        <v>0</v>
      </c>
    </row>
    <row r="26" spans="1:51" ht="15" hidden="1" customHeight="1">
      <c r="A26" s="670">
        <v>2</v>
      </c>
      <c r="B26" s="670" t="s">
        <v>1518</v>
      </c>
      <c r="C26" s="670" t="str">
        <f t="shared" si="0"/>
        <v>7111_1</v>
      </c>
      <c r="D26" s="671" t="s">
        <v>1457</v>
      </c>
      <c r="E26" s="672" t="s">
        <v>1483</v>
      </c>
      <c r="F26" s="673" t="s">
        <v>1459</v>
      </c>
      <c r="G26" s="673" t="s">
        <v>1488</v>
      </c>
      <c r="H26" s="673" t="s">
        <v>1234</v>
      </c>
      <c r="I26" s="673" t="s">
        <v>1519</v>
      </c>
      <c r="J26" s="673" t="s">
        <v>1520</v>
      </c>
      <c r="K26" s="672" t="s">
        <v>1463</v>
      </c>
      <c r="L26" s="673" t="s">
        <v>1464</v>
      </c>
      <c r="M26" s="673" t="s">
        <v>1488</v>
      </c>
      <c r="N26" s="674" t="s">
        <v>1491</v>
      </c>
      <c r="O26" s="675">
        <v>10.45</v>
      </c>
      <c r="P26" s="672" t="str">
        <f>IFERROR(INDEX([6]契約DB!CQ:CQ,MATCH($C26,[6]契約DB!$I:$I,0)),"")</f>
        <v>混合型</v>
      </c>
      <c r="Q26" s="676" t="s">
        <v>711</v>
      </c>
      <c r="R26" s="676" t="s">
        <v>1236</v>
      </c>
      <c r="S26" s="677" t="s">
        <v>711</v>
      </c>
      <c r="T26" s="678" t="s">
        <v>643</v>
      </c>
      <c r="U26" s="677" t="s">
        <v>1237</v>
      </c>
      <c r="V26" s="676" t="s">
        <v>643</v>
      </c>
      <c r="W26" s="678" t="s">
        <v>611</v>
      </c>
      <c r="X26" s="684" t="s">
        <v>1244</v>
      </c>
      <c r="Y26" s="684" t="s">
        <v>711</v>
      </c>
      <c r="Z26" s="676" t="s">
        <v>611</v>
      </c>
      <c r="AA26" s="676" t="s">
        <v>611</v>
      </c>
      <c r="AB26" s="676" t="s">
        <v>643</v>
      </c>
      <c r="AC26" s="676" t="s">
        <v>643</v>
      </c>
      <c r="AD26" s="676" t="s">
        <v>643</v>
      </c>
      <c r="AE26" s="683" t="s">
        <v>1243</v>
      </c>
      <c r="AF26" s="676" t="s">
        <v>1239</v>
      </c>
      <c r="AG26" s="676" t="s">
        <v>1237</v>
      </c>
      <c r="AH26" s="676" t="s">
        <v>1243</v>
      </c>
      <c r="AI26" s="676" t="s">
        <v>1239</v>
      </c>
      <c r="AJ26" s="678" t="s">
        <v>1239</v>
      </c>
      <c r="AK26" s="678" t="s">
        <v>711</v>
      </c>
      <c r="AL26" s="529"/>
      <c r="AM26" s="680" t="s">
        <v>1519</v>
      </c>
      <c r="AN26" s="681" t="s">
        <v>1244</v>
      </c>
      <c r="AO26" s="681" t="s">
        <v>1244</v>
      </c>
      <c r="AP26" s="681" t="s">
        <v>1447</v>
      </c>
      <c r="AR26" s="681" t="s">
        <v>1244</v>
      </c>
      <c r="AS26" s="681" t="s">
        <v>1241</v>
      </c>
      <c r="AT26" s="681" t="s">
        <v>1244</v>
      </c>
      <c r="AU26" s="681" t="s">
        <v>1447</v>
      </c>
      <c r="AV26" s="529" t="s">
        <v>1242</v>
      </c>
      <c r="AW26" s="529">
        <v>16</v>
      </c>
      <c r="AX26" s="668" t="str">
        <f>VLOOKUP($I26,'[6]資料）特定'!$H:$H,1,FALSE)</f>
        <v>ＳＯＭＰＯケア　ラヴィーレふじみ野</v>
      </c>
      <c r="AY26" s="668" t="str">
        <f>VLOOKUP($I26,'[6]資料）特定'!$H:$M,6,FALSE)</f>
        <v>Ⅱ</v>
      </c>
    </row>
    <row r="27" spans="1:51" ht="15" hidden="1" customHeight="1">
      <c r="A27" s="670">
        <v>73</v>
      </c>
      <c r="B27" s="670" t="s">
        <v>1521</v>
      </c>
      <c r="C27" s="670" t="str">
        <f t="shared" si="0"/>
        <v>7114_1</v>
      </c>
      <c r="D27" s="671" t="s">
        <v>1457</v>
      </c>
      <c r="E27" s="672" t="s">
        <v>1458</v>
      </c>
      <c r="F27" s="673" t="s">
        <v>1459</v>
      </c>
      <c r="G27" s="673" t="s">
        <v>1522</v>
      </c>
      <c r="H27" s="673" t="s">
        <v>1522</v>
      </c>
      <c r="I27" s="673" t="s">
        <v>1523</v>
      </c>
      <c r="J27" s="673" t="s">
        <v>1524</v>
      </c>
      <c r="K27" s="672" t="s">
        <v>1463</v>
      </c>
      <c r="L27" s="673" t="s">
        <v>1464</v>
      </c>
      <c r="M27" s="673" t="s">
        <v>1522</v>
      </c>
      <c r="N27" s="674" t="s">
        <v>1525</v>
      </c>
      <c r="O27" s="675">
        <v>10.68</v>
      </c>
      <c r="P27" s="672" t="str">
        <f>IFERROR(INDEX([6]契約DB!CQ:CQ,MATCH($C27,[6]契約DB!$I:$I,0)),"")</f>
        <v>混合型</v>
      </c>
      <c r="Q27" s="676" t="s">
        <v>711</v>
      </c>
      <c r="R27" s="676" t="s">
        <v>1236</v>
      </c>
      <c r="S27" s="677" t="s">
        <v>711</v>
      </c>
      <c r="T27" s="678" t="s">
        <v>643</v>
      </c>
      <c r="U27" s="677" t="s">
        <v>1237</v>
      </c>
      <c r="V27" s="676" t="s">
        <v>643</v>
      </c>
      <c r="W27" s="678" t="s">
        <v>611</v>
      </c>
      <c r="X27" s="684" t="s">
        <v>1244</v>
      </c>
      <c r="Y27" s="684" t="s">
        <v>711</v>
      </c>
      <c r="Z27" s="676" t="s">
        <v>611</v>
      </c>
      <c r="AA27" s="676" t="s">
        <v>611</v>
      </c>
      <c r="AB27" s="676" t="s">
        <v>643</v>
      </c>
      <c r="AC27" s="676" t="s">
        <v>643</v>
      </c>
      <c r="AD27" s="676" t="s">
        <v>643</v>
      </c>
      <c r="AE27" s="679" t="s">
        <v>711</v>
      </c>
      <c r="AF27" s="676" t="s">
        <v>1239</v>
      </c>
      <c r="AG27" s="676" t="s">
        <v>1237</v>
      </c>
      <c r="AH27" s="676" t="s">
        <v>1243</v>
      </c>
      <c r="AI27" s="676" t="s">
        <v>1239</v>
      </c>
      <c r="AJ27" s="678" t="s">
        <v>1239</v>
      </c>
      <c r="AK27" s="678" t="s">
        <v>711</v>
      </c>
      <c r="AL27" s="529"/>
      <c r="AM27" s="680" t="s">
        <v>1523</v>
      </c>
      <c r="AN27" s="681" t="s">
        <v>1244</v>
      </c>
      <c r="AO27" s="681" t="s">
        <v>1244</v>
      </c>
      <c r="AP27" s="681" t="s">
        <v>1447</v>
      </c>
      <c r="AR27" s="681" t="s">
        <v>1244</v>
      </c>
      <c r="AS27" s="681" t="s">
        <v>1241</v>
      </c>
      <c r="AT27" s="681" t="s">
        <v>1244</v>
      </c>
      <c r="AU27" s="681" t="s">
        <v>1447</v>
      </c>
      <c r="AV27" s="529" t="s">
        <v>1242</v>
      </c>
      <c r="AW27" s="529">
        <v>17</v>
      </c>
      <c r="AX27" s="668" t="str">
        <f>VLOOKUP($I27,'[6]資料）特定'!$H:$H,1,FALSE)</f>
        <v>ＳＯＭＰＯケア　ラヴィーレ大宮</v>
      </c>
      <c r="AY27" s="682">
        <f>VLOOKUP($I27,'[6]資料）特定'!$H:$M,6,FALSE)</f>
        <v>0</v>
      </c>
    </row>
    <row r="28" spans="1:51" ht="15" hidden="1" customHeight="1">
      <c r="A28" s="670">
        <v>74</v>
      </c>
      <c r="B28" s="670" t="s">
        <v>1526</v>
      </c>
      <c r="C28" s="670" t="str">
        <f t="shared" si="0"/>
        <v>7039_1</v>
      </c>
      <c r="D28" s="671" t="s">
        <v>1457</v>
      </c>
      <c r="E28" s="672" t="s">
        <v>1458</v>
      </c>
      <c r="F28" s="673" t="s">
        <v>1459</v>
      </c>
      <c r="G28" s="673" t="s">
        <v>1522</v>
      </c>
      <c r="H28" s="673" t="s">
        <v>1522</v>
      </c>
      <c r="I28" s="673" t="s">
        <v>1527</v>
      </c>
      <c r="J28" s="673" t="s">
        <v>1528</v>
      </c>
      <c r="K28" s="672" t="s">
        <v>1463</v>
      </c>
      <c r="L28" s="673" t="s">
        <v>1464</v>
      </c>
      <c r="M28" s="673" t="s">
        <v>1522</v>
      </c>
      <c r="N28" s="674" t="s">
        <v>1525</v>
      </c>
      <c r="O28" s="675">
        <v>10.68</v>
      </c>
      <c r="P28" s="672" t="str">
        <f>IFERROR(INDEX([6]契約DB!CQ:CQ,MATCH($C28,[6]契約DB!$I:$I,0)),"")</f>
        <v>混合型</v>
      </c>
      <c r="Q28" s="676" t="s">
        <v>711</v>
      </c>
      <c r="R28" s="676" t="s">
        <v>1236</v>
      </c>
      <c r="S28" s="677" t="s">
        <v>711</v>
      </c>
      <c r="T28" s="678" t="s">
        <v>643</v>
      </c>
      <c r="U28" s="677" t="s">
        <v>1237</v>
      </c>
      <c r="V28" s="676" t="s">
        <v>643</v>
      </c>
      <c r="W28" s="678" t="s">
        <v>611</v>
      </c>
      <c r="X28" s="684" t="s">
        <v>1244</v>
      </c>
      <c r="Y28" s="684" t="s">
        <v>711</v>
      </c>
      <c r="Z28" s="676" t="s">
        <v>611</v>
      </c>
      <c r="AA28" s="676" t="s">
        <v>611</v>
      </c>
      <c r="AB28" s="676" t="s">
        <v>643</v>
      </c>
      <c r="AC28" s="676" t="s">
        <v>643</v>
      </c>
      <c r="AD28" s="676" t="s">
        <v>643</v>
      </c>
      <c r="AE28" s="683" t="s">
        <v>1243</v>
      </c>
      <c r="AF28" s="676" t="s">
        <v>1239</v>
      </c>
      <c r="AG28" s="676" t="s">
        <v>1237</v>
      </c>
      <c r="AH28" s="676" t="s">
        <v>1243</v>
      </c>
      <c r="AI28" s="676" t="s">
        <v>1239</v>
      </c>
      <c r="AJ28" s="678" t="s">
        <v>1239</v>
      </c>
      <c r="AK28" s="678" t="s">
        <v>711</v>
      </c>
      <c r="AL28" s="529"/>
      <c r="AM28" s="680" t="s">
        <v>1527</v>
      </c>
      <c r="AN28" s="681" t="s">
        <v>1244</v>
      </c>
      <c r="AO28" s="681" t="s">
        <v>1244</v>
      </c>
      <c r="AP28" s="681" t="s">
        <v>1447</v>
      </c>
      <c r="AR28" s="681" t="s">
        <v>1244</v>
      </c>
      <c r="AS28" s="681" t="s">
        <v>1241</v>
      </c>
      <c r="AT28" s="681" t="s">
        <v>1244</v>
      </c>
      <c r="AU28" s="681" t="s">
        <v>1447</v>
      </c>
      <c r="AV28" s="529" t="s">
        <v>1242</v>
      </c>
      <c r="AW28" s="529">
        <v>18</v>
      </c>
      <c r="AX28" s="668" t="str">
        <f>VLOOKUP($I28,'[6]資料）特定'!$H:$H,1,FALSE)</f>
        <v>ＳＯＭＰＯケア　ラヴィーレ大宮弐番館</v>
      </c>
      <c r="AY28" s="668" t="str">
        <f>VLOOKUP($I28,'[6]資料）特定'!$H:$M,6,FALSE)</f>
        <v>Ⅱ</v>
      </c>
    </row>
    <row r="29" spans="1:51" ht="15" hidden="1" customHeight="1">
      <c r="A29" s="670">
        <v>60</v>
      </c>
      <c r="B29" s="670" t="s">
        <v>1529</v>
      </c>
      <c r="C29" s="670" t="str">
        <f t="shared" si="0"/>
        <v>7038_1</v>
      </c>
      <c r="D29" s="671" t="s">
        <v>1457</v>
      </c>
      <c r="E29" s="672" t="s">
        <v>1458</v>
      </c>
      <c r="F29" s="673" t="s">
        <v>1459</v>
      </c>
      <c r="G29" s="673" t="s">
        <v>1522</v>
      </c>
      <c r="H29" s="673" t="s">
        <v>1522</v>
      </c>
      <c r="I29" s="673" t="s">
        <v>1530</v>
      </c>
      <c r="J29" s="673" t="s">
        <v>1531</v>
      </c>
      <c r="K29" s="672" t="s">
        <v>1463</v>
      </c>
      <c r="L29" s="673" t="s">
        <v>1464</v>
      </c>
      <c r="M29" s="673" t="s">
        <v>1522</v>
      </c>
      <c r="N29" s="674" t="s">
        <v>1525</v>
      </c>
      <c r="O29" s="675">
        <v>10.68</v>
      </c>
      <c r="P29" s="672" t="str">
        <f>IFERROR(INDEX([6]契約DB!CQ:CQ,MATCH($C29,[6]契約DB!$I:$I,0)),"")</f>
        <v>混合型</v>
      </c>
      <c r="Q29" s="676" t="s">
        <v>711</v>
      </c>
      <c r="R29" s="676" t="s">
        <v>1236</v>
      </c>
      <c r="S29" s="677" t="s">
        <v>711</v>
      </c>
      <c r="T29" s="678" t="s">
        <v>643</v>
      </c>
      <c r="U29" s="677" t="s">
        <v>1237</v>
      </c>
      <c r="V29" s="676" t="s">
        <v>643</v>
      </c>
      <c r="W29" s="678" t="s">
        <v>611</v>
      </c>
      <c r="X29" s="684" t="s">
        <v>1244</v>
      </c>
      <c r="Y29" s="684" t="s">
        <v>711</v>
      </c>
      <c r="Z29" s="676" t="s">
        <v>611</v>
      </c>
      <c r="AA29" s="676" t="s">
        <v>611</v>
      </c>
      <c r="AB29" s="676" t="s">
        <v>643</v>
      </c>
      <c r="AC29" s="676" t="s">
        <v>643</v>
      </c>
      <c r="AD29" s="676" t="s">
        <v>643</v>
      </c>
      <c r="AE29" s="683" t="s">
        <v>1243</v>
      </c>
      <c r="AF29" s="676" t="s">
        <v>1239</v>
      </c>
      <c r="AG29" s="676" t="s">
        <v>1237</v>
      </c>
      <c r="AH29" s="676" t="s">
        <v>1243</v>
      </c>
      <c r="AI29" s="676" t="s">
        <v>1239</v>
      </c>
      <c r="AJ29" s="678" t="s">
        <v>1239</v>
      </c>
      <c r="AK29" s="678" t="s">
        <v>711</v>
      </c>
      <c r="AL29" s="529"/>
      <c r="AM29" s="680" t="s">
        <v>1530</v>
      </c>
      <c r="AN29" s="681" t="s">
        <v>1244</v>
      </c>
      <c r="AO29" s="681" t="s">
        <v>1244</v>
      </c>
      <c r="AP29" s="681" t="s">
        <v>1447</v>
      </c>
      <c r="AR29" s="681" t="s">
        <v>1244</v>
      </c>
      <c r="AS29" s="681" t="s">
        <v>1241</v>
      </c>
      <c r="AT29" s="681" t="s">
        <v>1244</v>
      </c>
      <c r="AU29" s="681" t="s">
        <v>1447</v>
      </c>
      <c r="AV29" s="529" t="s">
        <v>1242</v>
      </c>
      <c r="AW29" s="529">
        <v>19</v>
      </c>
      <c r="AX29" s="668" t="str">
        <f>VLOOKUP($I29,'[6]資料）特定'!$H:$H,1,FALSE)</f>
        <v>ＳＯＭＰＯケア　ラヴィーレ西大宮</v>
      </c>
      <c r="AY29" s="668" t="str">
        <f>VLOOKUP($I29,'[6]資料）特定'!$H:$M,6,FALSE)</f>
        <v>Ⅱ</v>
      </c>
    </row>
    <row r="30" spans="1:51" ht="15" hidden="1" customHeight="1">
      <c r="A30" s="670">
        <v>100</v>
      </c>
      <c r="B30" s="670" t="s">
        <v>1532</v>
      </c>
      <c r="C30" s="670" t="str">
        <f t="shared" si="0"/>
        <v>7066_1</v>
      </c>
      <c r="D30" s="671" t="s">
        <v>1457</v>
      </c>
      <c r="E30" s="672" t="s">
        <v>1458</v>
      </c>
      <c r="F30" s="673" t="s">
        <v>1459</v>
      </c>
      <c r="G30" s="673" t="s">
        <v>1522</v>
      </c>
      <c r="H30" s="673" t="s">
        <v>1522</v>
      </c>
      <c r="I30" s="673" t="s">
        <v>1533</v>
      </c>
      <c r="J30" s="673" t="s">
        <v>1534</v>
      </c>
      <c r="K30" s="672" t="s">
        <v>1463</v>
      </c>
      <c r="L30" s="673" t="s">
        <v>1464</v>
      </c>
      <c r="M30" s="673" t="s">
        <v>1522</v>
      </c>
      <c r="N30" s="674" t="s">
        <v>1525</v>
      </c>
      <c r="O30" s="675">
        <v>10.68</v>
      </c>
      <c r="P30" s="672" t="str">
        <f>IFERROR(INDEX([6]契約DB!CQ:CQ,MATCH($C30,[6]契約DB!$I:$I,0)),"")</f>
        <v>混合型</v>
      </c>
      <c r="Q30" s="676" t="s">
        <v>711</v>
      </c>
      <c r="R30" s="676" t="s">
        <v>1236</v>
      </c>
      <c r="S30" s="677" t="s">
        <v>711</v>
      </c>
      <c r="T30" s="678" t="s">
        <v>643</v>
      </c>
      <c r="U30" s="677" t="s">
        <v>1237</v>
      </c>
      <c r="V30" s="676" t="s">
        <v>643</v>
      </c>
      <c r="W30" s="678" t="s">
        <v>611</v>
      </c>
      <c r="X30" s="684" t="s">
        <v>611</v>
      </c>
      <c r="Y30" s="684" t="s">
        <v>711</v>
      </c>
      <c r="Z30" s="676" t="s">
        <v>611</v>
      </c>
      <c r="AA30" s="676" t="s">
        <v>611</v>
      </c>
      <c r="AB30" s="676" t="s">
        <v>643</v>
      </c>
      <c r="AC30" s="676" t="s">
        <v>643</v>
      </c>
      <c r="AD30" s="676" t="s">
        <v>643</v>
      </c>
      <c r="AE30" s="679" t="s">
        <v>711</v>
      </c>
      <c r="AF30" s="676" t="s">
        <v>1239</v>
      </c>
      <c r="AG30" s="676" t="s">
        <v>1237</v>
      </c>
      <c r="AH30" s="676" t="s">
        <v>1243</v>
      </c>
      <c r="AI30" s="676" t="s">
        <v>1239</v>
      </c>
      <c r="AJ30" s="678" t="s">
        <v>1239</v>
      </c>
      <c r="AK30" s="678" t="s">
        <v>711</v>
      </c>
      <c r="AL30" s="529"/>
      <c r="AM30" s="680" t="s">
        <v>1533</v>
      </c>
      <c r="AN30" s="681" t="s">
        <v>1244</v>
      </c>
      <c r="AO30" s="681" t="s">
        <v>1244</v>
      </c>
      <c r="AP30" s="681" t="s">
        <v>1447</v>
      </c>
      <c r="AR30" s="681" t="s">
        <v>1244</v>
      </c>
      <c r="AS30" s="681" t="s">
        <v>1241</v>
      </c>
      <c r="AT30" s="681" t="s">
        <v>1244</v>
      </c>
      <c r="AU30" s="681" t="s">
        <v>1447</v>
      </c>
      <c r="AV30" s="529" t="s">
        <v>1242</v>
      </c>
      <c r="AW30" s="529">
        <v>20</v>
      </c>
      <c r="AX30" s="668" t="str">
        <f>VLOOKUP($I30,'[6]資料）特定'!$H:$H,1,FALSE)</f>
        <v>ＳＯＭＰＯケア　ラヴィーレ武蔵浦和</v>
      </c>
      <c r="AY30" s="682">
        <f>VLOOKUP($I30,'[6]資料）特定'!$H:$M,6,FALSE)</f>
        <v>0</v>
      </c>
    </row>
    <row r="31" spans="1:51" ht="15" hidden="1" customHeight="1">
      <c r="A31" s="670">
        <v>210</v>
      </c>
      <c r="B31" s="670" t="s">
        <v>1535</v>
      </c>
      <c r="C31" s="670" t="str">
        <f t="shared" si="0"/>
        <v>0078_1</v>
      </c>
      <c r="D31" s="671" t="s">
        <v>1457</v>
      </c>
      <c r="E31" s="672" t="s">
        <v>1458</v>
      </c>
      <c r="F31" s="673" t="s">
        <v>1459</v>
      </c>
      <c r="G31" s="673" t="s">
        <v>1522</v>
      </c>
      <c r="H31" s="673" t="s">
        <v>1522</v>
      </c>
      <c r="I31" s="673" t="s">
        <v>1536</v>
      </c>
      <c r="J31" s="673" t="s">
        <v>1537</v>
      </c>
      <c r="K31" s="672" t="s">
        <v>1235</v>
      </c>
      <c r="L31" s="673" t="s">
        <v>1464</v>
      </c>
      <c r="M31" s="673" t="s">
        <v>1522</v>
      </c>
      <c r="N31" s="674" t="s">
        <v>1525</v>
      </c>
      <c r="O31" s="675">
        <v>10.68</v>
      </c>
      <c r="P31" s="672" t="str">
        <f>IFERROR(INDEX([6]契約DB!CQ:CQ,MATCH($C31,[6]契約DB!$I:$I,0)),"")</f>
        <v>混合型</v>
      </c>
      <c r="Q31" s="676" t="s">
        <v>711</v>
      </c>
      <c r="R31" s="676" t="s">
        <v>1236</v>
      </c>
      <c r="S31" s="677" t="s">
        <v>611</v>
      </c>
      <c r="T31" s="678" t="s">
        <v>643</v>
      </c>
      <c r="U31" s="677" t="s">
        <v>1238</v>
      </c>
      <c r="V31" s="676" t="s">
        <v>643</v>
      </c>
      <c r="W31" s="678" t="s">
        <v>611</v>
      </c>
      <c r="X31" s="684" t="s">
        <v>1244</v>
      </c>
      <c r="Y31" s="684" t="s">
        <v>611</v>
      </c>
      <c r="Z31" s="676" t="s">
        <v>611</v>
      </c>
      <c r="AA31" s="676" t="s">
        <v>611</v>
      </c>
      <c r="AB31" s="676" t="s">
        <v>643</v>
      </c>
      <c r="AC31" s="676" t="s">
        <v>643</v>
      </c>
      <c r="AD31" s="676" t="s">
        <v>643</v>
      </c>
      <c r="AE31" s="679" t="s">
        <v>711</v>
      </c>
      <c r="AF31" s="676" t="s">
        <v>1239</v>
      </c>
      <c r="AG31" s="676" t="s">
        <v>1237</v>
      </c>
      <c r="AH31" s="676" t="s">
        <v>1243</v>
      </c>
      <c r="AI31" s="676" t="s">
        <v>1239</v>
      </c>
      <c r="AJ31" s="678" t="s">
        <v>1239</v>
      </c>
      <c r="AK31" s="678" t="s">
        <v>711</v>
      </c>
      <c r="AL31" s="529"/>
      <c r="AM31" s="680" t="s">
        <v>1536</v>
      </c>
      <c r="AN31" s="681" t="s">
        <v>1244</v>
      </c>
      <c r="AO31" s="681" t="s">
        <v>1244</v>
      </c>
      <c r="AP31" s="681" t="s">
        <v>1447</v>
      </c>
      <c r="AR31" s="681" t="s">
        <v>1244</v>
      </c>
      <c r="AS31" s="681" t="s">
        <v>1241</v>
      </c>
      <c r="AT31" s="681" t="s">
        <v>1244</v>
      </c>
      <c r="AU31" s="681" t="s">
        <v>1447</v>
      </c>
      <c r="AV31" s="529" t="s">
        <v>1242</v>
      </c>
      <c r="AW31" s="529">
        <v>21</v>
      </c>
      <c r="AX31" s="668" t="str">
        <f>VLOOKUP($I31,'[6]資料）特定'!$H:$H,1,FALSE)</f>
        <v>そんぽの家　大宮</v>
      </c>
      <c r="AY31" s="682">
        <f>VLOOKUP($I31,'[6]資料）特定'!$H:$M,6,FALSE)</f>
        <v>0</v>
      </c>
    </row>
    <row r="32" spans="1:51" ht="15" hidden="1" customHeight="1">
      <c r="A32" s="670">
        <v>211</v>
      </c>
      <c r="B32" s="670" t="s">
        <v>1538</v>
      </c>
      <c r="C32" s="670" t="str">
        <f t="shared" si="0"/>
        <v>0085_1</v>
      </c>
      <c r="D32" s="671" t="s">
        <v>1457</v>
      </c>
      <c r="E32" s="672" t="s">
        <v>1458</v>
      </c>
      <c r="F32" s="673" t="s">
        <v>1459</v>
      </c>
      <c r="G32" s="673" t="s">
        <v>1522</v>
      </c>
      <c r="H32" s="673" t="s">
        <v>1522</v>
      </c>
      <c r="I32" s="673" t="s">
        <v>1539</v>
      </c>
      <c r="J32" s="673" t="s">
        <v>1540</v>
      </c>
      <c r="K32" s="672" t="s">
        <v>1235</v>
      </c>
      <c r="L32" s="673" t="s">
        <v>1464</v>
      </c>
      <c r="M32" s="673" t="s">
        <v>1522</v>
      </c>
      <c r="N32" s="674" t="s">
        <v>1525</v>
      </c>
      <c r="O32" s="675">
        <v>10.68</v>
      </c>
      <c r="P32" s="672" t="str">
        <f>IFERROR(INDEX([6]契約DB!CQ:CQ,MATCH($C32,[6]契約DB!$I:$I,0)),"")</f>
        <v>混合型</v>
      </c>
      <c r="Q32" s="676" t="s">
        <v>711</v>
      </c>
      <c r="R32" s="676" t="s">
        <v>1236</v>
      </c>
      <c r="S32" s="677" t="s">
        <v>611</v>
      </c>
      <c r="T32" s="678" t="s">
        <v>643</v>
      </c>
      <c r="U32" s="677" t="s">
        <v>1238</v>
      </c>
      <c r="V32" s="676" t="s">
        <v>643</v>
      </c>
      <c r="W32" s="678" t="s">
        <v>611</v>
      </c>
      <c r="X32" s="684" t="s">
        <v>1243</v>
      </c>
      <c r="Y32" s="684" t="s">
        <v>611</v>
      </c>
      <c r="Z32" s="676" t="s">
        <v>611</v>
      </c>
      <c r="AA32" s="676" t="s">
        <v>611</v>
      </c>
      <c r="AB32" s="676" t="s">
        <v>643</v>
      </c>
      <c r="AC32" s="676" t="s">
        <v>643</v>
      </c>
      <c r="AD32" s="676" t="s">
        <v>643</v>
      </c>
      <c r="AE32" s="683" t="s">
        <v>1243</v>
      </c>
      <c r="AF32" s="676" t="s">
        <v>1239</v>
      </c>
      <c r="AG32" s="676" t="s">
        <v>1237</v>
      </c>
      <c r="AH32" s="676" t="s">
        <v>1238</v>
      </c>
      <c r="AI32" s="676" t="s">
        <v>1239</v>
      </c>
      <c r="AJ32" s="678" t="s">
        <v>1239</v>
      </c>
      <c r="AK32" s="678" t="s">
        <v>711</v>
      </c>
      <c r="AL32" s="529"/>
      <c r="AM32" s="680" t="s">
        <v>1539</v>
      </c>
      <c r="AN32" s="681" t="s">
        <v>1240</v>
      </c>
      <c r="AO32" s="681" t="s">
        <v>1240</v>
      </c>
      <c r="AP32" s="681" t="s">
        <v>1447</v>
      </c>
      <c r="AR32" s="681" t="s">
        <v>1240</v>
      </c>
      <c r="AS32" s="681" t="s">
        <v>1241</v>
      </c>
      <c r="AT32" s="681" t="s">
        <v>1240</v>
      </c>
      <c r="AU32" s="681" t="s">
        <v>1447</v>
      </c>
      <c r="AV32" s="529" t="s">
        <v>1242</v>
      </c>
      <c r="AW32" s="529">
        <v>22</v>
      </c>
      <c r="AX32" s="668" t="str">
        <f>VLOOKUP($I32,'[6]資料）特定'!$H:$H,1,FALSE)</f>
        <v>そんぽの家　大宮見沼</v>
      </c>
      <c r="AY32" s="668" t="str">
        <f>VLOOKUP($I32,'[6]資料）特定'!$H:$M,6,FALSE)</f>
        <v>Ⅱ</v>
      </c>
    </row>
    <row r="33" spans="1:51" ht="15" hidden="1" customHeight="1">
      <c r="A33" s="670">
        <v>240</v>
      </c>
      <c r="B33" s="670" t="s">
        <v>1541</v>
      </c>
      <c r="C33" s="670" t="str">
        <f t="shared" si="0"/>
        <v>0097_1</v>
      </c>
      <c r="D33" s="671" t="s">
        <v>1457</v>
      </c>
      <c r="E33" s="672" t="s">
        <v>1458</v>
      </c>
      <c r="F33" s="673" t="s">
        <v>1459</v>
      </c>
      <c r="G33" s="673" t="s">
        <v>1522</v>
      </c>
      <c r="H33" s="673" t="s">
        <v>1522</v>
      </c>
      <c r="I33" s="673" t="s">
        <v>1542</v>
      </c>
      <c r="J33" s="673" t="s">
        <v>1543</v>
      </c>
      <c r="K33" s="672" t="s">
        <v>1235</v>
      </c>
      <c r="L33" s="673" t="s">
        <v>1464</v>
      </c>
      <c r="M33" s="673" t="s">
        <v>1522</v>
      </c>
      <c r="N33" s="674" t="s">
        <v>1525</v>
      </c>
      <c r="O33" s="675">
        <v>10.68</v>
      </c>
      <c r="P33" s="672" t="str">
        <f>IFERROR(INDEX([6]契約DB!CQ:CQ,MATCH($C33,[6]契約DB!$I:$I,0)),"")</f>
        <v>混合型</v>
      </c>
      <c r="Q33" s="676" t="s">
        <v>711</v>
      </c>
      <c r="R33" s="676" t="s">
        <v>1236</v>
      </c>
      <c r="S33" s="677" t="s">
        <v>611</v>
      </c>
      <c r="T33" s="678" t="s">
        <v>643</v>
      </c>
      <c r="U33" s="677" t="s">
        <v>1238</v>
      </c>
      <c r="V33" s="676" t="s">
        <v>643</v>
      </c>
      <c r="W33" s="678" t="s">
        <v>611</v>
      </c>
      <c r="X33" s="684" t="s">
        <v>1244</v>
      </c>
      <c r="Y33" s="684" t="s">
        <v>611</v>
      </c>
      <c r="Z33" s="676" t="s">
        <v>611</v>
      </c>
      <c r="AA33" s="676" t="s">
        <v>611</v>
      </c>
      <c r="AB33" s="676" t="s">
        <v>643</v>
      </c>
      <c r="AC33" s="676" t="s">
        <v>643</v>
      </c>
      <c r="AD33" s="676" t="s">
        <v>643</v>
      </c>
      <c r="AE33" s="683" t="s">
        <v>1243</v>
      </c>
      <c r="AF33" s="676" t="s">
        <v>1239</v>
      </c>
      <c r="AG33" s="676" t="s">
        <v>1237</v>
      </c>
      <c r="AH33" s="676" t="s">
        <v>1243</v>
      </c>
      <c r="AI33" s="676" t="s">
        <v>1239</v>
      </c>
      <c r="AJ33" s="678" t="s">
        <v>1239</v>
      </c>
      <c r="AK33" s="678" t="s">
        <v>711</v>
      </c>
      <c r="AL33" s="529"/>
      <c r="AM33" s="680" t="s">
        <v>1542</v>
      </c>
      <c r="AN33" s="681" t="s">
        <v>1244</v>
      </c>
      <c r="AO33" s="681" t="s">
        <v>1244</v>
      </c>
      <c r="AP33" s="681" t="s">
        <v>1447</v>
      </c>
      <c r="AR33" s="681" t="s">
        <v>1244</v>
      </c>
      <c r="AS33" s="681" t="s">
        <v>1241</v>
      </c>
      <c r="AT33" s="681" t="s">
        <v>1244</v>
      </c>
      <c r="AU33" s="681" t="s">
        <v>1447</v>
      </c>
      <c r="AV33" s="529" t="s">
        <v>1242</v>
      </c>
      <c r="AW33" s="529">
        <v>23</v>
      </c>
      <c r="AX33" s="668" t="str">
        <f>VLOOKUP($I33,'[6]資料）特定'!$H:$H,1,FALSE)</f>
        <v>そんぽの家　南与野</v>
      </c>
      <c r="AY33" s="668" t="str">
        <f>VLOOKUP($I33,'[6]資料）特定'!$H:$M,6,FALSE)</f>
        <v>Ⅱ</v>
      </c>
    </row>
    <row r="34" spans="1:51" ht="15" hidden="1" customHeight="1">
      <c r="A34" s="670">
        <v>11</v>
      </c>
      <c r="B34" s="670" t="s">
        <v>1544</v>
      </c>
      <c r="C34" s="670" t="str">
        <f t="shared" si="0"/>
        <v>7028_1</v>
      </c>
      <c r="D34" s="671" t="s">
        <v>1457</v>
      </c>
      <c r="E34" s="672" t="s">
        <v>1458</v>
      </c>
      <c r="F34" s="673" t="s">
        <v>1459</v>
      </c>
      <c r="G34" s="673" t="s">
        <v>1545</v>
      </c>
      <c r="H34" s="673" t="s">
        <v>1545</v>
      </c>
      <c r="I34" s="673" t="s">
        <v>1546</v>
      </c>
      <c r="J34" s="673" t="s">
        <v>1547</v>
      </c>
      <c r="K34" s="672" t="s">
        <v>1463</v>
      </c>
      <c r="L34" s="673" t="s">
        <v>1464</v>
      </c>
      <c r="M34" s="673" t="s">
        <v>1545</v>
      </c>
      <c r="N34" s="674" t="s">
        <v>1455</v>
      </c>
      <c r="O34" s="675">
        <v>10.27</v>
      </c>
      <c r="P34" s="672" t="str">
        <f>IFERROR(INDEX([6]契約DB!CQ:CQ,MATCH($C34,[6]契約DB!$I:$I,0)),"")</f>
        <v>混合型</v>
      </c>
      <c r="Q34" s="676" t="s">
        <v>711</v>
      </c>
      <c r="R34" s="676" t="s">
        <v>1236</v>
      </c>
      <c r="S34" s="677" t="s">
        <v>711</v>
      </c>
      <c r="T34" s="678" t="s">
        <v>643</v>
      </c>
      <c r="U34" s="677" t="s">
        <v>1237</v>
      </c>
      <c r="V34" s="676" t="s">
        <v>643</v>
      </c>
      <c r="W34" s="678" t="s">
        <v>611</v>
      </c>
      <c r="X34" s="684" t="s">
        <v>1244</v>
      </c>
      <c r="Y34" s="684" t="s">
        <v>711</v>
      </c>
      <c r="Z34" s="676" t="s">
        <v>611</v>
      </c>
      <c r="AA34" s="676" t="s">
        <v>611</v>
      </c>
      <c r="AB34" s="676" t="s">
        <v>643</v>
      </c>
      <c r="AC34" s="676" t="s">
        <v>643</v>
      </c>
      <c r="AD34" s="676" t="s">
        <v>643</v>
      </c>
      <c r="AE34" s="683" t="s">
        <v>1243</v>
      </c>
      <c r="AF34" s="676" t="s">
        <v>1239</v>
      </c>
      <c r="AG34" s="676" t="s">
        <v>1237</v>
      </c>
      <c r="AH34" s="676" t="s">
        <v>1243</v>
      </c>
      <c r="AI34" s="676" t="s">
        <v>1239</v>
      </c>
      <c r="AJ34" s="678" t="s">
        <v>1239</v>
      </c>
      <c r="AK34" s="678" t="s">
        <v>711</v>
      </c>
      <c r="AL34" s="529"/>
      <c r="AM34" s="680" t="s">
        <v>1546</v>
      </c>
      <c r="AN34" s="681" t="s">
        <v>1244</v>
      </c>
      <c r="AO34" s="681" t="s">
        <v>1244</v>
      </c>
      <c r="AP34" s="681" t="s">
        <v>1447</v>
      </c>
      <c r="AR34" s="681" t="s">
        <v>1244</v>
      </c>
      <c r="AS34" s="681" t="s">
        <v>1241</v>
      </c>
      <c r="AT34" s="681" t="s">
        <v>1244</v>
      </c>
      <c r="AU34" s="681" t="s">
        <v>1447</v>
      </c>
      <c r="AV34" s="529" t="s">
        <v>1242</v>
      </c>
      <c r="AW34" s="529">
        <v>24</v>
      </c>
      <c r="AX34" s="668" t="str">
        <f>VLOOKUP($I34,'[6]資料）特定'!$H:$H,1,FALSE)</f>
        <v>ＳＯＭＰＯケア　ラヴィーレ越谷</v>
      </c>
      <c r="AY34" s="668" t="str">
        <f>VLOOKUP($I34,'[6]資料）特定'!$H:$M,6,FALSE)</f>
        <v>Ⅱ</v>
      </c>
    </row>
    <row r="35" spans="1:51" ht="15" hidden="1" customHeight="1">
      <c r="A35" s="670">
        <v>126</v>
      </c>
      <c r="B35" s="670" t="s">
        <v>1548</v>
      </c>
      <c r="C35" s="670" t="str">
        <f t="shared" si="0"/>
        <v>0071_1</v>
      </c>
      <c r="D35" s="671" t="s">
        <v>1457</v>
      </c>
      <c r="E35" s="672" t="s">
        <v>1458</v>
      </c>
      <c r="F35" s="673" t="s">
        <v>1459</v>
      </c>
      <c r="G35" s="673" t="s">
        <v>1545</v>
      </c>
      <c r="H35" s="673" t="s">
        <v>1545</v>
      </c>
      <c r="I35" s="673" t="s">
        <v>1549</v>
      </c>
      <c r="J35" s="673" t="s">
        <v>1550</v>
      </c>
      <c r="K35" s="672" t="s">
        <v>1235</v>
      </c>
      <c r="L35" s="673" t="s">
        <v>1464</v>
      </c>
      <c r="M35" s="673" t="s">
        <v>1545</v>
      </c>
      <c r="N35" s="674" t="s">
        <v>1455</v>
      </c>
      <c r="O35" s="675">
        <v>10.27</v>
      </c>
      <c r="P35" s="672" t="str">
        <f>IFERROR(INDEX([6]契約DB!CQ:CQ,MATCH($C35,[6]契約DB!$I:$I,0)),"")</f>
        <v>混合型</v>
      </c>
      <c r="Q35" s="676" t="s">
        <v>711</v>
      </c>
      <c r="R35" s="676" t="s">
        <v>1236</v>
      </c>
      <c r="S35" s="677" t="s">
        <v>611</v>
      </c>
      <c r="T35" s="678" t="s">
        <v>643</v>
      </c>
      <c r="U35" s="677" t="s">
        <v>1237</v>
      </c>
      <c r="V35" s="676" t="s">
        <v>643</v>
      </c>
      <c r="W35" s="678" t="s">
        <v>611</v>
      </c>
      <c r="X35" s="684" t="s">
        <v>1238</v>
      </c>
      <c r="Y35" s="684" t="s">
        <v>611</v>
      </c>
      <c r="Z35" s="676" t="s">
        <v>611</v>
      </c>
      <c r="AA35" s="676" t="s">
        <v>611</v>
      </c>
      <c r="AB35" s="676" t="s">
        <v>643</v>
      </c>
      <c r="AC35" s="676" t="s">
        <v>643</v>
      </c>
      <c r="AD35" s="676" t="s">
        <v>643</v>
      </c>
      <c r="AE35" s="679" t="s">
        <v>711</v>
      </c>
      <c r="AF35" s="676" t="s">
        <v>1239</v>
      </c>
      <c r="AG35" s="676" t="s">
        <v>1237</v>
      </c>
      <c r="AH35" s="676" t="s">
        <v>1238</v>
      </c>
      <c r="AI35" s="676" t="s">
        <v>1239</v>
      </c>
      <c r="AJ35" s="678" t="s">
        <v>1239</v>
      </c>
      <c r="AK35" s="678" t="s">
        <v>711</v>
      </c>
      <c r="AL35" s="529"/>
      <c r="AM35" s="680" t="s">
        <v>1549</v>
      </c>
      <c r="AN35" s="681" t="s">
        <v>1244</v>
      </c>
      <c r="AO35" s="681" t="s">
        <v>1246</v>
      </c>
      <c r="AP35" s="681" t="s">
        <v>1247</v>
      </c>
      <c r="AR35" s="681" t="s">
        <v>1244</v>
      </c>
      <c r="AS35" s="681" t="s">
        <v>1241</v>
      </c>
      <c r="AT35" s="681" t="s">
        <v>1244</v>
      </c>
      <c r="AU35" s="681" t="s">
        <v>1247</v>
      </c>
      <c r="AV35" s="529" t="s">
        <v>1242</v>
      </c>
      <c r="AW35" s="529">
        <v>25</v>
      </c>
      <c r="AX35" s="668" t="str">
        <f>VLOOKUP($I35,'[6]資料）特定'!$H:$H,1,FALSE)</f>
        <v>そんぽの家　越谷</v>
      </c>
      <c r="AY35" s="682">
        <f>VLOOKUP($I35,'[6]資料）特定'!$H:$M,6,FALSE)</f>
        <v>0</v>
      </c>
    </row>
    <row r="36" spans="1:51" ht="15" hidden="1" customHeight="1">
      <c r="A36" s="670">
        <v>65</v>
      </c>
      <c r="B36" s="670" t="s">
        <v>1551</v>
      </c>
      <c r="C36" s="670" t="str">
        <f t="shared" si="0"/>
        <v>7002_1</v>
      </c>
      <c r="D36" s="671" t="s">
        <v>1457</v>
      </c>
      <c r="E36" s="672" t="s">
        <v>1478</v>
      </c>
      <c r="F36" s="673" t="s">
        <v>1459</v>
      </c>
      <c r="G36" s="673" t="s">
        <v>1552</v>
      </c>
      <c r="H36" s="673" t="s">
        <v>1552</v>
      </c>
      <c r="I36" s="673" t="s">
        <v>1553</v>
      </c>
      <c r="J36" s="673" t="s">
        <v>1554</v>
      </c>
      <c r="K36" s="672" t="s">
        <v>1463</v>
      </c>
      <c r="L36" s="673" t="s">
        <v>1464</v>
      </c>
      <c r="M36" s="673" t="s">
        <v>1552</v>
      </c>
      <c r="N36" s="674" t="s">
        <v>1455</v>
      </c>
      <c r="O36" s="675">
        <v>10.27</v>
      </c>
      <c r="P36" s="672" t="str">
        <f>IFERROR(INDEX([6]契約DB!CQ:CQ,MATCH($C36,[6]契約DB!$I:$I,0)),"")</f>
        <v>混合型</v>
      </c>
      <c r="Q36" s="676" t="s">
        <v>711</v>
      </c>
      <c r="R36" s="676" t="s">
        <v>1236</v>
      </c>
      <c r="S36" s="677" t="s">
        <v>711</v>
      </c>
      <c r="T36" s="678" t="s">
        <v>643</v>
      </c>
      <c r="U36" s="677" t="s">
        <v>1237</v>
      </c>
      <c r="V36" s="676" t="s">
        <v>643</v>
      </c>
      <c r="W36" s="678" t="s">
        <v>611</v>
      </c>
      <c r="X36" s="684" t="s">
        <v>611</v>
      </c>
      <c r="Y36" s="684" t="s">
        <v>711</v>
      </c>
      <c r="Z36" s="676" t="s">
        <v>611</v>
      </c>
      <c r="AA36" s="676" t="s">
        <v>611</v>
      </c>
      <c r="AB36" s="676" t="s">
        <v>643</v>
      </c>
      <c r="AC36" s="676" t="s">
        <v>643</v>
      </c>
      <c r="AD36" s="676" t="s">
        <v>643</v>
      </c>
      <c r="AE36" s="679" t="s">
        <v>711</v>
      </c>
      <c r="AF36" s="676" t="s">
        <v>1239</v>
      </c>
      <c r="AG36" s="676" t="s">
        <v>1237</v>
      </c>
      <c r="AH36" s="676" t="s">
        <v>1243</v>
      </c>
      <c r="AI36" s="676" t="s">
        <v>1239</v>
      </c>
      <c r="AJ36" s="678" t="s">
        <v>1239</v>
      </c>
      <c r="AK36" s="678" t="s">
        <v>711</v>
      </c>
      <c r="AL36" s="529"/>
      <c r="AM36" s="680" t="s">
        <v>1553</v>
      </c>
      <c r="AN36" s="681" t="s">
        <v>1244</v>
      </c>
      <c r="AO36" s="681" t="s">
        <v>1244</v>
      </c>
      <c r="AP36" s="681" t="s">
        <v>1447</v>
      </c>
      <c r="AR36" s="681" t="s">
        <v>1244</v>
      </c>
      <c r="AS36" s="681" t="s">
        <v>1241</v>
      </c>
      <c r="AT36" s="681" t="s">
        <v>1244</v>
      </c>
      <c r="AU36" s="681" t="s">
        <v>1447</v>
      </c>
      <c r="AV36" s="529" t="s">
        <v>1242</v>
      </c>
      <c r="AW36" s="529">
        <v>26</v>
      </c>
      <c r="AX36" s="668" t="str">
        <f>VLOOKUP($I36,'[6]資料）特定'!$H:$H,1,FALSE)</f>
        <v>ＳＯＭＰＯケア　ラヴィーレ川口安行</v>
      </c>
      <c r="AY36" s="682">
        <f>VLOOKUP($I36,'[6]資料）特定'!$H:$M,6,FALSE)</f>
        <v>0</v>
      </c>
    </row>
    <row r="37" spans="1:51" ht="15" hidden="1" customHeight="1">
      <c r="A37" s="670">
        <v>87</v>
      </c>
      <c r="B37" s="670" t="s">
        <v>1555</v>
      </c>
      <c r="C37" s="670" t="str">
        <f t="shared" si="0"/>
        <v>7035_1</v>
      </c>
      <c r="D37" s="671" t="s">
        <v>1457</v>
      </c>
      <c r="E37" s="672" t="s">
        <v>1478</v>
      </c>
      <c r="F37" s="673" t="s">
        <v>1459</v>
      </c>
      <c r="G37" s="673" t="s">
        <v>1552</v>
      </c>
      <c r="H37" s="673" t="s">
        <v>1552</v>
      </c>
      <c r="I37" s="673" t="s">
        <v>1556</v>
      </c>
      <c r="J37" s="673" t="s">
        <v>1557</v>
      </c>
      <c r="K37" s="672" t="s">
        <v>1463</v>
      </c>
      <c r="L37" s="673" t="s">
        <v>1464</v>
      </c>
      <c r="M37" s="673" t="s">
        <v>1552</v>
      </c>
      <c r="N37" s="674" t="s">
        <v>1455</v>
      </c>
      <c r="O37" s="675">
        <v>10.27</v>
      </c>
      <c r="P37" s="672" t="str">
        <f>IFERROR(INDEX([6]契約DB!CQ:CQ,MATCH($C37,[6]契約DB!$I:$I,0)),"")</f>
        <v>混合型</v>
      </c>
      <c r="Q37" s="676" t="s">
        <v>711</v>
      </c>
      <c r="R37" s="676" t="s">
        <v>1236</v>
      </c>
      <c r="S37" s="677" t="s">
        <v>711</v>
      </c>
      <c r="T37" s="678" t="s">
        <v>643</v>
      </c>
      <c r="U37" s="677" t="s">
        <v>1237</v>
      </c>
      <c r="V37" s="676" t="s">
        <v>643</v>
      </c>
      <c r="W37" s="678" t="s">
        <v>611</v>
      </c>
      <c r="X37" s="684" t="s">
        <v>1243</v>
      </c>
      <c r="Y37" s="684" t="s">
        <v>711</v>
      </c>
      <c r="Z37" s="676" t="s">
        <v>611</v>
      </c>
      <c r="AA37" s="676" t="s">
        <v>611</v>
      </c>
      <c r="AB37" s="676" t="s">
        <v>643</v>
      </c>
      <c r="AC37" s="676" t="s">
        <v>643</v>
      </c>
      <c r="AD37" s="676" t="s">
        <v>643</v>
      </c>
      <c r="AE37" s="683" t="s">
        <v>1243</v>
      </c>
      <c r="AF37" s="676" t="s">
        <v>1239</v>
      </c>
      <c r="AG37" s="676" t="s">
        <v>1237</v>
      </c>
      <c r="AH37" s="676" t="s">
        <v>1238</v>
      </c>
      <c r="AI37" s="676" t="s">
        <v>1239</v>
      </c>
      <c r="AJ37" s="678" t="s">
        <v>1239</v>
      </c>
      <c r="AK37" s="678" t="s">
        <v>711</v>
      </c>
      <c r="AL37" s="529"/>
      <c r="AM37" s="680" t="s">
        <v>1556</v>
      </c>
      <c r="AN37" s="681" t="s">
        <v>1244</v>
      </c>
      <c r="AO37" s="681" t="s">
        <v>1244</v>
      </c>
      <c r="AP37" s="681" t="s">
        <v>1447</v>
      </c>
      <c r="AR37" s="681" t="s">
        <v>1244</v>
      </c>
      <c r="AS37" s="681" t="s">
        <v>1241</v>
      </c>
      <c r="AT37" s="681" t="s">
        <v>1244</v>
      </c>
      <c r="AU37" s="681" t="s">
        <v>1447</v>
      </c>
      <c r="AV37" s="529" t="s">
        <v>1242</v>
      </c>
      <c r="AW37" s="529">
        <v>27</v>
      </c>
      <c r="AX37" s="668" t="str">
        <f>VLOOKUP($I37,'[6]資料）特定'!$H:$H,1,FALSE)</f>
        <v>ＳＯＭＰＯケア　ラヴィーレ南浦和</v>
      </c>
      <c r="AY37" s="668" t="str">
        <f>VLOOKUP($I37,'[6]資料）特定'!$H:$M,6,FALSE)</f>
        <v>Ⅱ</v>
      </c>
    </row>
    <row r="38" spans="1:51" ht="15" hidden="1" customHeight="1">
      <c r="A38" s="670">
        <v>234</v>
      </c>
      <c r="B38" s="670" t="s">
        <v>1558</v>
      </c>
      <c r="C38" s="670" t="str">
        <f t="shared" si="0"/>
        <v>0060_1</v>
      </c>
      <c r="D38" s="671" t="s">
        <v>1457</v>
      </c>
      <c r="E38" s="672" t="s">
        <v>1478</v>
      </c>
      <c r="F38" s="673" t="s">
        <v>1459</v>
      </c>
      <c r="G38" s="673" t="s">
        <v>1552</v>
      </c>
      <c r="H38" s="673" t="s">
        <v>1552</v>
      </c>
      <c r="I38" s="673" t="s">
        <v>1559</v>
      </c>
      <c r="J38" s="673" t="s">
        <v>1560</v>
      </c>
      <c r="K38" s="672" t="s">
        <v>1235</v>
      </c>
      <c r="L38" s="673" t="s">
        <v>1464</v>
      </c>
      <c r="M38" s="673" t="s">
        <v>1552</v>
      </c>
      <c r="N38" s="674" t="s">
        <v>1455</v>
      </c>
      <c r="O38" s="675">
        <v>10.27</v>
      </c>
      <c r="P38" s="672" t="str">
        <f>IFERROR(INDEX([6]契約DB!CQ:CQ,MATCH($C38,[6]契約DB!$I:$I,0)),"")</f>
        <v>混合型</v>
      </c>
      <c r="Q38" s="676" t="s">
        <v>711</v>
      </c>
      <c r="R38" s="676" t="s">
        <v>1236</v>
      </c>
      <c r="S38" s="677" t="s">
        <v>611</v>
      </c>
      <c r="T38" s="678" t="s">
        <v>611</v>
      </c>
      <c r="U38" s="677" t="s">
        <v>611</v>
      </c>
      <c r="V38" s="676" t="s">
        <v>643</v>
      </c>
      <c r="W38" s="678" t="s">
        <v>611</v>
      </c>
      <c r="X38" s="684" t="s">
        <v>1244</v>
      </c>
      <c r="Y38" s="684" t="s">
        <v>611</v>
      </c>
      <c r="Z38" s="676" t="s">
        <v>611</v>
      </c>
      <c r="AA38" s="676" t="s">
        <v>611</v>
      </c>
      <c r="AB38" s="676" t="s">
        <v>643</v>
      </c>
      <c r="AC38" s="676" t="s">
        <v>643</v>
      </c>
      <c r="AD38" s="676" t="s">
        <v>643</v>
      </c>
      <c r="AE38" s="683" t="s">
        <v>1243</v>
      </c>
      <c r="AF38" s="676" t="s">
        <v>1239</v>
      </c>
      <c r="AG38" s="676" t="s">
        <v>1237</v>
      </c>
      <c r="AH38" s="676" t="s">
        <v>1243</v>
      </c>
      <c r="AI38" s="676" t="s">
        <v>1239</v>
      </c>
      <c r="AJ38" s="678" t="s">
        <v>1239</v>
      </c>
      <c r="AK38" s="678" t="s">
        <v>711</v>
      </c>
      <c r="AL38" s="529"/>
      <c r="AM38" s="680" t="s">
        <v>1559</v>
      </c>
      <c r="AN38" s="681" t="s">
        <v>1244</v>
      </c>
      <c r="AO38" s="681" t="s">
        <v>1244</v>
      </c>
      <c r="AP38" s="681" t="s">
        <v>1447</v>
      </c>
      <c r="AR38" s="681" t="s">
        <v>1244</v>
      </c>
      <c r="AS38" s="681" t="s">
        <v>1241</v>
      </c>
      <c r="AT38" s="681" t="s">
        <v>1244</v>
      </c>
      <c r="AU38" s="681" t="s">
        <v>1447</v>
      </c>
      <c r="AV38" s="529" t="s">
        <v>1242</v>
      </c>
      <c r="AW38" s="529">
        <v>28</v>
      </c>
      <c r="AX38" s="668" t="str">
        <f>VLOOKUP($I38,'[6]資料）特定'!$H:$H,1,FALSE)</f>
        <v>そんぽの家　東川口</v>
      </c>
      <c r="AY38" s="668" t="str">
        <f>VLOOKUP($I38,'[6]資料）特定'!$H:$M,6,FALSE)</f>
        <v>Ⅱ</v>
      </c>
    </row>
    <row r="39" spans="1:51" ht="15" hidden="1" customHeight="1">
      <c r="A39" s="670">
        <v>44</v>
      </c>
      <c r="B39" s="670" t="s">
        <v>1561</v>
      </c>
      <c r="C39" s="670" t="str">
        <f t="shared" si="0"/>
        <v>7036_1</v>
      </c>
      <c r="D39" s="671" t="s">
        <v>1457</v>
      </c>
      <c r="E39" s="672" t="s">
        <v>1562</v>
      </c>
      <c r="F39" s="673" t="s">
        <v>1563</v>
      </c>
      <c r="G39" s="673" t="s">
        <v>1564</v>
      </c>
      <c r="H39" s="673" t="s">
        <v>1234</v>
      </c>
      <c r="I39" s="673" t="s">
        <v>1565</v>
      </c>
      <c r="J39" s="673" t="s">
        <v>1566</v>
      </c>
      <c r="K39" s="672" t="s">
        <v>1463</v>
      </c>
      <c r="L39" s="673" t="s">
        <v>1567</v>
      </c>
      <c r="M39" s="673" t="s">
        <v>1564</v>
      </c>
      <c r="N39" s="674" t="s">
        <v>1491</v>
      </c>
      <c r="O39" s="675">
        <v>10.45</v>
      </c>
      <c r="P39" s="672" t="str">
        <f>IFERROR(INDEX([6]契約DB!CQ:CQ,MATCH($C39,[6]契約DB!$I:$I,0)),"")</f>
        <v>混合型</v>
      </c>
      <c r="Q39" s="676" t="s">
        <v>711</v>
      </c>
      <c r="R39" s="676" t="s">
        <v>1236</v>
      </c>
      <c r="S39" s="677" t="s">
        <v>711</v>
      </c>
      <c r="T39" s="678" t="s">
        <v>643</v>
      </c>
      <c r="U39" s="677" t="s">
        <v>1237</v>
      </c>
      <c r="V39" s="676" t="s">
        <v>643</v>
      </c>
      <c r="W39" s="678" t="s">
        <v>611</v>
      </c>
      <c r="X39" s="684" t="s">
        <v>1243</v>
      </c>
      <c r="Y39" s="684" t="s">
        <v>711</v>
      </c>
      <c r="Z39" s="676" t="s">
        <v>611</v>
      </c>
      <c r="AA39" s="676" t="s">
        <v>611</v>
      </c>
      <c r="AB39" s="676" t="s">
        <v>643</v>
      </c>
      <c r="AC39" s="676" t="s">
        <v>643</v>
      </c>
      <c r="AD39" s="676" t="s">
        <v>643</v>
      </c>
      <c r="AE39" s="679" t="s">
        <v>711</v>
      </c>
      <c r="AF39" s="676" t="s">
        <v>1239</v>
      </c>
      <c r="AG39" s="676" t="s">
        <v>1237</v>
      </c>
      <c r="AH39" s="676" t="s">
        <v>1238</v>
      </c>
      <c r="AI39" s="676" t="s">
        <v>1239</v>
      </c>
      <c r="AJ39" s="678" t="s">
        <v>1239</v>
      </c>
      <c r="AK39" s="678" t="s">
        <v>711</v>
      </c>
      <c r="AL39" s="529"/>
      <c r="AM39" s="680" t="s">
        <v>1565</v>
      </c>
      <c r="AN39" s="681" t="s">
        <v>1240</v>
      </c>
      <c r="AO39" s="681" t="s">
        <v>1240</v>
      </c>
      <c r="AP39" s="681" t="s">
        <v>1447</v>
      </c>
      <c r="AR39" s="681" t="s">
        <v>1240</v>
      </c>
      <c r="AS39" s="681" t="s">
        <v>1241</v>
      </c>
      <c r="AT39" s="681" t="s">
        <v>1240</v>
      </c>
      <c r="AU39" s="681" t="s">
        <v>1447</v>
      </c>
      <c r="AV39" s="529" t="s">
        <v>1242</v>
      </c>
      <c r="AW39" s="529">
        <v>29</v>
      </c>
      <c r="AX39" s="668" t="str">
        <f>VLOOKUP($I39,'[6]資料）特定'!$H:$H,1,FALSE)</f>
        <v>ＳＯＭＰＯケア　ラヴィーレ勝田台</v>
      </c>
      <c r="AY39" s="682">
        <f>VLOOKUP($I39,'[6]資料）特定'!$H:$M,6,FALSE)</f>
        <v>0</v>
      </c>
    </row>
    <row r="40" spans="1:51" ht="15" hidden="1" customHeight="1">
      <c r="A40" s="670">
        <v>111</v>
      </c>
      <c r="B40" s="670" t="s">
        <v>1568</v>
      </c>
      <c r="C40" s="670" t="str">
        <f t="shared" si="0"/>
        <v>7053_1</v>
      </c>
      <c r="D40" s="671" t="s">
        <v>1457</v>
      </c>
      <c r="E40" s="672" t="s">
        <v>1569</v>
      </c>
      <c r="F40" s="673" t="s">
        <v>1563</v>
      </c>
      <c r="G40" s="673" t="s">
        <v>1570</v>
      </c>
      <c r="H40" s="673" t="s">
        <v>1234</v>
      </c>
      <c r="I40" s="673" t="s">
        <v>1571</v>
      </c>
      <c r="J40" s="673" t="s">
        <v>1572</v>
      </c>
      <c r="K40" s="672" t="s">
        <v>1463</v>
      </c>
      <c r="L40" s="673" t="s">
        <v>1567</v>
      </c>
      <c r="M40" s="673" t="s">
        <v>1570</v>
      </c>
      <c r="N40" s="674" t="s">
        <v>1455</v>
      </c>
      <c r="O40" s="675">
        <v>10.27</v>
      </c>
      <c r="P40" s="672" t="str">
        <f>IFERROR(INDEX([6]契約DB!CQ:CQ,MATCH($C40,[6]契約DB!$I:$I,0)),"")</f>
        <v>混合型</v>
      </c>
      <c r="Q40" s="676" t="s">
        <v>711</v>
      </c>
      <c r="R40" s="676" t="s">
        <v>1236</v>
      </c>
      <c r="S40" s="677" t="s">
        <v>711</v>
      </c>
      <c r="T40" s="678" t="s">
        <v>643</v>
      </c>
      <c r="U40" s="677" t="s">
        <v>1237</v>
      </c>
      <c r="V40" s="676" t="s">
        <v>643</v>
      </c>
      <c r="W40" s="678" t="s">
        <v>611</v>
      </c>
      <c r="X40" s="677" t="s">
        <v>1244</v>
      </c>
      <c r="Y40" s="677" t="s">
        <v>711</v>
      </c>
      <c r="Z40" s="678" t="s">
        <v>611</v>
      </c>
      <c r="AA40" s="678" t="s">
        <v>611</v>
      </c>
      <c r="AB40" s="676" t="s">
        <v>643</v>
      </c>
      <c r="AC40" s="676" t="s">
        <v>643</v>
      </c>
      <c r="AD40" s="676" t="s">
        <v>643</v>
      </c>
      <c r="AE40" s="679" t="s">
        <v>711</v>
      </c>
      <c r="AF40" s="678" t="s">
        <v>1239</v>
      </c>
      <c r="AG40" s="678" t="s">
        <v>1237</v>
      </c>
      <c r="AH40" s="678" t="s">
        <v>1243</v>
      </c>
      <c r="AI40" s="676" t="s">
        <v>1239</v>
      </c>
      <c r="AJ40" s="678" t="s">
        <v>1239</v>
      </c>
      <c r="AK40" s="678" t="s">
        <v>711</v>
      </c>
      <c r="AL40" s="529"/>
      <c r="AM40" s="680" t="s">
        <v>1571</v>
      </c>
      <c r="AN40" s="681" t="s">
        <v>1244</v>
      </c>
      <c r="AO40" s="681" t="s">
        <v>1244</v>
      </c>
      <c r="AP40" s="681" t="s">
        <v>1447</v>
      </c>
      <c r="AR40" s="681" t="s">
        <v>1244</v>
      </c>
      <c r="AS40" s="681" t="s">
        <v>1241</v>
      </c>
      <c r="AT40" s="681" t="s">
        <v>1244</v>
      </c>
      <c r="AU40" s="681" t="s">
        <v>1447</v>
      </c>
      <c r="AV40" s="529" t="s">
        <v>1242</v>
      </c>
      <c r="AW40" s="529">
        <v>30</v>
      </c>
      <c r="AX40" s="668" t="str">
        <f>VLOOKUP($I40,'[6]資料）特定'!$H:$H,1,FALSE)</f>
        <v>ＳＯＭＰＯケア　ラヴィーレ流山おおたかの森</v>
      </c>
      <c r="AY40" s="682">
        <f>VLOOKUP($I40,'[6]資料）特定'!$H:$M,6,FALSE)</f>
        <v>0</v>
      </c>
    </row>
    <row r="41" spans="1:51" ht="15" hidden="1" customHeight="1">
      <c r="A41" s="670">
        <v>57</v>
      </c>
      <c r="B41" s="670" t="s">
        <v>1573</v>
      </c>
      <c r="C41" s="670" t="str">
        <f t="shared" si="0"/>
        <v>7001_1</v>
      </c>
      <c r="D41" s="671" t="s">
        <v>1457</v>
      </c>
      <c r="E41" s="672" t="s">
        <v>1562</v>
      </c>
      <c r="F41" s="673" t="s">
        <v>1563</v>
      </c>
      <c r="G41" s="673" t="s">
        <v>1574</v>
      </c>
      <c r="H41" s="673" t="s">
        <v>1234</v>
      </c>
      <c r="I41" s="673" t="s">
        <v>1575</v>
      </c>
      <c r="J41" s="673" t="s">
        <v>1576</v>
      </c>
      <c r="K41" s="672" t="s">
        <v>1463</v>
      </c>
      <c r="L41" s="673" t="s">
        <v>1567</v>
      </c>
      <c r="M41" s="673" t="s">
        <v>1574</v>
      </c>
      <c r="N41" s="674" t="s">
        <v>1248</v>
      </c>
      <c r="O41" s="675">
        <v>10.54</v>
      </c>
      <c r="P41" s="672" t="str">
        <f>IFERROR(INDEX([6]契約DB!CQ:CQ,MATCH($C41,[6]契約DB!$I:$I,0)),"")</f>
        <v>混合型</v>
      </c>
      <c r="Q41" s="676" t="s">
        <v>711</v>
      </c>
      <c r="R41" s="676" t="s">
        <v>1236</v>
      </c>
      <c r="S41" s="677" t="s">
        <v>711</v>
      </c>
      <c r="T41" s="678" t="s">
        <v>643</v>
      </c>
      <c r="U41" s="677" t="s">
        <v>1237</v>
      </c>
      <c r="V41" s="676" t="s">
        <v>643</v>
      </c>
      <c r="W41" s="678" t="s">
        <v>611</v>
      </c>
      <c r="X41" s="684" t="s">
        <v>1244</v>
      </c>
      <c r="Y41" s="684" t="s">
        <v>711</v>
      </c>
      <c r="Z41" s="676" t="s">
        <v>611</v>
      </c>
      <c r="AA41" s="676" t="s">
        <v>611</v>
      </c>
      <c r="AB41" s="676" t="s">
        <v>643</v>
      </c>
      <c r="AC41" s="676" t="s">
        <v>643</v>
      </c>
      <c r="AD41" s="676" t="s">
        <v>643</v>
      </c>
      <c r="AE41" s="683" t="s">
        <v>1243</v>
      </c>
      <c r="AF41" s="676" t="s">
        <v>1239</v>
      </c>
      <c r="AG41" s="676" t="s">
        <v>1237</v>
      </c>
      <c r="AH41" s="676" t="s">
        <v>1243</v>
      </c>
      <c r="AI41" s="676" t="s">
        <v>1239</v>
      </c>
      <c r="AJ41" s="678" t="s">
        <v>1239</v>
      </c>
      <c r="AK41" s="678" t="s">
        <v>711</v>
      </c>
      <c r="AL41" s="529"/>
      <c r="AM41" s="680" t="s">
        <v>1575</v>
      </c>
      <c r="AN41" s="681" t="s">
        <v>1246</v>
      </c>
      <c r="AO41" s="681" t="s">
        <v>1244</v>
      </c>
      <c r="AP41" s="681" t="s">
        <v>1247</v>
      </c>
      <c r="AR41" s="681" t="s">
        <v>1246</v>
      </c>
      <c r="AS41" s="681" t="s">
        <v>1241</v>
      </c>
      <c r="AT41" s="681" t="s">
        <v>1246</v>
      </c>
      <c r="AU41" s="681" t="s">
        <v>1247</v>
      </c>
      <c r="AV41" s="529" t="s">
        <v>1242</v>
      </c>
      <c r="AW41" s="529">
        <v>31</v>
      </c>
      <c r="AX41" s="668" t="str">
        <f>VLOOKUP($I41,'[6]資料）特定'!$H:$H,1,FALSE)</f>
        <v>ＳＯＭＰＯケア　ラヴィーレ成田</v>
      </c>
      <c r="AY41" s="668" t="str">
        <f>VLOOKUP($I41,'[6]資料）特定'!$H:$M,6,FALSE)</f>
        <v>Ⅱ</v>
      </c>
    </row>
    <row r="42" spans="1:51" ht="15" hidden="1" customHeight="1">
      <c r="A42" s="670">
        <v>84</v>
      </c>
      <c r="B42" s="670" t="s">
        <v>1577</v>
      </c>
      <c r="C42" s="670" t="str">
        <f t="shared" si="0"/>
        <v>7082_1</v>
      </c>
      <c r="D42" s="671" t="s">
        <v>1457</v>
      </c>
      <c r="E42" s="672" t="s">
        <v>1569</v>
      </c>
      <c r="F42" s="673" t="s">
        <v>1563</v>
      </c>
      <c r="G42" s="673" t="s">
        <v>1578</v>
      </c>
      <c r="H42" s="673" t="s">
        <v>1234</v>
      </c>
      <c r="I42" s="673" t="s">
        <v>1579</v>
      </c>
      <c r="J42" s="673" t="s">
        <v>1580</v>
      </c>
      <c r="K42" s="672" t="s">
        <v>1463</v>
      </c>
      <c r="L42" s="673" t="s">
        <v>1567</v>
      </c>
      <c r="M42" s="673" t="s">
        <v>1578</v>
      </c>
      <c r="N42" s="674" t="s">
        <v>1491</v>
      </c>
      <c r="O42" s="675">
        <v>10.45</v>
      </c>
      <c r="P42" s="672" t="str">
        <f>IFERROR(INDEX([6]契約DB!CQ:CQ,MATCH($C42,[6]契約DB!$I:$I,0)),"")</f>
        <v>混合型</v>
      </c>
      <c r="Q42" s="676" t="s">
        <v>711</v>
      </c>
      <c r="R42" s="676" t="s">
        <v>1236</v>
      </c>
      <c r="S42" s="677" t="s">
        <v>711</v>
      </c>
      <c r="T42" s="678" t="s">
        <v>643</v>
      </c>
      <c r="U42" s="677" t="s">
        <v>1237</v>
      </c>
      <c r="V42" s="676" t="s">
        <v>643</v>
      </c>
      <c r="W42" s="678" t="s">
        <v>611</v>
      </c>
      <c r="X42" s="684" t="s">
        <v>611</v>
      </c>
      <c r="Y42" s="684" t="s">
        <v>711</v>
      </c>
      <c r="Z42" s="676" t="s">
        <v>611</v>
      </c>
      <c r="AA42" s="676" t="s">
        <v>611</v>
      </c>
      <c r="AB42" s="676" t="s">
        <v>643</v>
      </c>
      <c r="AC42" s="676" t="s">
        <v>643</v>
      </c>
      <c r="AD42" s="676" t="s">
        <v>643</v>
      </c>
      <c r="AE42" s="679" t="s">
        <v>711</v>
      </c>
      <c r="AF42" s="676" t="s">
        <v>1239</v>
      </c>
      <c r="AG42" s="676" t="s">
        <v>1237</v>
      </c>
      <c r="AH42" s="676" t="s">
        <v>1243</v>
      </c>
      <c r="AI42" s="676" t="s">
        <v>1239</v>
      </c>
      <c r="AJ42" s="678" t="s">
        <v>1239</v>
      </c>
      <c r="AK42" s="678" t="s">
        <v>711</v>
      </c>
      <c r="AL42" s="529"/>
      <c r="AM42" s="680" t="s">
        <v>1579</v>
      </c>
      <c r="AN42" s="681" t="s">
        <v>1244</v>
      </c>
      <c r="AO42" s="681" t="s">
        <v>1244</v>
      </c>
      <c r="AP42" s="681" t="s">
        <v>1447</v>
      </c>
      <c r="AR42" s="681" t="s">
        <v>1244</v>
      </c>
      <c r="AS42" s="681" t="s">
        <v>1241</v>
      </c>
      <c r="AT42" s="681" t="s">
        <v>1244</v>
      </c>
      <c r="AU42" s="681" t="s">
        <v>1447</v>
      </c>
      <c r="AV42" s="529" t="s">
        <v>1242</v>
      </c>
      <c r="AW42" s="529">
        <v>32</v>
      </c>
      <c r="AX42" s="668" t="str">
        <f>VLOOKUP($I42,'[6]資料）特定'!$H:$H,1,FALSE)</f>
        <v>ＳＯＭＰＯケア　ラヴィーレ東松戸</v>
      </c>
      <c r="AY42" s="682">
        <f>VLOOKUP($I42,'[6]資料）特定'!$H:$M,6,FALSE)</f>
        <v>0</v>
      </c>
    </row>
    <row r="43" spans="1:51" ht="15" hidden="1" customHeight="1">
      <c r="A43" s="670">
        <v>48</v>
      </c>
      <c r="B43" s="670" t="s">
        <v>1581</v>
      </c>
      <c r="C43" s="670" t="str">
        <f t="shared" si="0"/>
        <v>7057_1</v>
      </c>
      <c r="D43" s="671" t="s">
        <v>1457</v>
      </c>
      <c r="E43" s="672" t="s">
        <v>1569</v>
      </c>
      <c r="F43" s="673" t="s">
        <v>1563</v>
      </c>
      <c r="G43" s="673" t="s">
        <v>1578</v>
      </c>
      <c r="H43" s="673" t="s">
        <v>1234</v>
      </c>
      <c r="I43" s="673" t="s">
        <v>1582</v>
      </c>
      <c r="J43" s="673" t="s">
        <v>1583</v>
      </c>
      <c r="K43" s="672" t="s">
        <v>1463</v>
      </c>
      <c r="L43" s="673" t="s">
        <v>1567</v>
      </c>
      <c r="M43" s="673" t="s">
        <v>1578</v>
      </c>
      <c r="N43" s="674" t="s">
        <v>1491</v>
      </c>
      <c r="O43" s="675">
        <v>10.45</v>
      </c>
      <c r="P43" s="672" t="str">
        <f>IFERROR(INDEX([6]契約DB!CQ:CQ,MATCH($C43,[6]契約DB!$I:$I,0)),"")</f>
        <v>混合型</v>
      </c>
      <c r="Q43" s="676" t="s">
        <v>711</v>
      </c>
      <c r="R43" s="676" t="s">
        <v>1236</v>
      </c>
      <c r="S43" s="677" t="s">
        <v>711</v>
      </c>
      <c r="T43" s="678" t="s">
        <v>643</v>
      </c>
      <c r="U43" s="677" t="s">
        <v>1237</v>
      </c>
      <c r="V43" s="676" t="s">
        <v>643</v>
      </c>
      <c r="W43" s="678" t="s">
        <v>611</v>
      </c>
      <c r="X43" s="684" t="s">
        <v>1243</v>
      </c>
      <c r="Y43" s="684" t="s">
        <v>711</v>
      </c>
      <c r="Z43" s="676" t="s">
        <v>611</v>
      </c>
      <c r="AA43" s="676" t="s">
        <v>611</v>
      </c>
      <c r="AB43" s="676" t="s">
        <v>643</v>
      </c>
      <c r="AC43" s="676" t="s">
        <v>643</v>
      </c>
      <c r="AD43" s="676" t="s">
        <v>643</v>
      </c>
      <c r="AE43" s="679" t="s">
        <v>711</v>
      </c>
      <c r="AF43" s="676" t="s">
        <v>1239</v>
      </c>
      <c r="AG43" s="676" t="s">
        <v>1237</v>
      </c>
      <c r="AH43" s="676" t="s">
        <v>1238</v>
      </c>
      <c r="AI43" s="676" t="s">
        <v>1239</v>
      </c>
      <c r="AJ43" s="678" t="s">
        <v>1239</v>
      </c>
      <c r="AK43" s="678" t="s">
        <v>711</v>
      </c>
      <c r="AL43" s="529"/>
      <c r="AM43" s="680" t="s">
        <v>1582</v>
      </c>
      <c r="AN43" s="681" t="s">
        <v>1244</v>
      </c>
      <c r="AO43" s="681" t="s">
        <v>1244</v>
      </c>
      <c r="AP43" s="681" t="s">
        <v>1447</v>
      </c>
      <c r="AR43" s="681" t="s">
        <v>1244</v>
      </c>
      <c r="AS43" s="681" t="s">
        <v>1241</v>
      </c>
      <c r="AT43" s="681" t="s">
        <v>1244</v>
      </c>
      <c r="AU43" s="681" t="s">
        <v>1447</v>
      </c>
      <c r="AV43" s="529" t="s">
        <v>1242</v>
      </c>
      <c r="AW43" s="529">
        <v>33</v>
      </c>
      <c r="AX43" s="668" t="str">
        <f>VLOOKUP($I43,'[6]資料）特定'!$H:$H,1,FALSE)</f>
        <v>ＳＯＭＰＯケア　ラヴィーレ松戸</v>
      </c>
      <c r="AY43" s="682">
        <f>VLOOKUP($I43,'[6]資料）特定'!$H:$M,6,FALSE)</f>
        <v>0</v>
      </c>
    </row>
    <row r="44" spans="1:51" ht="15" hidden="1" customHeight="1">
      <c r="A44" s="670">
        <v>95</v>
      </c>
      <c r="B44" s="670" t="s">
        <v>1584</v>
      </c>
      <c r="C44" s="670" t="str">
        <f t="shared" si="0"/>
        <v>7086_1</v>
      </c>
      <c r="D44" s="671" t="s">
        <v>1457</v>
      </c>
      <c r="E44" s="672" t="s">
        <v>1562</v>
      </c>
      <c r="F44" s="673" t="s">
        <v>1563</v>
      </c>
      <c r="G44" s="673" t="s">
        <v>1564</v>
      </c>
      <c r="H44" s="673" t="s">
        <v>1234</v>
      </c>
      <c r="I44" s="673" t="s">
        <v>1585</v>
      </c>
      <c r="J44" s="673" t="s">
        <v>1586</v>
      </c>
      <c r="K44" s="672" t="s">
        <v>1463</v>
      </c>
      <c r="L44" s="673" t="s">
        <v>1567</v>
      </c>
      <c r="M44" s="673" t="s">
        <v>1564</v>
      </c>
      <c r="N44" s="674" t="s">
        <v>1491</v>
      </c>
      <c r="O44" s="675">
        <v>10.45</v>
      </c>
      <c r="P44" s="672" t="str">
        <f>IFERROR(INDEX([6]契約DB!CQ:CQ,MATCH($C44,[6]契約DB!$I:$I,0)),"")</f>
        <v>混合型</v>
      </c>
      <c r="Q44" s="676" t="s">
        <v>711</v>
      </c>
      <c r="R44" s="676" t="s">
        <v>1236</v>
      </c>
      <c r="S44" s="677" t="s">
        <v>711</v>
      </c>
      <c r="T44" s="678" t="s">
        <v>643</v>
      </c>
      <c r="U44" s="677" t="s">
        <v>1237</v>
      </c>
      <c r="V44" s="676" t="s">
        <v>643</v>
      </c>
      <c r="W44" s="678" t="s">
        <v>611</v>
      </c>
      <c r="X44" s="684" t="s">
        <v>1244</v>
      </c>
      <c r="Y44" s="684" t="s">
        <v>711</v>
      </c>
      <c r="Z44" s="676" t="s">
        <v>611</v>
      </c>
      <c r="AA44" s="676" t="s">
        <v>611</v>
      </c>
      <c r="AB44" s="676" t="s">
        <v>643</v>
      </c>
      <c r="AC44" s="676" t="s">
        <v>643</v>
      </c>
      <c r="AD44" s="676" t="s">
        <v>643</v>
      </c>
      <c r="AE44" s="686" t="s">
        <v>1238</v>
      </c>
      <c r="AF44" s="676" t="s">
        <v>1239</v>
      </c>
      <c r="AG44" s="676" t="s">
        <v>1237</v>
      </c>
      <c r="AH44" s="676" t="s">
        <v>1243</v>
      </c>
      <c r="AI44" s="676" t="s">
        <v>1239</v>
      </c>
      <c r="AJ44" s="678" t="s">
        <v>1239</v>
      </c>
      <c r="AK44" s="678" t="s">
        <v>711</v>
      </c>
      <c r="AL44" s="529"/>
      <c r="AM44" s="680" t="s">
        <v>1585</v>
      </c>
      <c r="AN44" s="681" t="s">
        <v>1240</v>
      </c>
      <c r="AO44" s="681" t="s">
        <v>1240</v>
      </c>
      <c r="AP44" s="681" t="s">
        <v>1447</v>
      </c>
      <c r="AR44" s="681" t="s">
        <v>1240</v>
      </c>
      <c r="AS44" s="681" t="s">
        <v>1241</v>
      </c>
      <c r="AT44" s="681" t="s">
        <v>1240</v>
      </c>
      <c r="AU44" s="681" t="s">
        <v>1447</v>
      </c>
      <c r="AV44" s="529" t="s">
        <v>1242</v>
      </c>
      <c r="AW44" s="529">
        <v>34</v>
      </c>
      <c r="AX44" s="668" t="str">
        <f>VLOOKUP($I44,'[6]資料）特定'!$H:$H,1,FALSE)</f>
        <v>ＳＯＭＰＯケア　ラヴィーレ八千代</v>
      </c>
      <c r="AY44" s="668" t="str">
        <f>VLOOKUP($I44,'[6]資料）特定'!$H:$M,6,FALSE)</f>
        <v>Ⅰ</v>
      </c>
    </row>
    <row r="45" spans="1:51" ht="15" hidden="1" customHeight="1">
      <c r="A45" s="670">
        <v>161</v>
      </c>
      <c r="B45" s="670" t="s">
        <v>1587</v>
      </c>
      <c r="C45" s="670" t="str">
        <f t="shared" si="0"/>
        <v>0393_1</v>
      </c>
      <c r="D45" s="671" t="s">
        <v>1457</v>
      </c>
      <c r="E45" s="672" t="s">
        <v>1588</v>
      </c>
      <c r="F45" s="673" t="s">
        <v>1563</v>
      </c>
      <c r="G45" s="673" t="s">
        <v>1589</v>
      </c>
      <c r="H45" s="673" t="s">
        <v>1234</v>
      </c>
      <c r="I45" s="673" t="s">
        <v>1590</v>
      </c>
      <c r="J45" s="673" t="s">
        <v>1591</v>
      </c>
      <c r="K45" s="672" t="s">
        <v>1235</v>
      </c>
      <c r="L45" s="673" t="s">
        <v>1567</v>
      </c>
      <c r="M45" s="673" t="s">
        <v>1589</v>
      </c>
      <c r="N45" s="674" t="s">
        <v>1491</v>
      </c>
      <c r="O45" s="675">
        <v>10.45</v>
      </c>
      <c r="P45" s="672" t="str">
        <f>IFERROR(INDEX([6]契約DB!CQ:CQ,MATCH($C45,[6]契約DB!$I:$I,0)),"")</f>
        <v>混合型</v>
      </c>
      <c r="Q45" s="676" t="s">
        <v>711</v>
      </c>
      <c r="R45" s="676" t="s">
        <v>1236</v>
      </c>
      <c r="S45" s="677" t="s">
        <v>711</v>
      </c>
      <c r="T45" s="678" t="s">
        <v>643</v>
      </c>
      <c r="U45" s="677" t="s">
        <v>1237</v>
      </c>
      <c r="V45" s="676" t="s">
        <v>643</v>
      </c>
      <c r="W45" s="678" t="s">
        <v>611</v>
      </c>
      <c r="X45" s="684" t="s">
        <v>1244</v>
      </c>
      <c r="Y45" s="684" t="s">
        <v>711</v>
      </c>
      <c r="Z45" s="676" t="s">
        <v>611</v>
      </c>
      <c r="AA45" s="676" t="s">
        <v>611</v>
      </c>
      <c r="AB45" s="676" t="s">
        <v>643</v>
      </c>
      <c r="AC45" s="676" t="s">
        <v>643</v>
      </c>
      <c r="AD45" s="676" t="s">
        <v>643</v>
      </c>
      <c r="AE45" s="679" t="s">
        <v>711</v>
      </c>
      <c r="AF45" s="676" t="s">
        <v>1239</v>
      </c>
      <c r="AG45" s="676" t="s">
        <v>1237</v>
      </c>
      <c r="AH45" s="676" t="s">
        <v>1243</v>
      </c>
      <c r="AI45" s="676" t="s">
        <v>1239</v>
      </c>
      <c r="AJ45" s="678" t="s">
        <v>1239</v>
      </c>
      <c r="AK45" s="678" t="s">
        <v>711</v>
      </c>
      <c r="AL45" s="529"/>
      <c r="AM45" s="680" t="s">
        <v>1590</v>
      </c>
      <c r="AN45" s="681" t="s">
        <v>1244</v>
      </c>
      <c r="AO45" s="681" t="s">
        <v>1244</v>
      </c>
      <c r="AP45" s="681" t="s">
        <v>1447</v>
      </c>
      <c r="AR45" s="681" t="s">
        <v>1244</v>
      </c>
      <c r="AS45" s="681" t="s">
        <v>1241</v>
      </c>
      <c r="AT45" s="681" t="s">
        <v>1244</v>
      </c>
      <c r="AU45" s="681" t="s">
        <v>1447</v>
      </c>
      <c r="AV45" s="529" t="s">
        <v>1242</v>
      </c>
      <c r="AW45" s="529">
        <v>35</v>
      </c>
      <c r="AX45" s="668" t="str">
        <f>VLOOKUP($I45,'[6]資料）特定'!$H:$H,1,FALSE)</f>
        <v>そんぽの家　市川</v>
      </c>
      <c r="AY45" s="682">
        <f>VLOOKUP($I45,'[6]資料）特定'!$H:$M,6,FALSE)</f>
        <v>0</v>
      </c>
    </row>
    <row r="46" spans="1:51" ht="15" hidden="1" customHeight="1">
      <c r="A46" s="670">
        <v>137</v>
      </c>
      <c r="B46" s="670" t="s">
        <v>1592</v>
      </c>
      <c r="C46" s="670" t="str">
        <f t="shared" si="0"/>
        <v>0068_1</v>
      </c>
      <c r="D46" s="671" t="s">
        <v>1457</v>
      </c>
      <c r="E46" s="672" t="s">
        <v>1588</v>
      </c>
      <c r="F46" s="673" t="s">
        <v>1563</v>
      </c>
      <c r="G46" s="673" t="s">
        <v>1593</v>
      </c>
      <c r="H46" s="673" t="s">
        <v>1234</v>
      </c>
      <c r="I46" s="673" t="s">
        <v>1594</v>
      </c>
      <c r="J46" s="673" t="s">
        <v>1595</v>
      </c>
      <c r="K46" s="672" t="s">
        <v>1235</v>
      </c>
      <c r="L46" s="673" t="s">
        <v>1567</v>
      </c>
      <c r="M46" s="673" t="s">
        <v>1593</v>
      </c>
      <c r="N46" s="674" t="s">
        <v>1248</v>
      </c>
      <c r="O46" s="675">
        <v>10.54</v>
      </c>
      <c r="P46" s="672" t="str">
        <f>IFERROR(INDEX([6]契約DB!CQ:CQ,MATCH($C46,[6]契約DB!$I:$I,0)),"")</f>
        <v>混合型</v>
      </c>
      <c r="Q46" s="676" t="s">
        <v>711</v>
      </c>
      <c r="R46" s="676" t="s">
        <v>1236</v>
      </c>
      <c r="S46" s="677" t="s">
        <v>611</v>
      </c>
      <c r="T46" s="678" t="s">
        <v>643</v>
      </c>
      <c r="U46" s="677" t="s">
        <v>1237</v>
      </c>
      <c r="V46" s="676" t="s">
        <v>643</v>
      </c>
      <c r="W46" s="678" t="s">
        <v>611</v>
      </c>
      <c r="X46" s="684" t="s">
        <v>1238</v>
      </c>
      <c r="Y46" s="684" t="s">
        <v>611</v>
      </c>
      <c r="Z46" s="676" t="s">
        <v>611</v>
      </c>
      <c r="AA46" s="676" t="s">
        <v>611</v>
      </c>
      <c r="AB46" s="676" t="s">
        <v>643</v>
      </c>
      <c r="AC46" s="676" t="s">
        <v>643</v>
      </c>
      <c r="AD46" s="676" t="s">
        <v>643</v>
      </c>
      <c r="AE46" s="683" t="s">
        <v>1243</v>
      </c>
      <c r="AF46" s="676" t="s">
        <v>1239</v>
      </c>
      <c r="AG46" s="676" t="s">
        <v>1237</v>
      </c>
      <c r="AH46" s="676" t="s">
        <v>1238</v>
      </c>
      <c r="AI46" s="676" t="s">
        <v>1239</v>
      </c>
      <c r="AJ46" s="678" t="s">
        <v>1239</v>
      </c>
      <c r="AK46" s="678" t="s">
        <v>711</v>
      </c>
      <c r="AL46" s="529"/>
      <c r="AM46" s="680" t="s">
        <v>1594</v>
      </c>
      <c r="AN46" s="681" t="s">
        <v>1246</v>
      </c>
      <c r="AO46" s="681" t="s">
        <v>1246</v>
      </c>
      <c r="AP46" s="681" t="s">
        <v>1447</v>
      </c>
      <c r="AR46" s="681" t="s">
        <v>1246</v>
      </c>
      <c r="AS46" s="681" t="s">
        <v>1241</v>
      </c>
      <c r="AT46" s="681" t="s">
        <v>1246</v>
      </c>
      <c r="AU46" s="681" t="s">
        <v>1447</v>
      </c>
      <c r="AV46" s="529" t="s">
        <v>1242</v>
      </c>
      <c r="AW46" s="529">
        <v>36</v>
      </c>
      <c r="AX46" s="668" t="str">
        <f>VLOOKUP($I46,'[6]資料）特定'!$H:$H,1,FALSE)</f>
        <v>そんぽの家　京成大久保</v>
      </c>
      <c r="AY46" s="668" t="str">
        <f>VLOOKUP($I46,'[6]資料）特定'!$H:$M,6,FALSE)</f>
        <v>Ⅱ</v>
      </c>
    </row>
    <row r="47" spans="1:51" ht="15" hidden="1" customHeight="1">
      <c r="A47" s="670">
        <v>224</v>
      </c>
      <c r="B47" s="670" t="s">
        <v>1596</v>
      </c>
      <c r="C47" s="670" t="str">
        <f t="shared" si="0"/>
        <v>0050_1</v>
      </c>
      <c r="D47" s="671" t="s">
        <v>1457</v>
      </c>
      <c r="E47" s="672" t="s">
        <v>1588</v>
      </c>
      <c r="F47" s="673" t="s">
        <v>1563</v>
      </c>
      <c r="G47" s="673" t="s">
        <v>1593</v>
      </c>
      <c r="H47" s="673" t="s">
        <v>1234</v>
      </c>
      <c r="I47" s="673" t="s">
        <v>1597</v>
      </c>
      <c r="J47" s="673" t="s">
        <v>1598</v>
      </c>
      <c r="K47" s="672" t="s">
        <v>1235</v>
      </c>
      <c r="L47" s="673" t="s">
        <v>1567</v>
      </c>
      <c r="M47" s="673" t="s">
        <v>1593</v>
      </c>
      <c r="N47" s="674" t="s">
        <v>1248</v>
      </c>
      <c r="O47" s="675">
        <v>10.54</v>
      </c>
      <c r="P47" s="672" t="str">
        <f>IFERROR(INDEX([6]契約DB!CQ:CQ,MATCH($C47,[6]契約DB!$I:$I,0)),"")</f>
        <v>混合型</v>
      </c>
      <c r="Q47" s="676" t="s">
        <v>711</v>
      </c>
      <c r="R47" s="676" t="s">
        <v>1236</v>
      </c>
      <c r="S47" s="677" t="s">
        <v>611</v>
      </c>
      <c r="T47" s="678" t="s">
        <v>643</v>
      </c>
      <c r="U47" s="677" t="s">
        <v>1238</v>
      </c>
      <c r="V47" s="676" t="s">
        <v>643</v>
      </c>
      <c r="W47" s="678" t="s">
        <v>611</v>
      </c>
      <c r="X47" s="684" t="s">
        <v>1238</v>
      </c>
      <c r="Y47" s="684" t="s">
        <v>611</v>
      </c>
      <c r="Z47" s="676" t="s">
        <v>611</v>
      </c>
      <c r="AA47" s="676" t="s">
        <v>611</v>
      </c>
      <c r="AB47" s="676" t="s">
        <v>643</v>
      </c>
      <c r="AC47" s="676" t="s">
        <v>643</v>
      </c>
      <c r="AD47" s="676" t="s">
        <v>643</v>
      </c>
      <c r="AE47" s="683" t="s">
        <v>1243</v>
      </c>
      <c r="AF47" s="676" t="s">
        <v>1239</v>
      </c>
      <c r="AG47" s="676" t="s">
        <v>1237</v>
      </c>
      <c r="AH47" s="676" t="s">
        <v>1238</v>
      </c>
      <c r="AI47" s="676" t="s">
        <v>1239</v>
      </c>
      <c r="AJ47" s="678" t="s">
        <v>1239</v>
      </c>
      <c r="AK47" s="678" t="s">
        <v>711</v>
      </c>
      <c r="AL47" s="529"/>
      <c r="AM47" s="680" t="s">
        <v>1597</v>
      </c>
      <c r="AN47" s="681" t="s">
        <v>1244</v>
      </c>
      <c r="AO47" s="681" t="s">
        <v>1240</v>
      </c>
      <c r="AP47" s="681" t="s">
        <v>1247</v>
      </c>
      <c r="AR47" s="681" t="s">
        <v>1244</v>
      </c>
      <c r="AS47" s="681" t="s">
        <v>1241</v>
      </c>
      <c r="AT47" s="681" t="s">
        <v>1244</v>
      </c>
      <c r="AU47" s="681" t="s">
        <v>1247</v>
      </c>
      <c r="AV47" s="529" t="s">
        <v>1242</v>
      </c>
      <c r="AW47" s="529">
        <v>37</v>
      </c>
      <c r="AX47" s="668" t="str">
        <f>VLOOKUP($I47,'[6]資料）特定'!$H:$H,1,FALSE)</f>
        <v>そんぽの家　津田沼</v>
      </c>
      <c r="AY47" s="668" t="str">
        <f>VLOOKUP($I47,'[6]資料）特定'!$H:$M,6,FALSE)</f>
        <v>Ⅱ</v>
      </c>
    </row>
    <row r="48" spans="1:51" ht="15" hidden="1" customHeight="1">
      <c r="A48" s="670">
        <v>170</v>
      </c>
      <c r="B48" s="670" t="s">
        <v>1599</v>
      </c>
      <c r="C48" s="670" t="str">
        <f t="shared" si="0"/>
        <v>0064_1</v>
      </c>
      <c r="D48" s="671" t="s">
        <v>1457</v>
      </c>
      <c r="E48" s="672" t="s">
        <v>1569</v>
      </c>
      <c r="F48" s="673" t="s">
        <v>1563</v>
      </c>
      <c r="G48" s="673" t="s">
        <v>1578</v>
      </c>
      <c r="H48" s="673" t="s">
        <v>1234</v>
      </c>
      <c r="I48" s="673" t="s">
        <v>1600</v>
      </c>
      <c r="J48" s="673" t="s">
        <v>1601</v>
      </c>
      <c r="K48" s="672" t="s">
        <v>1235</v>
      </c>
      <c r="L48" s="673" t="s">
        <v>1567</v>
      </c>
      <c r="M48" s="673" t="s">
        <v>1578</v>
      </c>
      <c r="N48" s="674" t="s">
        <v>1491</v>
      </c>
      <c r="O48" s="675">
        <v>10.45</v>
      </c>
      <c r="P48" s="672" t="str">
        <f>IFERROR(INDEX([6]契約DB!CQ:CQ,MATCH($C48,[6]契約DB!$I:$I,0)),"")</f>
        <v>混合型</v>
      </c>
      <c r="Q48" s="676" t="s">
        <v>711</v>
      </c>
      <c r="R48" s="676" t="s">
        <v>1236</v>
      </c>
      <c r="S48" s="677" t="s">
        <v>711</v>
      </c>
      <c r="T48" s="678" t="s">
        <v>643</v>
      </c>
      <c r="U48" s="677" t="s">
        <v>1237</v>
      </c>
      <c r="V48" s="676" t="s">
        <v>643</v>
      </c>
      <c r="W48" s="678" t="s">
        <v>611</v>
      </c>
      <c r="X48" s="684" t="s">
        <v>1238</v>
      </c>
      <c r="Y48" s="684" t="s">
        <v>711</v>
      </c>
      <c r="Z48" s="676" t="s">
        <v>611</v>
      </c>
      <c r="AA48" s="676" t="s">
        <v>611</v>
      </c>
      <c r="AB48" s="676" t="s">
        <v>643</v>
      </c>
      <c r="AC48" s="676" t="s">
        <v>643</v>
      </c>
      <c r="AD48" s="676" t="s">
        <v>643</v>
      </c>
      <c r="AE48" s="683" t="s">
        <v>1243</v>
      </c>
      <c r="AF48" s="676" t="s">
        <v>1239</v>
      </c>
      <c r="AG48" s="676" t="s">
        <v>1237</v>
      </c>
      <c r="AH48" s="676" t="s">
        <v>1238</v>
      </c>
      <c r="AI48" s="676" t="s">
        <v>1239</v>
      </c>
      <c r="AJ48" s="678" t="s">
        <v>1239</v>
      </c>
      <c r="AK48" s="678" t="s">
        <v>711</v>
      </c>
      <c r="AL48" s="529"/>
      <c r="AM48" s="680" t="s">
        <v>1600</v>
      </c>
      <c r="AN48" s="681" t="s">
        <v>1246</v>
      </c>
      <c r="AO48" s="681" t="s">
        <v>1240</v>
      </c>
      <c r="AP48" s="681" t="s">
        <v>1247</v>
      </c>
      <c r="AR48" s="681" t="s">
        <v>1246</v>
      </c>
      <c r="AS48" s="681" t="s">
        <v>1241</v>
      </c>
      <c r="AT48" s="681" t="s">
        <v>1246</v>
      </c>
      <c r="AU48" s="681" t="s">
        <v>1247</v>
      </c>
      <c r="AV48" s="529" t="s">
        <v>1242</v>
      </c>
      <c r="AW48" s="529">
        <v>38</v>
      </c>
      <c r="AX48" s="668" t="str">
        <f>VLOOKUP($I48,'[6]資料）特定'!$H:$H,1,FALSE)</f>
        <v>そんぽの家　松戸五香</v>
      </c>
      <c r="AY48" s="668" t="str">
        <f>VLOOKUP($I48,'[6]資料）特定'!$H:$M,6,FALSE)</f>
        <v>Ⅱ</v>
      </c>
    </row>
    <row r="49" spans="1:51" ht="15" hidden="1" customHeight="1">
      <c r="A49" s="670">
        <v>64</v>
      </c>
      <c r="B49" s="670" t="s">
        <v>1602</v>
      </c>
      <c r="C49" s="670" t="str">
        <f t="shared" si="0"/>
        <v>7052_1</v>
      </c>
      <c r="D49" s="671" t="s">
        <v>1457</v>
      </c>
      <c r="E49" s="672" t="s">
        <v>1562</v>
      </c>
      <c r="F49" s="673" t="s">
        <v>1563</v>
      </c>
      <c r="G49" s="673" t="s">
        <v>1603</v>
      </c>
      <c r="H49" s="673" t="s">
        <v>1603</v>
      </c>
      <c r="I49" s="673" t="s">
        <v>1604</v>
      </c>
      <c r="J49" s="673" t="s">
        <v>1605</v>
      </c>
      <c r="K49" s="672" t="s">
        <v>1463</v>
      </c>
      <c r="L49" s="673" t="s">
        <v>1567</v>
      </c>
      <c r="M49" s="673" t="s">
        <v>1603</v>
      </c>
      <c r="N49" s="674" t="s">
        <v>1525</v>
      </c>
      <c r="O49" s="675">
        <v>10.68</v>
      </c>
      <c r="P49" s="687" t="str">
        <f>IFERROR(INDEX([6]契約DB!CQ:CQ,MATCH($C49,[6]契約DB!$I:$I,0)),"")</f>
        <v>介護専用型</v>
      </c>
      <c r="Q49" s="676" t="s">
        <v>711</v>
      </c>
      <c r="R49" s="676" t="s">
        <v>1236</v>
      </c>
      <c r="S49" s="677" t="s">
        <v>711</v>
      </c>
      <c r="T49" s="678" t="s">
        <v>643</v>
      </c>
      <c r="U49" s="685" t="s">
        <v>1245</v>
      </c>
      <c r="V49" s="676" t="s">
        <v>643</v>
      </c>
      <c r="W49" s="678" t="s">
        <v>611</v>
      </c>
      <c r="X49" s="684" t="s">
        <v>611</v>
      </c>
      <c r="Y49" s="684" t="s">
        <v>711</v>
      </c>
      <c r="Z49" s="676" t="s">
        <v>611</v>
      </c>
      <c r="AA49" s="676" t="s">
        <v>611</v>
      </c>
      <c r="AB49" s="676" t="s">
        <v>643</v>
      </c>
      <c r="AC49" s="676" t="s">
        <v>643</v>
      </c>
      <c r="AD49" s="676" t="s">
        <v>643</v>
      </c>
      <c r="AE49" s="679" t="s">
        <v>711</v>
      </c>
      <c r="AF49" s="676" t="s">
        <v>1239</v>
      </c>
      <c r="AG49" s="676" t="s">
        <v>1237</v>
      </c>
      <c r="AH49" s="676" t="s">
        <v>1243</v>
      </c>
      <c r="AI49" s="676" t="s">
        <v>1239</v>
      </c>
      <c r="AJ49" s="678" t="s">
        <v>1239</v>
      </c>
      <c r="AK49" s="678" t="s">
        <v>711</v>
      </c>
      <c r="AL49" s="529"/>
      <c r="AM49" s="680" t="s">
        <v>1604</v>
      </c>
      <c r="AN49" s="681" t="s">
        <v>1244</v>
      </c>
      <c r="AO49" s="681" t="s">
        <v>1244</v>
      </c>
      <c r="AP49" s="681" t="s">
        <v>1447</v>
      </c>
      <c r="AR49" s="681" t="s">
        <v>1244</v>
      </c>
      <c r="AS49" s="681" t="s">
        <v>1241</v>
      </c>
      <c r="AT49" s="681" t="s">
        <v>1244</v>
      </c>
      <c r="AU49" s="681" t="s">
        <v>1447</v>
      </c>
      <c r="AV49" s="529" t="s">
        <v>1242</v>
      </c>
      <c r="AW49" s="529">
        <v>39</v>
      </c>
      <c r="AX49" s="668" t="str">
        <f>VLOOKUP($I49,'[6]資料）特定'!$H:$H,1,FALSE)</f>
        <v>ＳＯＭＰＯケア　ラヴィーレ千葉椿森</v>
      </c>
      <c r="AY49" s="682">
        <f>VLOOKUP($I49,'[6]資料）特定'!$H:$M,6,FALSE)</f>
        <v>0</v>
      </c>
    </row>
    <row r="50" spans="1:51" ht="15" hidden="1" customHeight="1">
      <c r="A50" s="670">
        <v>3</v>
      </c>
      <c r="B50" s="670" t="s">
        <v>1606</v>
      </c>
      <c r="C50" s="670" t="str">
        <f t="shared" si="0"/>
        <v>7011_1</v>
      </c>
      <c r="D50" s="671" t="s">
        <v>1457</v>
      </c>
      <c r="E50" s="672" t="s">
        <v>1562</v>
      </c>
      <c r="F50" s="673" t="s">
        <v>1563</v>
      </c>
      <c r="G50" s="673" t="s">
        <v>1603</v>
      </c>
      <c r="H50" s="673" t="s">
        <v>1603</v>
      </c>
      <c r="I50" s="673" t="s">
        <v>1607</v>
      </c>
      <c r="J50" s="673" t="s">
        <v>1608</v>
      </c>
      <c r="K50" s="672" t="s">
        <v>1463</v>
      </c>
      <c r="L50" s="673" t="s">
        <v>1567</v>
      </c>
      <c r="M50" s="673" t="s">
        <v>1603</v>
      </c>
      <c r="N50" s="674" t="s">
        <v>1525</v>
      </c>
      <c r="O50" s="675">
        <v>10.68</v>
      </c>
      <c r="P50" s="672" t="str">
        <f>IFERROR(INDEX([6]契約DB!CQ:CQ,MATCH($C50,[6]契約DB!$I:$I,0)),"")</f>
        <v>混合型</v>
      </c>
      <c r="Q50" s="676" t="s">
        <v>711</v>
      </c>
      <c r="R50" s="676" t="s">
        <v>1236</v>
      </c>
      <c r="S50" s="677" t="s">
        <v>711</v>
      </c>
      <c r="T50" s="678" t="s">
        <v>643</v>
      </c>
      <c r="U50" s="677" t="s">
        <v>1238</v>
      </c>
      <c r="V50" s="676" t="s">
        <v>643</v>
      </c>
      <c r="W50" s="678" t="s">
        <v>711</v>
      </c>
      <c r="X50" s="684" t="s">
        <v>1244</v>
      </c>
      <c r="Y50" s="684" t="s">
        <v>711</v>
      </c>
      <c r="Z50" s="676" t="s">
        <v>611</v>
      </c>
      <c r="AA50" s="676" t="s">
        <v>611</v>
      </c>
      <c r="AB50" s="676" t="s">
        <v>643</v>
      </c>
      <c r="AC50" s="676" t="s">
        <v>643</v>
      </c>
      <c r="AD50" s="676" t="s">
        <v>643</v>
      </c>
      <c r="AE50" s="683" t="s">
        <v>1243</v>
      </c>
      <c r="AF50" s="676" t="s">
        <v>1239</v>
      </c>
      <c r="AG50" s="676" t="s">
        <v>1237</v>
      </c>
      <c r="AH50" s="676" t="s">
        <v>1243</v>
      </c>
      <c r="AI50" s="676" t="s">
        <v>1239</v>
      </c>
      <c r="AJ50" s="678" t="s">
        <v>1239</v>
      </c>
      <c r="AK50" s="678" t="s">
        <v>711</v>
      </c>
      <c r="AL50" s="529"/>
      <c r="AM50" s="680" t="s">
        <v>1607</v>
      </c>
      <c r="AN50" s="681" t="s">
        <v>1244</v>
      </c>
      <c r="AO50" s="681" t="s">
        <v>1246</v>
      </c>
      <c r="AP50" s="681" t="s">
        <v>1247</v>
      </c>
      <c r="AR50" s="681" t="s">
        <v>1244</v>
      </c>
      <c r="AS50" s="681" t="s">
        <v>1241</v>
      </c>
      <c r="AT50" s="681" t="s">
        <v>1244</v>
      </c>
      <c r="AU50" s="681" t="s">
        <v>1247</v>
      </c>
      <c r="AV50" s="529" t="s">
        <v>1242</v>
      </c>
      <c r="AW50" s="529">
        <v>40</v>
      </c>
      <c r="AX50" s="668" t="str">
        <f>VLOOKUP($I50,'[6]資料）特定'!$H:$H,1,FALSE)</f>
        <v>ＳＯＭＰＯケア　ラヴィーレみつわ台</v>
      </c>
      <c r="AY50" s="668" t="str">
        <f>VLOOKUP($I50,'[6]資料）特定'!$H:$M,6,FALSE)</f>
        <v>Ⅱ</v>
      </c>
    </row>
    <row r="51" spans="1:51" ht="15" hidden="1" customHeight="1">
      <c r="A51" s="670">
        <v>221</v>
      </c>
      <c r="B51" s="670" t="s">
        <v>1609</v>
      </c>
      <c r="C51" s="670" t="str">
        <f t="shared" si="0"/>
        <v>0079_1</v>
      </c>
      <c r="D51" s="671" t="s">
        <v>1457</v>
      </c>
      <c r="E51" s="672" t="s">
        <v>1562</v>
      </c>
      <c r="F51" s="673" t="s">
        <v>1563</v>
      </c>
      <c r="G51" s="673" t="s">
        <v>1603</v>
      </c>
      <c r="H51" s="673" t="s">
        <v>1603</v>
      </c>
      <c r="I51" s="673" t="s">
        <v>1610</v>
      </c>
      <c r="J51" s="673" t="s">
        <v>1611</v>
      </c>
      <c r="K51" s="672" t="s">
        <v>1235</v>
      </c>
      <c r="L51" s="673" t="s">
        <v>1567</v>
      </c>
      <c r="M51" s="673" t="s">
        <v>1603</v>
      </c>
      <c r="N51" s="674" t="s">
        <v>1525</v>
      </c>
      <c r="O51" s="675">
        <v>10.68</v>
      </c>
      <c r="P51" s="672" t="str">
        <f>IFERROR(INDEX([6]契約DB!CQ:CQ,MATCH($C51,[6]契約DB!$I:$I,0)),"")</f>
        <v>混合型</v>
      </c>
      <c r="Q51" s="676" t="s">
        <v>711</v>
      </c>
      <c r="R51" s="676" t="s">
        <v>1236</v>
      </c>
      <c r="S51" s="677" t="s">
        <v>611</v>
      </c>
      <c r="T51" s="678" t="s">
        <v>643</v>
      </c>
      <c r="U51" s="677" t="s">
        <v>1238</v>
      </c>
      <c r="V51" s="676" t="s">
        <v>643</v>
      </c>
      <c r="W51" s="678" t="s">
        <v>611</v>
      </c>
      <c r="X51" s="684" t="s">
        <v>1244</v>
      </c>
      <c r="Y51" s="684" t="s">
        <v>611</v>
      </c>
      <c r="Z51" s="676" t="s">
        <v>611</v>
      </c>
      <c r="AA51" s="676" t="s">
        <v>611</v>
      </c>
      <c r="AB51" s="676" t="s">
        <v>643</v>
      </c>
      <c r="AC51" s="676" t="s">
        <v>643</v>
      </c>
      <c r="AD51" s="676" t="s">
        <v>643</v>
      </c>
      <c r="AE51" s="683" t="s">
        <v>1243</v>
      </c>
      <c r="AF51" s="676" t="s">
        <v>1239</v>
      </c>
      <c r="AG51" s="676" t="s">
        <v>1237</v>
      </c>
      <c r="AH51" s="676" t="s">
        <v>1243</v>
      </c>
      <c r="AI51" s="676" t="s">
        <v>1239</v>
      </c>
      <c r="AJ51" s="678" t="s">
        <v>1239</v>
      </c>
      <c r="AK51" s="678" t="s">
        <v>711</v>
      </c>
      <c r="AL51" s="529"/>
      <c r="AM51" s="680" t="s">
        <v>1610</v>
      </c>
      <c r="AN51" s="681" t="s">
        <v>1244</v>
      </c>
      <c r="AO51" s="681" t="s">
        <v>1244</v>
      </c>
      <c r="AP51" s="681" t="s">
        <v>1447</v>
      </c>
      <c r="AR51" s="681" t="s">
        <v>1244</v>
      </c>
      <c r="AS51" s="681" t="s">
        <v>1241</v>
      </c>
      <c r="AT51" s="681" t="s">
        <v>1244</v>
      </c>
      <c r="AU51" s="681" t="s">
        <v>1447</v>
      </c>
      <c r="AV51" s="529" t="s">
        <v>1242</v>
      </c>
      <c r="AW51" s="529">
        <v>41</v>
      </c>
      <c r="AX51" s="668" t="str">
        <f>VLOOKUP($I51,'[6]資料）特定'!$H:$H,1,FALSE)</f>
        <v>そんぽの家　朝日ヶ丘</v>
      </c>
      <c r="AY51" s="668" t="str">
        <f>VLOOKUP($I51,'[6]資料）特定'!$H:$M,6,FALSE)</f>
        <v>Ⅱ</v>
      </c>
    </row>
    <row r="52" spans="1:51" ht="15" hidden="1" customHeight="1">
      <c r="A52" s="670">
        <v>206</v>
      </c>
      <c r="B52" s="670" t="s">
        <v>1612</v>
      </c>
      <c r="C52" s="670" t="str">
        <f t="shared" si="0"/>
        <v>0069_1</v>
      </c>
      <c r="D52" s="671" t="s">
        <v>1457</v>
      </c>
      <c r="E52" s="672" t="s">
        <v>1562</v>
      </c>
      <c r="F52" s="673" t="s">
        <v>1563</v>
      </c>
      <c r="G52" s="673" t="s">
        <v>1603</v>
      </c>
      <c r="H52" s="673" t="s">
        <v>1603</v>
      </c>
      <c r="I52" s="673" t="s">
        <v>1613</v>
      </c>
      <c r="J52" s="673" t="s">
        <v>1614</v>
      </c>
      <c r="K52" s="672" t="s">
        <v>1235</v>
      </c>
      <c r="L52" s="673" t="s">
        <v>1567</v>
      </c>
      <c r="M52" s="673" t="s">
        <v>1603</v>
      </c>
      <c r="N52" s="674" t="s">
        <v>1525</v>
      </c>
      <c r="O52" s="675">
        <v>10.68</v>
      </c>
      <c r="P52" s="672" t="str">
        <f>IFERROR(INDEX([6]契約DB!CQ:CQ,MATCH($C52,[6]契約DB!$I:$I,0)),"")</f>
        <v>混合型</v>
      </c>
      <c r="Q52" s="676" t="s">
        <v>711</v>
      </c>
      <c r="R52" s="676" t="s">
        <v>1236</v>
      </c>
      <c r="S52" s="677" t="s">
        <v>611</v>
      </c>
      <c r="T52" s="678" t="s">
        <v>643</v>
      </c>
      <c r="U52" s="677" t="s">
        <v>1238</v>
      </c>
      <c r="V52" s="676" t="s">
        <v>643</v>
      </c>
      <c r="W52" s="678" t="s">
        <v>611</v>
      </c>
      <c r="X52" s="684" t="s">
        <v>1244</v>
      </c>
      <c r="Y52" s="684" t="s">
        <v>611</v>
      </c>
      <c r="Z52" s="676" t="s">
        <v>611</v>
      </c>
      <c r="AA52" s="676" t="s">
        <v>611</v>
      </c>
      <c r="AB52" s="676" t="s">
        <v>643</v>
      </c>
      <c r="AC52" s="676" t="s">
        <v>643</v>
      </c>
      <c r="AD52" s="676" t="s">
        <v>643</v>
      </c>
      <c r="AE52" s="683" t="s">
        <v>1243</v>
      </c>
      <c r="AF52" s="676" t="s">
        <v>1239</v>
      </c>
      <c r="AG52" s="676" t="s">
        <v>1237</v>
      </c>
      <c r="AH52" s="676" t="s">
        <v>1243</v>
      </c>
      <c r="AI52" s="676" t="s">
        <v>1239</v>
      </c>
      <c r="AJ52" s="678" t="s">
        <v>1239</v>
      </c>
      <c r="AK52" s="678" t="s">
        <v>711</v>
      </c>
      <c r="AL52" s="529"/>
      <c r="AM52" s="680" t="s">
        <v>1613</v>
      </c>
      <c r="AN52" s="681" t="s">
        <v>1244</v>
      </c>
      <c r="AO52" s="681" t="s">
        <v>1243</v>
      </c>
      <c r="AP52" s="681" t="s">
        <v>1247</v>
      </c>
      <c r="AR52" s="681" t="s">
        <v>1244</v>
      </c>
      <c r="AS52" s="681" t="s">
        <v>1241</v>
      </c>
      <c r="AT52" s="681" t="s">
        <v>1244</v>
      </c>
      <c r="AU52" s="681" t="s">
        <v>1247</v>
      </c>
      <c r="AV52" s="529" t="s">
        <v>1242</v>
      </c>
      <c r="AW52" s="529">
        <v>42</v>
      </c>
      <c r="AX52" s="668" t="str">
        <f>VLOOKUP($I52,'[6]資料）特定'!$H:$H,1,FALSE)</f>
        <v>そんぽの家　蘇我</v>
      </c>
      <c r="AY52" s="668" t="str">
        <f>VLOOKUP($I52,'[6]資料）特定'!$H:$M,6,FALSE)</f>
        <v>Ⅱ</v>
      </c>
    </row>
    <row r="53" spans="1:51" ht="15" hidden="1" customHeight="1">
      <c r="A53" s="670">
        <v>228</v>
      </c>
      <c r="B53" s="670" t="s">
        <v>1615</v>
      </c>
      <c r="C53" s="670" t="str">
        <f t="shared" si="0"/>
        <v>0111_1</v>
      </c>
      <c r="D53" s="671" t="s">
        <v>1457</v>
      </c>
      <c r="E53" s="672" t="s">
        <v>1562</v>
      </c>
      <c r="F53" s="673" t="s">
        <v>1563</v>
      </c>
      <c r="G53" s="673" t="s">
        <v>1603</v>
      </c>
      <c r="H53" s="673" t="s">
        <v>1603</v>
      </c>
      <c r="I53" s="673" t="s">
        <v>1616</v>
      </c>
      <c r="J53" s="673" t="s">
        <v>1617</v>
      </c>
      <c r="K53" s="672" t="s">
        <v>1235</v>
      </c>
      <c r="L53" s="673" t="s">
        <v>1567</v>
      </c>
      <c r="M53" s="673" t="s">
        <v>1603</v>
      </c>
      <c r="N53" s="674" t="s">
        <v>1525</v>
      </c>
      <c r="O53" s="675">
        <v>10.68</v>
      </c>
      <c r="P53" s="672" t="str">
        <f>IFERROR(INDEX([6]契約DB!CQ:CQ,MATCH($C53,[6]契約DB!$I:$I,0)),"")</f>
        <v>混合型</v>
      </c>
      <c r="Q53" s="676" t="s">
        <v>711</v>
      </c>
      <c r="R53" s="676" t="s">
        <v>1236</v>
      </c>
      <c r="S53" s="677" t="s">
        <v>611</v>
      </c>
      <c r="T53" s="678" t="s">
        <v>643</v>
      </c>
      <c r="U53" s="677" t="s">
        <v>1238</v>
      </c>
      <c r="V53" s="676" t="s">
        <v>643</v>
      </c>
      <c r="W53" s="678" t="s">
        <v>611</v>
      </c>
      <c r="X53" s="684" t="s">
        <v>1238</v>
      </c>
      <c r="Y53" s="684" t="s">
        <v>611</v>
      </c>
      <c r="Z53" s="676" t="s">
        <v>611</v>
      </c>
      <c r="AA53" s="676" t="s">
        <v>611</v>
      </c>
      <c r="AB53" s="676" t="s">
        <v>643</v>
      </c>
      <c r="AC53" s="676" t="s">
        <v>643</v>
      </c>
      <c r="AD53" s="676" t="s">
        <v>643</v>
      </c>
      <c r="AE53" s="683" t="s">
        <v>1243</v>
      </c>
      <c r="AF53" s="676" t="s">
        <v>1239</v>
      </c>
      <c r="AG53" s="676" t="s">
        <v>1237</v>
      </c>
      <c r="AH53" s="676" t="s">
        <v>1243</v>
      </c>
      <c r="AI53" s="676" t="s">
        <v>1239</v>
      </c>
      <c r="AJ53" s="678" t="s">
        <v>1239</v>
      </c>
      <c r="AK53" s="678" t="s">
        <v>711</v>
      </c>
      <c r="AL53" s="529"/>
      <c r="AM53" s="680" t="s">
        <v>1616</v>
      </c>
      <c r="AN53" s="681" t="s">
        <v>1243</v>
      </c>
      <c r="AO53" s="681" t="s">
        <v>1243</v>
      </c>
      <c r="AP53" s="681" t="s">
        <v>1447</v>
      </c>
      <c r="AR53" s="681" t="s">
        <v>1243</v>
      </c>
      <c r="AS53" s="681" t="s">
        <v>1241</v>
      </c>
      <c r="AT53" s="681" t="s">
        <v>1243</v>
      </c>
      <c r="AU53" s="681" t="s">
        <v>1447</v>
      </c>
      <c r="AV53" s="529" t="s">
        <v>1242</v>
      </c>
      <c r="AW53" s="529">
        <v>43</v>
      </c>
      <c r="AX53" s="668" t="str">
        <f>VLOOKUP($I53,'[6]資料）特定'!$H:$H,1,FALSE)</f>
        <v>そんぽの家　都賀</v>
      </c>
      <c r="AY53" s="668" t="str">
        <f>VLOOKUP($I53,'[6]資料）特定'!$H:$M,6,FALSE)</f>
        <v>Ⅱ</v>
      </c>
    </row>
    <row r="54" spans="1:51" ht="15" hidden="1" customHeight="1">
      <c r="A54" s="670">
        <v>81</v>
      </c>
      <c r="B54" s="670" t="s">
        <v>1618</v>
      </c>
      <c r="C54" s="670" t="str">
        <f t="shared" si="0"/>
        <v>7067_1</v>
      </c>
      <c r="D54" s="671" t="s">
        <v>1457</v>
      </c>
      <c r="E54" s="672" t="s">
        <v>1588</v>
      </c>
      <c r="F54" s="673" t="s">
        <v>1563</v>
      </c>
      <c r="G54" s="673" t="s">
        <v>1619</v>
      </c>
      <c r="H54" s="673" t="s">
        <v>1619</v>
      </c>
      <c r="I54" s="673" t="s">
        <v>1620</v>
      </c>
      <c r="J54" s="673" t="s">
        <v>1621</v>
      </c>
      <c r="K54" s="672" t="s">
        <v>1463</v>
      </c>
      <c r="L54" s="673" t="s">
        <v>1567</v>
      </c>
      <c r="M54" s="673" t="s">
        <v>1619</v>
      </c>
      <c r="N54" s="674" t="s">
        <v>1248</v>
      </c>
      <c r="O54" s="675">
        <v>10.54</v>
      </c>
      <c r="P54" s="672" t="str">
        <f>IFERROR(INDEX([6]契約DB!CQ:CQ,MATCH($C54,[6]契約DB!$I:$I,0)),"")</f>
        <v>混合型</v>
      </c>
      <c r="Q54" s="676" t="s">
        <v>711</v>
      </c>
      <c r="R54" s="676" t="s">
        <v>1236</v>
      </c>
      <c r="S54" s="677" t="s">
        <v>711</v>
      </c>
      <c r="T54" s="678" t="s">
        <v>643</v>
      </c>
      <c r="U54" s="677" t="s">
        <v>1237</v>
      </c>
      <c r="V54" s="676" t="s">
        <v>643</v>
      </c>
      <c r="W54" s="678" t="s">
        <v>611</v>
      </c>
      <c r="X54" s="684" t="s">
        <v>1243</v>
      </c>
      <c r="Y54" s="684" t="s">
        <v>711</v>
      </c>
      <c r="Z54" s="676" t="s">
        <v>611</v>
      </c>
      <c r="AA54" s="676" t="s">
        <v>611</v>
      </c>
      <c r="AB54" s="676" t="s">
        <v>643</v>
      </c>
      <c r="AC54" s="676" t="s">
        <v>643</v>
      </c>
      <c r="AD54" s="676" t="s">
        <v>643</v>
      </c>
      <c r="AE54" s="686" t="s">
        <v>1238</v>
      </c>
      <c r="AF54" s="676" t="s">
        <v>1239</v>
      </c>
      <c r="AG54" s="676" t="s">
        <v>1237</v>
      </c>
      <c r="AH54" s="676" t="s">
        <v>1238</v>
      </c>
      <c r="AI54" s="676" t="s">
        <v>1239</v>
      </c>
      <c r="AJ54" s="678" t="s">
        <v>1239</v>
      </c>
      <c r="AK54" s="678" t="s">
        <v>711</v>
      </c>
      <c r="AL54" s="529"/>
      <c r="AM54" s="680" t="s">
        <v>1620</v>
      </c>
      <c r="AN54" s="681" t="s">
        <v>1244</v>
      </c>
      <c r="AO54" s="681" t="s">
        <v>1244</v>
      </c>
      <c r="AP54" s="681" t="s">
        <v>1447</v>
      </c>
      <c r="AR54" s="681" t="s">
        <v>1244</v>
      </c>
      <c r="AS54" s="681" t="s">
        <v>1241</v>
      </c>
      <c r="AT54" s="681" t="s">
        <v>1244</v>
      </c>
      <c r="AU54" s="681" t="s">
        <v>1447</v>
      </c>
      <c r="AV54" s="529" t="s">
        <v>1242</v>
      </c>
      <c r="AW54" s="529">
        <v>44</v>
      </c>
      <c r="AX54" s="668" t="str">
        <f>VLOOKUP($I54,'[6]資料）特定'!$H:$H,1,FALSE)</f>
        <v>ＳＯＭＰＯケア　ラヴィーレ津田沼</v>
      </c>
      <c r="AY54" s="668" t="str">
        <f>VLOOKUP($I54,'[6]資料）特定'!$H:$M,6,FALSE)</f>
        <v>Ⅰ</v>
      </c>
    </row>
    <row r="55" spans="1:51" ht="15" hidden="1" customHeight="1">
      <c r="A55" s="670">
        <v>41</v>
      </c>
      <c r="B55" s="670" t="s">
        <v>1622</v>
      </c>
      <c r="C55" s="670" t="str">
        <f t="shared" si="0"/>
        <v>7101_1</v>
      </c>
      <c r="D55" s="671" t="s">
        <v>1457</v>
      </c>
      <c r="E55" s="672" t="s">
        <v>1588</v>
      </c>
      <c r="F55" s="673" t="s">
        <v>1563</v>
      </c>
      <c r="G55" s="673" t="s">
        <v>1619</v>
      </c>
      <c r="H55" s="673" t="s">
        <v>1619</v>
      </c>
      <c r="I55" s="673" t="s">
        <v>1623</v>
      </c>
      <c r="J55" s="673" t="s">
        <v>1624</v>
      </c>
      <c r="K55" s="672" t="s">
        <v>1463</v>
      </c>
      <c r="L55" s="673" t="s">
        <v>1567</v>
      </c>
      <c r="M55" s="673" t="s">
        <v>1619</v>
      </c>
      <c r="N55" s="674" t="s">
        <v>1248</v>
      </c>
      <c r="O55" s="675">
        <v>10.54</v>
      </c>
      <c r="P55" s="672" t="str">
        <f>IFERROR(INDEX([6]契約DB!CQ:CQ,MATCH($C55,[6]契約DB!$I:$I,0)),"")</f>
        <v>混合型</v>
      </c>
      <c r="Q55" s="676" t="s">
        <v>711</v>
      </c>
      <c r="R55" s="676" t="s">
        <v>1236</v>
      </c>
      <c r="S55" s="677" t="s">
        <v>711</v>
      </c>
      <c r="T55" s="678" t="s">
        <v>643</v>
      </c>
      <c r="U55" s="677" t="s">
        <v>1237</v>
      </c>
      <c r="V55" s="676" t="s">
        <v>643</v>
      </c>
      <c r="W55" s="678" t="s">
        <v>611</v>
      </c>
      <c r="X55" s="684" t="s">
        <v>1244</v>
      </c>
      <c r="Y55" s="684" t="s">
        <v>711</v>
      </c>
      <c r="Z55" s="676" t="s">
        <v>611</v>
      </c>
      <c r="AA55" s="676" t="s">
        <v>611</v>
      </c>
      <c r="AB55" s="676" t="s">
        <v>643</v>
      </c>
      <c r="AC55" s="676" t="s">
        <v>643</v>
      </c>
      <c r="AD55" s="676" t="s">
        <v>643</v>
      </c>
      <c r="AE55" s="686" t="s">
        <v>1238</v>
      </c>
      <c r="AF55" s="676" t="s">
        <v>1239</v>
      </c>
      <c r="AG55" s="676" t="s">
        <v>1237</v>
      </c>
      <c r="AH55" s="676" t="s">
        <v>1243</v>
      </c>
      <c r="AI55" s="676" t="s">
        <v>1239</v>
      </c>
      <c r="AJ55" s="678" t="s">
        <v>1239</v>
      </c>
      <c r="AK55" s="678" t="s">
        <v>711</v>
      </c>
      <c r="AL55" s="529"/>
      <c r="AM55" s="680" t="s">
        <v>1623</v>
      </c>
      <c r="AN55" s="681" t="s">
        <v>1244</v>
      </c>
      <c r="AO55" s="681" t="s">
        <v>1244</v>
      </c>
      <c r="AP55" s="681" t="s">
        <v>1447</v>
      </c>
      <c r="AR55" s="681" t="s">
        <v>1244</v>
      </c>
      <c r="AS55" s="681" t="s">
        <v>1241</v>
      </c>
      <c r="AT55" s="681" t="s">
        <v>1244</v>
      </c>
      <c r="AU55" s="681" t="s">
        <v>1447</v>
      </c>
      <c r="AV55" s="529" t="s">
        <v>1242</v>
      </c>
      <c r="AW55" s="529">
        <v>45</v>
      </c>
      <c r="AX55" s="668" t="str">
        <f>VLOOKUP($I55,'[6]資料）特定'!$H:$H,1,FALSE)</f>
        <v>ＳＯＭＰＯケア　ラヴィーレ習志野台</v>
      </c>
      <c r="AY55" s="668" t="str">
        <f>VLOOKUP($I55,'[6]資料）特定'!$H:$M,6,FALSE)</f>
        <v>Ⅰ</v>
      </c>
    </row>
    <row r="56" spans="1:51" ht="15" hidden="1" customHeight="1">
      <c r="A56" s="670">
        <v>59</v>
      </c>
      <c r="B56" s="670" t="s">
        <v>1625</v>
      </c>
      <c r="C56" s="670" t="str">
        <f t="shared" si="0"/>
        <v>7055_1</v>
      </c>
      <c r="D56" s="671" t="s">
        <v>1457</v>
      </c>
      <c r="E56" s="672" t="s">
        <v>1588</v>
      </c>
      <c r="F56" s="673" t="s">
        <v>1563</v>
      </c>
      <c r="G56" s="673" t="s">
        <v>1619</v>
      </c>
      <c r="H56" s="673" t="s">
        <v>1619</v>
      </c>
      <c r="I56" s="673" t="s">
        <v>1626</v>
      </c>
      <c r="J56" s="673" t="s">
        <v>1627</v>
      </c>
      <c r="K56" s="672" t="s">
        <v>1463</v>
      </c>
      <c r="L56" s="673" t="s">
        <v>1567</v>
      </c>
      <c r="M56" s="673" t="s">
        <v>1619</v>
      </c>
      <c r="N56" s="674" t="s">
        <v>1248</v>
      </c>
      <c r="O56" s="675">
        <v>10.54</v>
      </c>
      <c r="P56" s="687" t="str">
        <f>IFERROR(INDEX([6]契約DB!CQ:CQ,MATCH($C56,[6]契約DB!$I:$I,0)),"")</f>
        <v>介護専用型</v>
      </c>
      <c r="Q56" s="676" t="s">
        <v>711</v>
      </c>
      <c r="R56" s="676" t="s">
        <v>1236</v>
      </c>
      <c r="S56" s="677" t="s">
        <v>711</v>
      </c>
      <c r="T56" s="678" t="s">
        <v>643</v>
      </c>
      <c r="U56" s="677" t="s">
        <v>1237</v>
      </c>
      <c r="V56" s="676" t="s">
        <v>643</v>
      </c>
      <c r="W56" s="678" t="s">
        <v>611</v>
      </c>
      <c r="X56" s="684" t="s">
        <v>1243</v>
      </c>
      <c r="Y56" s="684" t="s">
        <v>711</v>
      </c>
      <c r="Z56" s="676" t="s">
        <v>611</v>
      </c>
      <c r="AA56" s="676" t="s">
        <v>611</v>
      </c>
      <c r="AB56" s="676" t="s">
        <v>643</v>
      </c>
      <c r="AC56" s="676" t="s">
        <v>643</v>
      </c>
      <c r="AD56" s="676" t="s">
        <v>643</v>
      </c>
      <c r="AE56" s="679" t="s">
        <v>711</v>
      </c>
      <c r="AF56" s="676" t="s">
        <v>1239</v>
      </c>
      <c r="AG56" s="676" t="s">
        <v>1237</v>
      </c>
      <c r="AH56" s="676" t="s">
        <v>1238</v>
      </c>
      <c r="AI56" s="676" t="s">
        <v>1239</v>
      </c>
      <c r="AJ56" s="678" t="s">
        <v>1239</v>
      </c>
      <c r="AK56" s="678" t="s">
        <v>711</v>
      </c>
      <c r="AL56" s="529"/>
      <c r="AM56" s="680" t="s">
        <v>1628</v>
      </c>
      <c r="AN56" s="681" t="s">
        <v>1244</v>
      </c>
      <c r="AO56" s="681" t="s">
        <v>1244</v>
      </c>
      <c r="AP56" s="681" t="s">
        <v>1447</v>
      </c>
      <c r="AR56" s="681" t="s">
        <v>1244</v>
      </c>
      <c r="AS56" s="681" t="s">
        <v>1241</v>
      </c>
      <c r="AT56" s="681" t="s">
        <v>1244</v>
      </c>
      <c r="AU56" s="681" t="s">
        <v>1447</v>
      </c>
      <c r="AV56" s="529" t="s">
        <v>1242</v>
      </c>
      <c r="AW56" s="529">
        <v>46</v>
      </c>
      <c r="AX56" s="668" t="str">
        <f>VLOOKUP($I56,'[6]資料）特定'!$H:$H,1,FALSE)</f>
        <v>ＳＯＭＰＯケア　ラヴィーレ西船橋</v>
      </c>
      <c r="AY56" s="682">
        <f>VLOOKUP($I56,'[6]資料）特定'!$H:$M,6,FALSE)</f>
        <v>0</v>
      </c>
    </row>
    <row r="57" spans="1:51" ht="15" hidden="1" customHeight="1">
      <c r="A57" s="670">
        <v>244</v>
      </c>
      <c r="B57" s="670" t="s">
        <v>1629</v>
      </c>
      <c r="C57" s="670" t="str">
        <f t="shared" si="0"/>
        <v>0075_1</v>
      </c>
      <c r="D57" s="671" t="s">
        <v>1457</v>
      </c>
      <c r="E57" s="672" t="s">
        <v>1569</v>
      </c>
      <c r="F57" s="673" t="s">
        <v>1563</v>
      </c>
      <c r="G57" s="673" t="s">
        <v>1630</v>
      </c>
      <c r="H57" s="673" t="s">
        <v>1630</v>
      </c>
      <c r="I57" s="673" t="s">
        <v>1631</v>
      </c>
      <c r="J57" s="673" t="s">
        <v>1632</v>
      </c>
      <c r="K57" s="672" t="s">
        <v>1235</v>
      </c>
      <c r="L57" s="673" t="s">
        <v>1567</v>
      </c>
      <c r="M57" s="673" t="s">
        <v>1630</v>
      </c>
      <c r="N57" s="674" t="s">
        <v>1455</v>
      </c>
      <c r="O57" s="675">
        <v>10.27</v>
      </c>
      <c r="P57" s="672" t="str">
        <f>IFERROR(INDEX([6]契約DB!CQ:CQ,MATCH($C57,[6]契約DB!$I:$I,0)),"")</f>
        <v>混合型</v>
      </c>
      <c r="Q57" s="676" t="s">
        <v>711</v>
      </c>
      <c r="R57" s="676" t="s">
        <v>1236</v>
      </c>
      <c r="S57" s="677" t="s">
        <v>711</v>
      </c>
      <c r="T57" s="678" t="s">
        <v>643</v>
      </c>
      <c r="U57" s="677" t="s">
        <v>1237</v>
      </c>
      <c r="V57" s="676" t="s">
        <v>643</v>
      </c>
      <c r="W57" s="678" t="s">
        <v>611</v>
      </c>
      <c r="X57" s="684" t="s">
        <v>1238</v>
      </c>
      <c r="Y57" s="684" t="s">
        <v>711</v>
      </c>
      <c r="Z57" s="676" t="s">
        <v>611</v>
      </c>
      <c r="AA57" s="676" t="s">
        <v>611</v>
      </c>
      <c r="AB57" s="676" t="s">
        <v>643</v>
      </c>
      <c r="AC57" s="676" t="s">
        <v>643</v>
      </c>
      <c r="AD57" s="676" t="s">
        <v>643</v>
      </c>
      <c r="AE57" s="686" t="s">
        <v>1238</v>
      </c>
      <c r="AF57" s="676" t="s">
        <v>1239</v>
      </c>
      <c r="AG57" s="676" t="s">
        <v>1237</v>
      </c>
      <c r="AH57" s="676" t="s">
        <v>1238</v>
      </c>
      <c r="AI57" s="676" t="s">
        <v>1239</v>
      </c>
      <c r="AJ57" s="678" t="s">
        <v>1239</v>
      </c>
      <c r="AK57" s="678" t="s">
        <v>711</v>
      </c>
      <c r="AL57" s="529"/>
      <c r="AM57" s="680" t="s">
        <v>1631</v>
      </c>
      <c r="AN57" s="681" t="s">
        <v>1244</v>
      </c>
      <c r="AO57" s="681" t="s">
        <v>1243</v>
      </c>
      <c r="AP57" s="681" t="s">
        <v>1247</v>
      </c>
      <c r="AR57" s="681" t="s">
        <v>1244</v>
      </c>
      <c r="AS57" s="681" t="s">
        <v>1241</v>
      </c>
      <c r="AT57" s="681" t="s">
        <v>1244</v>
      </c>
      <c r="AU57" s="681" t="s">
        <v>1247</v>
      </c>
      <c r="AV57" s="529" t="s">
        <v>1242</v>
      </c>
      <c r="AW57" s="529">
        <v>47</v>
      </c>
      <c r="AX57" s="668" t="str">
        <f>VLOOKUP($I57,'[6]資料）特定'!$H:$H,1,FALSE)</f>
        <v>そんぽの家　柏豊四季</v>
      </c>
      <c r="AY57" s="668" t="str">
        <f>VLOOKUP($I57,'[6]資料）特定'!$H:$M,6,FALSE)</f>
        <v>Ⅰ</v>
      </c>
    </row>
    <row r="58" spans="1:51" ht="15" hidden="1" customHeight="1">
      <c r="A58" s="670">
        <v>10</v>
      </c>
      <c r="B58" s="670" t="s">
        <v>1633</v>
      </c>
      <c r="C58" s="670" t="str">
        <f t="shared" si="0"/>
        <v>7079_1</v>
      </c>
      <c r="D58" s="671" t="s">
        <v>1634</v>
      </c>
      <c r="E58" s="671" t="s">
        <v>1635</v>
      </c>
      <c r="F58" s="673" t="s">
        <v>1636</v>
      </c>
      <c r="G58" s="673" t="s">
        <v>1637</v>
      </c>
      <c r="H58" s="673" t="s">
        <v>1234</v>
      </c>
      <c r="I58" s="673" t="s">
        <v>1638</v>
      </c>
      <c r="J58" s="673" t="s">
        <v>1639</v>
      </c>
      <c r="K58" s="672" t="s">
        <v>1463</v>
      </c>
      <c r="L58" s="673" t="s">
        <v>1640</v>
      </c>
      <c r="M58" s="673" t="s">
        <v>1637</v>
      </c>
      <c r="N58" s="674" t="s">
        <v>1641</v>
      </c>
      <c r="O58" s="675">
        <v>10.9</v>
      </c>
      <c r="P58" s="672" t="str">
        <f>IFERROR(INDEX([6]契約DB!CQ:CQ,MATCH($C58,[6]契約DB!$I:$I,0)),"")</f>
        <v>混合型</v>
      </c>
      <c r="Q58" s="676" t="s">
        <v>711</v>
      </c>
      <c r="R58" s="676" t="s">
        <v>1236</v>
      </c>
      <c r="S58" s="677" t="s">
        <v>611</v>
      </c>
      <c r="T58" s="678" t="s">
        <v>643</v>
      </c>
      <c r="U58" s="677" t="s">
        <v>1238</v>
      </c>
      <c r="V58" s="676" t="s">
        <v>643</v>
      </c>
      <c r="W58" s="678" t="s">
        <v>611</v>
      </c>
      <c r="X58" s="684" t="s">
        <v>1244</v>
      </c>
      <c r="Y58" s="684" t="s">
        <v>611</v>
      </c>
      <c r="Z58" s="676" t="s">
        <v>611</v>
      </c>
      <c r="AA58" s="676" t="s">
        <v>611</v>
      </c>
      <c r="AB58" s="676" t="s">
        <v>643</v>
      </c>
      <c r="AC58" s="676" t="s">
        <v>643</v>
      </c>
      <c r="AD58" s="676" t="s">
        <v>643</v>
      </c>
      <c r="AE58" s="679" t="s">
        <v>711</v>
      </c>
      <c r="AF58" s="676" t="s">
        <v>711</v>
      </c>
      <c r="AG58" s="676" t="s">
        <v>1237</v>
      </c>
      <c r="AH58" s="676" t="s">
        <v>1243</v>
      </c>
      <c r="AI58" s="676" t="s">
        <v>1239</v>
      </c>
      <c r="AJ58" s="678" t="s">
        <v>643</v>
      </c>
      <c r="AK58" s="678" t="s">
        <v>611</v>
      </c>
      <c r="AL58" s="529"/>
      <c r="AM58" s="680" t="s">
        <v>1638</v>
      </c>
      <c r="AN58" s="681" t="s">
        <v>1244</v>
      </c>
      <c r="AO58" s="681" t="s">
        <v>1244</v>
      </c>
      <c r="AP58" s="681" t="s">
        <v>1447</v>
      </c>
      <c r="AR58" s="681" t="s">
        <v>1244</v>
      </c>
      <c r="AS58" s="681" t="s">
        <v>1241</v>
      </c>
      <c r="AT58" s="681" t="s">
        <v>1244</v>
      </c>
      <c r="AU58" s="681" t="s">
        <v>1447</v>
      </c>
      <c r="AV58" s="529" t="s">
        <v>1242</v>
      </c>
      <c r="AX58" s="668" t="str">
        <f>VLOOKUP($I58,'[6]資料）特定'!$H:$H,1,FALSE)</f>
        <v>ＳＯＭＰＯケア　ラヴィーレ羽田</v>
      </c>
      <c r="AY58" s="682">
        <f>VLOOKUP($I58,'[6]資料）特定'!$H:$M,6,FALSE)</f>
        <v>0</v>
      </c>
    </row>
    <row r="59" spans="1:51" ht="15" hidden="1" customHeight="1">
      <c r="A59" s="670">
        <v>71</v>
      </c>
      <c r="B59" s="670" t="s">
        <v>1642</v>
      </c>
      <c r="C59" s="670" t="str">
        <f t="shared" si="0"/>
        <v>7076_1</v>
      </c>
      <c r="D59" s="671" t="s">
        <v>1634</v>
      </c>
      <c r="E59" s="671" t="s">
        <v>1635</v>
      </c>
      <c r="F59" s="673" t="s">
        <v>1636</v>
      </c>
      <c r="G59" s="673" t="s">
        <v>1637</v>
      </c>
      <c r="H59" s="673" t="s">
        <v>1234</v>
      </c>
      <c r="I59" s="673" t="s">
        <v>1643</v>
      </c>
      <c r="J59" s="673" t="s">
        <v>1644</v>
      </c>
      <c r="K59" s="672" t="s">
        <v>1463</v>
      </c>
      <c r="L59" s="673" t="s">
        <v>1640</v>
      </c>
      <c r="M59" s="673" t="s">
        <v>1637</v>
      </c>
      <c r="N59" s="674" t="s">
        <v>1641</v>
      </c>
      <c r="O59" s="675">
        <v>10.9</v>
      </c>
      <c r="P59" s="672" t="str">
        <f>IFERROR(INDEX([6]契約DB!CQ:CQ,MATCH($C59,[6]契約DB!$I:$I,0)),"")</f>
        <v>混合型</v>
      </c>
      <c r="Q59" s="676" t="s">
        <v>711</v>
      </c>
      <c r="R59" s="676" t="s">
        <v>1236</v>
      </c>
      <c r="S59" s="677" t="s">
        <v>611</v>
      </c>
      <c r="T59" s="678" t="s">
        <v>643</v>
      </c>
      <c r="U59" s="677" t="s">
        <v>1238</v>
      </c>
      <c r="V59" s="676" t="s">
        <v>643</v>
      </c>
      <c r="W59" s="678" t="s">
        <v>611</v>
      </c>
      <c r="X59" s="684" t="s">
        <v>1244</v>
      </c>
      <c r="Y59" s="684" t="s">
        <v>611</v>
      </c>
      <c r="Z59" s="676" t="s">
        <v>611</v>
      </c>
      <c r="AA59" s="676" t="s">
        <v>611</v>
      </c>
      <c r="AB59" s="676" t="s">
        <v>643</v>
      </c>
      <c r="AC59" s="676" t="s">
        <v>643</v>
      </c>
      <c r="AD59" s="676" t="s">
        <v>643</v>
      </c>
      <c r="AE59" s="686" t="s">
        <v>1238</v>
      </c>
      <c r="AF59" s="676" t="s">
        <v>711</v>
      </c>
      <c r="AG59" s="676" t="s">
        <v>1237</v>
      </c>
      <c r="AH59" s="676" t="s">
        <v>1243</v>
      </c>
      <c r="AI59" s="676" t="s">
        <v>1239</v>
      </c>
      <c r="AJ59" s="678" t="s">
        <v>643</v>
      </c>
      <c r="AK59" s="678" t="s">
        <v>611</v>
      </c>
      <c r="AL59" s="529"/>
      <c r="AM59" s="680" t="s">
        <v>1643</v>
      </c>
      <c r="AN59" s="681" t="s">
        <v>1244</v>
      </c>
      <c r="AO59" s="681" t="s">
        <v>1244</v>
      </c>
      <c r="AP59" s="681" t="s">
        <v>1447</v>
      </c>
      <c r="AR59" s="681" t="s">
        <v>1244</v>
      </c>
      <c r="AS59" s="681" t="s">
        <v>1241</v>
      </c>
      <c r="AT59" s="681" t="s">
        <v>1244</v>
      </c>
      <c r="AU59" s="681" t="s">
        <v>1447</v>
      </c>
      <c r="AV59" s="529" t="s">
        <v>1242</v>
      </c>
      <c r="AX59" s="668" t="str">
        <f>VLOOKUP($I59,'[6]資料）特定'!$H:$H,1,FALSE)</f>
        <v>ＳＯＭＰＯケア　ラヴィーレ多摩川</v>
      </c>
      <c r="AY59" s="668" t="str">
        <f>VLOOKUP($I59,'[6]資料）特定'!$H:$M,6,FALSE)</f>
        <v>Ⅰ</v>
      </c>
    </row>
    <row r="60" spans="1:51" ht="15" hidden="1" customHeight="1">
      <c r="A60" s="670">
        <v>213</v>
      </c>
      <c r="B60" s="670" t="s">
        <v>1645</v>
      </c>
      <c r="C60" s="670" t="str">
        <f t="shared" si="0"/>
        <v>0696_1</v>
      </c>
      <c r="D60" s="671" t="s">
        <v>1634</v>
      </c>
      <c r="E60" s="671" t="s">
        <v>1635</v>
      </c>
      <c r="F60" s="673" t="s">
        <v>1636</v>
      </c>
      <c r="G60" s="673" t="s">
        <v>1637</v>
      </c>
      <c r="H60" s="673" t="s">
        <v>1234</v>
      </c>
      <c r="I60" s="673" t="s">
        <v>1646</v>
      </c>
      <c r="J60" s="673" t="s">
        <v>1647</v>
      </c>
      <c r="K60" s="672" t="s">
        <v>1235</v>
      </c>
      <c r="L60" s="673" t="s">
        <v>1640</v>
      </c>
      <c r="M60" s="673" t="s">
        <v>1637</v>
      </c>
      <c r="N60" s="674" t="s">
        <v>1641</v>
      </c>
      <c r="O60" s="675">
        <v>10.9</v>
      </c>
      <c r="P60" s="672" t="str">
        <f>IFERROR(INDEX([6]契約DB!CQ:CQ,MATCH($C60,[6]契約DB!$I:$I,0)),"")</f>
        <v>混合型</v>
      </c>
      <c r="Q60" s="676" t="s">
        <v>711</v>
      </c>
      <c r="R60" s="676" t="s">
        <v>1236</v>
      </c>
      <c r="S60" s="677" t="s">
        <v>611</v>
      </c>
      <c r="T60" s="678" t="s">
        <v>643</v>
      </c>
      <c r="U60" s="677" t="s">
        <v>1238</v>
      </c>
      <c r="V60" s="676" t="s">
        <v>643</v>
      </c>
      <c r="W60" s="678" t="s">
        <v>611</v>
      </c>
      <c r="X60" s="684" t="s">
        <v>1238</v>
      </c>
      <c r="Y60" s="684" t="s">
        <v>611</v>
      </c>
      <c r="Z60" s="676" t="s">
        <v>611</v>
      </c>
      <c r="AA60" s="676" t="s">
        <v>611</v>
      </c>
      <c r="AB60" s="676" t="s">
        <v>643</v>
      </c>
      <c r="AC60" s="676" t="s">
        <v>643</v>
      </c>
      <c r="AD60" s="676" t="s">
        <v>643</v>
      </c>
      <c r="AE60" s="683" t="s">
        <v>1243</v>
      </c>
      <c r="AF60" s="676" t="s">
        <v>711</v>
      </c>
      <c r="AG60" s="676" t="s">
        <v>1237</v>
      </c>
      <c r="AH60" s="676" t="s">
        <v>1238</v>
      </c>
      <c r="AI60" s="676" t="s">
        <v>1239</v>
      </c>
      <c r="AJ60" s="678" t="s">
        <v>643</v>
      </c>
      <c r="AK60" s="678" t="s">
        <v>611</v>
      </c>
      <c r="AL60" s="529"/>
      <c r="AM60" s="680" t="s">
        <v>1646</v>
      </c>
      <c r="AN60" s="681" t="s">
        <v>1240</v>
      </c>
      <c r="AO60" s="681" t="s">
        <v>1240</v>
      </c>
      <c r="AP60" s="681" t="s">
        <v>1447</v>
      </c>
      <c r="AR60" s="681" t="s">
        <v>1240</v>
      </c>
      <c r="AS60" s="681" t="s">
        <v>1241</v>
      </c>
      <c r="AT60" s="681" t="s">
        <v>1240</v>
      </c>
      <c r="AU60" s="681" t="s">
        <v>1447</v>
      </c>
      <c r="AV60" s="529" t="s">
        <v>1242</v>
      </c>
      <c r="AX60" s="668" t="str">
        <f>VLOOKUP($I60,'[6]資料）特定'!$H:$H,1,FALSE)</f>
        <v>そんぽの家　大鳥居</v>
      </c>
      <c r="AY60" s="668" t="str">
        <f>VLOOKUP($I60,'[6]資料）特定'!$H:$M,6,FALSE)</f>
        <v>Ⅱ</v>
      </c>
    </row>
    <row r="61" spans="1:51" ht="15" hidden="1" customHeight="1">
      <c r="A61" s="670">
        <v>236</v>
      </c>
      <c r="B61" s="670" t="s">
        <v>1648</v>
      </c>
      <c r="C61" s="670" t="str">
        <f t="shared" si="0"/>
        <v>0157_1</v>
      </c>
      <c r="D61" s="671" t="s">
        <v>1634</v>
      </c>
      <c r="E61" s="671" t="s">
        <v>1635</v>
      </c>
      <c r="F61" s="673" t="s">
        <v>1636</v>
      </c>
      <c r="G61" s="673" t="s">
        <v>1637</v>
      </c>
      <c r="H61" s="673" t="s">
        <v>1234</v>
      </c>
      <c r="I61" s="673" t="s">
        <v>1649</v>
      </c>
      <c r="J61" s="673" t="s">
        <v>1650</v>
      </c>
      <c r="K61" s="672" t="s">
        <v>1235</v>
      </c>
      <c r="L61" s="673" t="s">
        <v>1640</v>
      </c>
      <c r="M61" s="673" t="s">
        <v>1637</v>
      </c>
      <c r="N61" s="674" t="s">
        <v>1641</v>
      </c>
      <c r="O61" s="675">
        <v>10.9</v>
      </c>
      <c r="P61" s="672" t="str">
        <f>IFERROR(INDEX([6]契約DB!CQ:CQ,MATCH($C61,[6]契約DB!$I:$I,0)),"")</f>
        <v>混合型</v>
      </c>
      <c r="Q61" s="676" t="s">
        <v>711</v>
      </c>
      <c r="R61" s="676" t="s">
        <v>1236</v>
      </c>
      <c r="S61" s="677" t="s">
        <v>611</v>
      </c>
      <c r="T61" s="678" t="s">
        <v>643</v>
      </c>
      <c r="U61" s="677" t="s">
        <v>1238</v>
      </c>
      <c r="V61" s="676" t="s">
        <v>643</v>
      </c>
      <c r="W61" s="678" t="s">
        <v>611</v>
      </c>
      <c r="X61" s="684" t="s">
        <v>1244</v>
      </c>
      <c r="Y61" s="684" t="s">
        <v>611</v>
      </c>
      <c r="Z61" s="676" t="s">
        <v>611</v>
      </c>
      <c r="AA61" s="676" t="s">
        <v>611</v>
      </c>
      <c r="AB61" s="676" t="s">
        <v>643</v>
      </c>
      <c r="AC61" s="676" t="s">
        <v>643</v>
      </c>
      <c r="AD61" s="676" t="s">
        <v>643</v>
      </c>
      <c r="AE61" s="683" t="s">
        <v>1243</v>
      </c>
      <c r="AF61" s="676" t="s">
        <v>711</v>
      </c>
      <c r="AG61" s="676" t="s">
        <v>1237</v>
      </c>
      <c r="AH61" s="676" t="s">
        <v>1243</v>
      </c>
      <c r="AI61" s="676" t="s">
        <v>1239</v>
      </c>
      <c r="AJ61" s="678" t="s">
        <v>643</v>
      </c>
      <c r="AK61" s="678" t="s">
        <v>611</v>
      </c>
      <c r="AL61" s="529"/>
      <c r="AM61" s="680" t="s">
        <v>1649</v>
      </c>
      <c r="AN61" s="681" t="s">
        <v>1244</v>
      </c>
      <c r="AO61" s="681" t="s">
        <v>1246</v>
      </c>
      <c r="AP61" s="681" t="s">
        <v>1247</v>
      </c>
      <c r="AR61" s="681" t="s">
        <v>1244</v>
      </c>
      <c r="AS61" s="681" t="s">
        <v>1241</v>
      </c>
      <c r="AT61" s="681" t="s">
        <v>1244</v>
      </c>
      <c r="AU61" s="681" t="s">
        <v>1247</v>
      </c>
      <c r="AV61" s="529" t="s">
        <v>1242</v>
      </c>
      <c r="AX61" s="668" t="str">
        <f>VLOOKUP($I61,'[6]資料）特定'!$H:$H,1,FALSE)</f>
        <v>そんぽの家　東六郷</v>
      </c>
      <c r="AY61" s="668" t="str">
        <f>VLOOKUP($I61,'[6]資料）特定'!$H:$M,6,FALSE)</f>
        <v>Ⅱ</v>
      </c>
    </row>
    <row r="62" spans="1:51" ht="15" hidden="1" customHeight="1">
      <c r="A62" s="670">
        <v>55</v>
      </c>
      <c r="B62" s="670" t="s">
        <v>1651</v>
      </c>
      <c r="C62" s="670" t="str">
        <f t="shared" si="0"/>
        <v>7012_1</v>
      </c>
      <c r="D62" s="671" t="s">
        <v>1634</v>
      </c>
      <c r="E62" s="671" t="s">
        <v>1652</v>
      </c>
      <c r="F62" s="673" t="s">
        <v>1636</v>
      </c>
      <c r="G62" s="673" t="s">
        <v>1653</v>
      </c>
      <c r="H62" s="673" t="s">
        <v>1234</v>
      </c>
      <c r="I62" s="673" t="s">
        <v>1654</v>
      </c>
      <c r="J62" s="673" t="s">
        <v>1655</v>
      </c>
      <c r="K62" s="672" t="s">
        <v>1463</v>
      </c>
      <c r="L62" s="673" t="s">
        <v>1640</v>
      </c>
      <c r="M62" s="673" t="s">
        <v>1653</v>
      </c>
      <c r="N62" s="674" t="s">
        <v>1641</v>
      </c>
      <c r="O62" s="675">
        <v>10.9</v>
      </c>
      <c r="P62" s="672" t="str">
        <f>IFERROR(INDEX([6]契約DB!CQ:CQ,MATCH($C62,[6]契約DB!$I:$I,0)),"")</f>
        <v>混合型</v>
      </c>
      <c r="Q62" s="676" t="s">
        <v>711</v>
      </c>
      <c r="R62" s="676" t="s">
        <v>1236</v>
      </c>
      <c r="S62" s="677" t="s">
        <v>611</v>
      </c>
      <c r="T62" s="678" t="s">
        <v>643</v>
      </c>
      <c r="U62" s="677" t="s">
        <v>1238</v>
      </c>
      <c r="V62" s="676" t="s">
        <v>643</v>
      </c>
      <c r="W62" s="678" t="s">
        <v>611</v>
      </c>
      <c r="X62" s="684" t="s">
        <v>1243</v>
      </c>
      <c r="Y62" s="684" t="s">
        <v>611</v>
      </c>
      <c r="Z62" s="676" t="s">
        <v>611</v>
      </c>
      <c r="AA62" s="676" t="s">
        <v>611</v>
      </c>
      <c r="AB62" s="676" t="s">
        <v>643</v>
      </c>
      <c r="AC62" s="676" t="s">
        <v>643</v>
      </c>
      <c r="AD62" s="676" t="s">
        <v>643</v>
      </c>
      <c r="AE62" s="683" t="s">
        <v>1243</v>
      </c>
      <c r="AF62" s="676" t="s">
        <v>711</v>
      </c>
      <c r="AG62" s="676" t="s">
        <v>1237</v>
      </c>
      <c r="AH62" s="676" t="s">
        <v>1238</v>
      </c>
      <c r="AI62" s="676" t="s">
        <v>1239</v>
      </c>
      <c r="AJ62" s="678" t="s">
        <v>643</v>
      </c>
      <c r="AK62" s="678" t="s">
        <v>611</v>
      </c>
      <c r="AL62" s="529"/>
      <c r="AM62" s="680" t="s">
        <v>1654</v>
      </c>
      <c r="AN62" s="681" t="s">
        <v>1244</v>
      </c>
      <c r="AO62" s="681" t="s">
        <v>1244</v>
      </c>
      <c r="AP62" s="681" t="s">
        <v>1447</v>
      </c>
      <c r="AR62" s="681" t="s">
        <v>1244</v>
      </c>
      <c r="AS62" s="681" t="s">
        <v>1241</v>
      </c>
      <c r="AT62" s="681" t="s">
        <v>1244</v>
      </c>
      <c r="AU62" s="681" t="s">
        <v>1447</v>
      </c>
      <c r="AV62" s="529" t="s">
        <v>1242</v>
      </c>
      <c r="AX62" s="668" t="str">
        <f>VLOOKUP($I62,'[6]資料）特定'!$H:$H,1,FALSE)</f>
        <v>ＳＯＭＰＯケア　ラヴィーレ世田谷船橋</v>
      </c>
      <c r="AY62" s="668" t="str">
        <f>VLOOKUP($I62,'[6]資料）特定'!$H:$M,6,FALSE)</f>
        <v>Ⅱ</v>
      </c>
    </row>
    <row r="63" spans="1:51" ht="15" hidden="1" customHeight="1">
      <c r="A63" s="670">
        <v>56</v>
      </c>
      <c r="B63" s="670" t="s">
        <v>1656</v>
      </c>
      <c r="C63" s="670" t="str">
        <f t="shared" si="0"/>
        <v>7034_1</v>
      </c>
      <c r="D63" s="671" t="s">
        <v>1634</v>
      </c>
      <c r="E63" s="671" t="s">
        <v>1652</v>
      </c>
      <c r="F63" s="673" t="s">
        <v>1636</v>
      </c>
      <c r="G63" s="673" t="s">
        <v>1653</v>
      </c>
      <c r="H63" s="673" t="s">
        <v>1234</v>
      </c>
      <c r="I63" s="673" t="s">
        <v>1657</v>
      </c>
      <c r="J63" s="673" t="s">
        <v>1658</v>
      </c>
      <c r="K63" s="672" t="s">
        <v>1463</v>
      </c>
      <c r="L63" s="673" t="s">
        <v>1640</v>
      </c>
      <c r="M63" s="673" t="s">
        <v>1653</v>
      </c>
      <c r="N63" s="674" t="s">
        <v>1641</v>
      </c>
      <c r="O63" s="675">
        <v>10.9</v>
      </c>
      <c r="P63" s="672" t="str">
        <f>IFERROR(INDEX([6]契約DB!CQ:CQ,MATCH($C63,[6]契約DB!$I:$I,0)),"")</f>
        <v>混合型</v>
      </c>
      <c r="Q63" s="676" t="s">
        <v>711</v>
      </c>
      <c r="R63" s="676" t="s">
        <v>1236</v>
      </c>
      <c r="S63" s="677" t="s">
        <v>611</v>
      </c>
      <c r="T63" s="678" t="s">
        <v>643</v>
      </c>
      <c r="U63" s="677" t="s">
        <v>1245</v>
      </c>
      <c r="V63" s="676" t="s">
        <v>643</v>
      </c>
      <c r="W63" s="678" t="s">
        <v>611</v>
      </c>
      <c r="X63" s="684" t="s">
        <v>611</v>
      </c>
      <c r="Y63" s="684" t="s">
        <v>611</v>
      </c>
      <c r="Z63" s="676" t="s">
        <v>611</v>
      </c>
      <c r="AA63" s="676" t="s">
        <v>611</v>
      </c>
      <c r="AB63" s="676" t="s">
        <v>643</v>
      </c>
      <c r="AC63" s="676" t="s">
        <v>643</v>
      </c>
      <c r="AD63" s="676" t="s">
        <v>643</v>
      </c>
      <c r="AE63" s="683" t="s">
        <v>1243</v>
      </c>
      <c r="AF63" s="676" t="s">
        <v>711</v>
      </c>
      <c r="AG63" s="676" t="s">
        <v>1237</v>
      </c>
      <c r="AH63" s="676" t="s">
        <v>1243</v>
      </c>
      <c r="AI63" s="676" t="s">
        <v>1239</v>
      </c>
      <c r="AJ63" s="678" t="s">
        <v>643</v>
      </c>
      <c r="AK63" s="678" t="s">
        <v>611</v>
      </c>
      <c r="AL63" s="529"/>
      <c r="AM63" s="680" t="s">
        <v>1657</v>
      </c>
      <c r="AN63" s="681" t="s">
        <v>1244</v>
      </c>
      <c r="AO63" s="681" t="s">
        <v>1244</v>
      </c>
      <c r="AP63" s="681" t="s">
        <v>1447</v>
      </c>
      <c r="AR63" s="681" t="s">
        <v>1244</v>
      </c>
      <c r="AS63" s="681" t="s">
        <v>1241</v>
      </c>
      <c r="AT63" s="681" t="s">
        <v>1244</v>
      </c>
      <c r="AU63" s="681" t="s">
        <v>1447</v>
      </c>
      <c r="AV63" s="529" t="s">
        <v>1242</v>
      </c>
      <c r="AX63" s="668" t="str">
        <f>VLOOKUP($I63,'[6]資料）特定'!$H:$H,1,FALSE)</f>
        <v>ＳＯＭＰＯケア　ラヴィーレ成城南</v>
      </c>
      <c r="AY63" s="668" t="str">
        <f>VLOOKUP($I63,'[6]資料）特定'!$H:$M,6,FALSE)</f>
        <v>Ⅱ</v>
      </c>
    </row>
    <row r="64" spans="1:51" ht="15" hidden="1" customHeight="1">
      <c r="A64" s="670">
        <v>91</v>
      </c>
      <c r="B64" s="670" t="s">
        <v>1659</v>
      </c>
      <c r="C64" s="670" t="str">
        <f t="shared" si="0"/>
        <v>7098_1</v>
      </c>
      <c r="D64" s="671" t="s">
        <v>1634</v>
      </c>
      <c r="E64" s="671" t="s">
        <v>1652</v>
      </c>
      <c r="F64" s="673" t="s">
        <v>1636</v>
      </c>
      <c r="G64" s="673" t="s">
        <v>1653</v>
      </c>
      <c r="H64" s="673" t="s">
        <v>1234</v>
      </c>
      <c r="I64" s="673" t="s">
        <v>1660</v>
      </c>
      <c r="J64" s="673" t="s">
        <v>1661</v>
      </c>
      <c r="K64" s="672" t="s">
        <v>1463</v>
      </c>
      <c r="L64" s="673" t="s">
        <v>1640</v>
      </c>
      <c r="M64" s="673" t="s">
        <v>1653</v>
      </c>
      <c r="N64" s="674" t="s">
        <v>1641</v>
      </c>
      <c r="O64" s="675">
        <v>10.9</v>
      </c>
      <c r="P64" s="672" t="str">
        <f>IFERROR(INDEX([6]契約DB!CQ:CQ,MATCH($C64,[6]契約DB!$I:$I,0)),"")</f>
        <v>混合型</v>
      </c>
      <c r="Q64" s="676" t="s">
        <v>711</v>
      </c>
      <c r="R64" s="676" t="s">
        <v>1236</v>
      </c>
      <c r="S64" s="677" t="s">
        <v>611</v>
      </c>
      <c r="T64" s="678" t="s">
        <v>643</v>
      </c>
      <c r="U64" s="677" t="s">
        <v>1238</v>
      </c>
      <c r="V64" s="676" t="s">
        <v>643</v>
      </c>
      <c r="W64" s="678" t="s">
        <v>611</v>
      </c>
      <c r="X64" s="684" t="s">
        <v>611</v>
      </c>
      <c r="Y64" s="684" t="s">
        <v>611</v>
      </c>
      <c r="Z64" s="676" t="s">
        <v>611</v>
      </c>
      <c r="AA64" s="676" t="s">
        <v>611</v>
      </c>
      <c r="AB64" s="676" t="s">
        <v>643</v>
      </c>
      <c r="AC64" s="676" t="s">
        <v>643</v>
      </c>
      <c r="AD64" s="676" t="s">
        <v>643</v>
      </c>
      <c r="AE64" s="686" t="s">
        <v>1238</v>
      </c>
      <c r="AF64" s="676" t="s">
        <v>711</v>
      </c>
      <c r="AG64" s="676" t="s">
        <v>1237</v>
      </c>
      <c r="AH64" s="676" t="s">
        <v>1243</v>
      </c>
      <c r="AI64" s="676" t="s">
        <v>1239</v>
      </c>
      <c r="AJ64" s="678" t="s">
        <v>643</v>
      </c>
      <c r="AK64" s="678" t="s">
        <v>611</v>
      </c>
      <c r="AL64" s="529"/>
      <c r="AM64" s="680" t="s">
        <v>1660</v>
      </c>
      <c r="AN64" s="681" t="s">
        <v>1244</v>
      </c>
      <c r="AO64" s="681" t="s">
        <v>1244</v>
      </c>
      <c r="AP64" s="681" t="s">
        <v>1447</v>
      </c>
      <c r="AR64" s="681" t="s">
        <v>1244</v>
      </c>
      <c r="AS64" s="681" t="s">
        <v>1241</v>
      </c>
      <c r="AT64" s="681" t="s">
        <v>1244</v>
      </c>
      <c r="AU64" s="681" t="s">
        <v>1447</v>
      </c>
      <c r="AV64" s="529" t="s">
        <v>1242</v>
      </c>
      <c r="AX64" s="668" t="str">
        <f>VLOOKUP($I64,'[6]資料）特定'!$H:$H,1,FALSE)</f>
        <v>ＳＯＭＰＯケア　ラヴィーレ二子玉川</v>
      </c>
      <c r="AY64" s="668" t="str">
        <f>VLOOKUP($I64,'[6]資料）特定'!$H:$M,6,FALSE)</f>
        <v>Ⅰ</v>
      </c>
    </row>
    <row r="65" spans="1:51" ht="15" hidden="1" customHeight="1">
      <c r="A65" s="670">
        <v>136</v>
      </c>
      <c r="B65" s="670" t="s">
        <v>1662</v>
      </c>
      <c r="C65" s="670" t="str">
        <f t="shared" si="0"/>
        <v>0714_1</v>
      </c>
      <c r="D65" s="671" t="s">
        <v>1634</v>
      </c>
      <c r="E65" s="671" t="s">
        <v>1652</v>
      </c>
      <c r="F65" s="673" t="s">
        <v>1636</v>
      </c>
      <c r="G65" s="673" t="s">
        <v>1653</v>
      </c>
      <c r="H65" s="673" t="s">
        <v>1234</v>
      </c>
      <c r="I65" s="673" t="s">
        <v>1663</v>
      </c>
      <c r="J65" s="673" t="s">
        <v>1664</v>
      </c>
      <c r="K65" s="672" t="s">
        <v>1235</v>
      </c>
      <c r="L65" s="673" t="s">
        <v>1640</v>
      </c>
      <c r="M65" s="673" t="s">
        <v>1653</v>
      </c>
      <c r="N65" s="674" t="s">
        <v>1641</v>
      </c>
      <c r="O65" s="675">
        <v>10.9</v>
      </c>
      <c r="P65" s="672" t="str">
        <f>IFERROR(INDEX([6]契約DB!CQ:CQ,MATCH($C65,[6]契約DB!$I:$I,0)),"")</f>
        <v>混合型</v>
      </c>
      <c r="Q65" s="676" t="s">
        <v>711</v>
      </c>
      <c r="R65" s="676" t="s">
        <v>1236</v>
      </c>
      <c r="S65" s="677" t="s">
        <v>611</v>
      </c>
      <c r="T65" s="678" t="s">
        <v>611</v>
      </c>
      <c r="U65" s="677" t="s">
        <v>611</v>
      </c>
      <c r="V65" s="676" t="s">
        <v>643</v>
      </c>
      <c r="W65" s="678" t="s">
        <v>611</v>
      </c>
      <c r="X65" s="684" t="s">
        <v>611</v>
      </c>
      <c r="Y65" s="684" t="s">
        <v>611</v>
      </c>
      <c r="Z65" s="676" t="s">
        <v>611</v>
      </c>
      <c r="AA65" s="676" t="s">
        <v>611</v>
      </c>
      <c r="AB65" s="676" t="s">
        <v>643</v>
      </c>
      <c r="AC65" s="676" t="s">
        <v>643</v>
      </c>
      <c r="AD65" s="676" t="s">
        <v>643</v>
      </c>
      <c r="AE65" s="679" t="s">
        <v>711</v>
      </c>
      <c r="AF65" s="676" t="s">
        <v>711</v>
      </c>
      <c r="AG65" s="676" t="s">
        <v>1237</v>
      </c>
      <c r="AH65" s="676" t="s">
        <v>1243</v>
      </c>
      <c r="AI65" s="676" t="s">
        <v>1239</v>
      </c>
      <c r="AJ65" s="678" t="s">
        <v>643</v>
      </c>
      <c r="AK65" s="678" t="s">
        <v>611</v>
      </c>
      <c r="AL65" s="529"/>
      <c r="AM65" s="680" t="s">
        <v>1663</v>
      </c>
      <c r="AN65" s="681" t="s">
        <v>1243</v>
      </c>
      <c r="AO65" s="681" t="s">
        <v>1243</v>
      </c>
      <c r="AP65" s="681" t="s">
        <v>1447</v>
      </c>
      <c r="AR65" s="681" t="s">
        <v>1243</v>
      </c>
      <c r="AS65" s="681" t="s">
        <v>1241</v>
      </c>
      <c r="AT65" s="681" t="s">
        <v>1243</v>
      </c>
      <c r="AU65" s="681" t="s">
        <v>1447</v>
      </c>
      <c r="AV65" s="529" t="s">
        <v>1242</v>
      </c>
      <c r="AX65" s="668" t="str">
        <f>VLOOKUP($I65,'[6]資料）特定'!$H:$H,1,FALSE)</f>
        <v>そんぽの家　砧南</v>
      </c>
      <c r="AY65" s="682">
        <f>VLOOKUP($I65,'[6]資料）特定'!$H:$M,6,FALSE)</f>
        <v>0</v>
      </c>
    </row>
    <row r="66" spans="1:51" ht="15" hidden="1" customHeight="1">
      <c r="A66" s="670">
        <v>140</v>
      </c>
      <c r="B66" s="670" t="s">
        <v>1665</v>
      </c>
      <c r="C66" s="670" t="str">
        <f t="shared" si="0"/>
        <v>0710_1</v>
      </c>
      <c r="D66" s="671" t="s">
        <v>1634</v>
      </c>
      <c r="E66" s="671" t="s">
        <v>1652</v>
      </c>
      <c r="F66" s="673" t="s">
        <v>1636</v>
      </c>
      <c r="G66" s="673" t="s">
        <v>1653</v>
      </c>
      <c r="H66" s="673" t="s">
        <v>1234</v>
      </c>
      <c r="I66" s="673" t="s">
        <v>1666</v>
      </c>
      <c r="J66" s="673" t="s">
        <v>1667</v>
      </c>
      <c r="K66" s="672" t="s">
        <v>1235</v>
      </c>
      <c r="L66" s="673" t="s">
        <v>1640</v>
      </c>
      <c r="M66" s="673" t="s">
        <v>1653</v>
      </c>
      <c r="N66" s="674" t="s">
        <v>1641</v>
      </c>
      <c r="O66" s="675">
        <v>10.9</v>
      </c>
      <c r="P66" s="672" t="str">
        <f>IFERROR(INDEX([6]契約DB!CQ:CQ,MATCH($C66,[6]契約DB!$I:$I,0)),"")</f>
        <v>混合型</v>
      </c>
      <c r="Q66" s="676" t="s">
        <v>711</v>
      </c>
      <c r="R66" s="676" t="s">
        <v>1236</v>
      </c>
      <c r="S66" s="677" t="s">
        <v>711</v>
      </c>
      <c r="T66" s="678" t="s">
        <v>643</v>
      </c>
      <c r="U66" s="677" t="s">
        <v>711</v>
      </c>
      <c r="V66" s="676" t="s">
        <v>643</v>
      </c>
      <c r="W66" s="678" t="s">
        <v>611</v>
      </c>
      <c r="X66" s="684" t="s">
        <v>1668</v>
      </c>
      <c r="Y66" s="684" t="s">
        <v>711</v>
      </c>
      <c r="Z66" s="676" t="s">
        <v>611</v>
      </c>
      <c r="AA66" s="676" t="s">
        <v>611</v>
      </c>
      <c r="AB66" s="676" t="s">
        <v>643</v>
      </c>
      <c r="AC66" s="676" t="s">
        <v>643</v>
      </c>
      <c r="AD66" s="676" t="s">
        <v>643</v>
      </c>
      <c r="AE66" s="686" t="s">
        <v>1238</v>
      </c>
      <c r="AF66" s="676" t="s">
        <v>711</v>
      </c>
      <c r="AG66" s="676" t="s">
        <v>1237</v>
      </c>
      <c r="AH66" s="676" t="s">
        <v>1243</v>
      </c>
      <c r="AI66" s="676" t="s">
        <v>1239</v>
      </c>
      <c r="AJ66" s="678" t="s">
        <v>643</v>
      </c>
      <c r="AK66" s="678" t="s">
        <v>611</v>
      </c>
      <c r="AL66" s="529"/>
      <c r="AM66" s="680" t="s">
        <v>1669</v>
      </c>
      <c r="AN66" s="681" t="s">
        <v>1244</v>
      </c>
      <c r="AO66" s="681" t="s">
        <v>1244</v>
      </c>
      <c r="AP66" s="681" t="s">
        <v>1447</v>
      </c>
      <c r="AR66" s="681" t="s">
        <v>1244</v>
      </c>
      <c r="AS66" s="681" t="s">
        <v>1241</v>
      </c>
      <c r="AT66" s="681" t="s">
        <v>1244</v>
      </c>
      <c r="AU66" s="681" t="s">
        <v>1447</v>
      </c>
      <c r="AV66" s="529" t="s">
        <v>1242</v>
      </c>
      <c r="AX66" s="668" t="str">
        <f>VLOOKUP($I66,'[6]資料）特定'!$H:$H,1,FALSE)</f>
        <v>ＳＯＭＰＯケア　ラヴィーレ駒沢公園</v>
      </c>
      <c r="AY66" s="668" t="str">
        <f>VLOOKUP($I66,'[6]資料）特定'!$H:$M,6,FALSE)</f>
        <v>Ⅰ</v>
      </c>
    </row>
    <row r="67" spans="1:51" ht="15" hidden="1" customHeight="1">
      <c r="A67" s="670">
        <v>142</v>
      </c>
      <c r="B67" s="670" t="s">
        <v>1670</v>
      </c>
      <c r="C67" s="670" t="str">
        <f t="shared" si="0"/>
        <v>0717_1</v>
      </c>
      <c r="D67" s="671" t="s">
        <v>1634</v>
      </c>
      <c r="E67" s="671" t="s">
        <v>1652</v>
      </c>
      <c r="F67" s="673" t="s">
        <v>1636</v>
      </c>
      <c r="G67" s="673" t="s">
        <v>1653</v>
      </c>
      <c r="H67" s="673" t="s">
        <v>1234</v>
      </c>
      <c r="I67" s="673" t="s">
        <v>1671</v>
      </c>
      <c r="J67" s="673" t="s">
        <v>1672</v>
      </c>
      <c r="K67" s="672" t="s">
        <v>1235</v>
      </c>
      <c r="L67" s="673" t="s">
        <v>1640</v>
      </c>
      <c r="M67" s="673" t="s">
        <v>1653</v>
      </c>
      <c r="N67" s="674" t="s">
        <v>1641</v>
      </c>
      <c r="O67" s="675">
        <v>10.9</v>
      </c>
      <c r="P67" s="672" t="str">
        <f>IFERROR(INDEX([6]契約DB!CQ:CQ,MATCH($C67,[6]契約DB!$I:$I,0)),"")</f>
        <v>混合型</v>
      </c>
      <c r="Q67" s="676" t="s">
        <v>711</v>
      </c>
      <c r="R67" s="676" t="s">
        <v>1236</v>
      </c>
      <c r="S67" s="677" t="s">
        <v>611</v>
      </c>
      <c r="T67" s="678" t="s">
        <v>643</v>
      </c>
      <c r="U67" s="677" t="s">
        <v>1238</v>
      </c>
      <c r="V67" s="676" t="s">
        <v>643</v>
      </c>
      <c r="W67" s="678" t="s">
        <v>611</v>
      </c>
      <c r="X67" s="684" t="s">
        <v>1244</v>
      </c>
      <c r="Y67" s="684" t="s">
        <v>611</v>
      </c>
      <c r="Z67" s="676" t="s">
        <v>611</v>
      </c>
      <c r="AA67" s="676" t="s">
        <v>611</v>
      </c>
      <c r="AB67" s="676" t="s">
        <v>643</v>
      </c>
      <c r="AC67" s="676" t="s">
        <v>643</v>
      </c>
      <c r="AD67" s="676" t="s">
        <v>643</v>
      </c>
      <c r="AE67" s="683" t="s">
        <v>1243</v>
      </c>
      <c r="AF67" s="676" t="s">
        <v>711</v>
      </c>
      <c r="AG67" s="676" t="s">
        <v>1237</v>
      </c>
      <c r="AH67" s="676" t="s">
        <v>1243</v>
      </c>
      <c r="AI67" s="676" t="s">
        <v>1239</v>
      </c>
      <c r="AJ67" s="678" t="s">
        <v>643</v>
      </c>
      <c r="AK67" s="678" t="s">
        <v>611</v>
      </c>
      <c r="AL67" s="529"/>
      <c r="AM67" s="680" t="s">
        <v>1671</v>
      </c>
      <c r="AN67" s="681" t="s">
        <v>1244</v>
      </c>
      <c r="AO67" s="681" t="s">
        <v>1244</v>
      </c>
      <c r="AP67" s="681" t="s">
        <v>1447</v>
      </c>
      <c r="AR67" s="681" t="s">
        <v>1244</v>
      </c>
      <c r="AS67" s="681" t="s">
        <v>1241</v>
      </c>
      <c r="AT67" s="681" t="s">
        <v>1244</v>
      </c>
      <c r="AU67" s="681" t="s">
        <v>1447</v>
      </c>
      <c r="AV67" s="529" t="s">
        <v>1242</v>
      </c>
      <c r="AX67" s="668" t="str">
        <f>VLOOKUP($I67,'[6]資料）特定'!$H:$H,1,FALSE)</f>
        <v>そんぽの家　経堂</v>
      </c>
      <c r="AY67" s="668" t="str">
        <f>VLOOKUP($I67,'[6]資料）特定'!$H:$M,6,FALSE)</f>
        <v>Ⅱ</v>
      </c>
    </row>
    <row r="68" spans="1:51" ht="15" hidden="1" customHeight="1">
      <c r="A68" s="670">
        <v>188</v>
      </c>
      <c r="B68" s="670" t="s">
        <v>1673</v>
      </c>
      <c r="C68" s="670" t="str">
        <f t="shared" si="0"/>
        <v>0092_1</v>
      </c>
      <c r="D68" s="671" t="s">
        <v>1634</v>
      </c>
      <c r="E68" s="671" t="s">
        <v>1652</v>
      </c>
      <c r="F68" s="673" t="s">
        <v>1636</v>
      </c>
      <c r="G68" s="673" t="s">
        <v>1653</v>
      </c>
      <c r="H68" s="673" t="s">
        <v>1234</v>
      </c>
      <c r="I68" s="673" t="s">
        <v>1674</v>
      </c>
      <c r="J68" s="673" t="s">
        <v>1675</v>
      </c>
      <c r="K68" s="672" t="s">
        <v>1235</v>
      </c>
      <c r="L68" s="673" t="s">
        <v>1640</v>
      </c>
      <c r="M68" s="673" t="s">
        <v>1653</v>
      </c>
      <c r="N68" s="674" t="s">
        <v>1641</v>
      </c>
      <c r="O68" s="675">
        <v>10.9</v>
      </c>
      <c r="P68" s="672" t="str">
        <f>IFERROR(INDEX([6]契約DB!CQ:CQ,MATCH($C68,[6]契約DB!$I:$I,0)),"")</f>
        <v>混合型</v>
      </c>
      <c r="Q68" s="676" t="s">
        <v>711</v>
      </c>
      <c r="R68" s="676" t="s">
        <v>1236</v>
      </c>
      <c r="S68" s="677" t="s">
        <v>611</v>
      </c>
      <c r="T68" s="678" t="s">
        <v>643</v>
      </c>
      <c r="U68" s="677" t="s">
        <v>1238</v>
      </c>
      <c r="V68" s="676" t="s">
        <v>643</v>
      </c>
      <c r="W68" s="678" t="s">
        <v>611</v>
      </c>
      <c r="X68" s="684" t="s">
        <v>1244</v>
      </c>
      <c r="Y68" s="684" t="s">
        <v>611</v>
      </c>
      <c r="Z68" s="676" t="s">
        <v>611</v>
      </c>
      <c r="AA68" s="676" t="s">
        <v>611</v>
      </c>
      <c r="AB68" s="676" t="s">
        <v>643</v>
      </c>
      <c r="AC68" s="676" t="s">
        <v>643</v>
      </c>
      <c r="AD68" s="676" t="s">
        <v>643</v>
      </c>
      <c r="AE68" s="679" t="s">
        <v>711</v>
      </c>
      <c r="AF68" s="676" t="s">
        <v>711</v>
      </c>
      <c r="AG68" s="676" t="s">
        <v>1237</v>
      </c>
      <c r="AH68" s="676" t="s">
        <v>1243</v>
      </c>
      <c r="AI68" s="676" t="s">
        <v>1239</v>
      </c>
      <c r="AJ68" s="678" t="s">
        <v>643</v>
      </c>
      <c r="AK68" s="678" t="s">
        <v>611</v>
      </c>
      <c r="AL68" s="529"/>
      <c r="AM68" s="680" t="s">
        <v>1674</v>
      </c>
      <c r="AN68" s="681" t="s">
        <v>1243</v>
      </c>
      <c r="AO68" s="681" t="s">
        <v>1246</v>
      </c>
      <c r="AP68" s="681" t="s">
        <v>1247</v>
      </c>
      <c r="AR68" s="681" t="s">
        <v>1243</v>
      </c>
      <c r="AS68" s="681" t="s">
        <v>1241</v>
      </c>
      <c r="AT68" s="681" t="s">
        <v>1243</v>
      </c>
      <c r="AU68" s="681" t="s">
        <v>1247</v>
      </c>
      <c r="AV68" s="529" t="s">
        <v>1242</v>
      </c>
      <c r="AX68" s="668" t="str">
        <f>VLOOKUP($I68,'[6]資料）特定'!$H:$H,1,FALSE)</f>
        <v>そんぽの家　成城南</v>
      </c>
      <c r="AY68" s="682">
        <f>VLOOKUP($I68,'[6]資料）特定'!$H:$M,6,FALSE)</f>
        <v>0</v>
      </c>
    </row>
    <row r="69" spans="1:51" ht="15" hidden="1" customHeight="1">
      <c r="A69" s="670">
        <v>150</v>
      </c>
      <c r="B69" s="670" t="s">
        <v>1676</v>
      </c>
      <c r="C69" s="670" t="str">
        <f t="shared" si="0"/>
        <v>0297_1</v>
      </c>
      <c r="D69" s="671" t="s">
        <v>1634</v>
      </c>
      <c r="E69" s="671" t="s">
        <v>1677</v>
      </c>
      <c r="F69" s="673" t="s">
        <v>1636</v>
      </c>
      <c r="G69" s="673" t="s">
        <v>1678</v>
      </c>
      <c r="H69" s="673" t="s">
        <v>1234</v>
      </c>
      <c r="I69" s="673" t="s">
        <v>1679</v>
      </c>
      <c r="J69" s="673" t="s">
        <v>1680</v>
      </c>
      <c r="K69" s="672" t="s">
        <v>1235</v>
      </c>
      <c r="L69" s="673" t="s">
        <v>1640</v>
      </c>
      <c r="M69" s="673" t="s">
        <v>1678</v>
      </c>
      <c r="N69" s="674" t="s">
        <v>1641</v>
      </c>
      <c r="O69" s="675">
        <v>10.9</v>
      </c>
      <c r="P69" s="672" t="str">
        <f>IFERROR(INDEX([6]契約DB!CQ:CQ,MATCH($C69,[6]契約DB!$I:$I,0)),"")</f>
        <v>混合型</v>
      </c>
      <c r="Q69" s="676" t="s">
        <v>711</v>
      </c>
      <c r="R69" s="676" t="s">
        <v>1236</v>
      </c>
      <c r="S69" s="677" t="s">
        <v>611</v>
      </c>
      <c r="T69" s="678" t="s">
        <v>643</v>
      </c>
      <c r="U69" s="677" t="s">
        <v>1238</v>
      </c>
      <c r="V69" s="676" t="s">
        <v>643</v>
      </c>
      <c r="W69" s="678" t="s">
        <v>611</v>
      </c>
      <c r="X69" s="684" t="s">
        <v>1244</v>
      </c>
      <c r="Y69" s="684" t="s">
        <v>611</v>
      </c>
      <c r="Z69" s="676" t="s">
        <v>611</v>
      </c>
      <c r="AA69" s="676" t="s">
        <v>611</v>
      </c>
      <c r="AB69" s="676" t="s">
        <v>643</v>
      </c>
      <c r="AC69" s="676" t="s">
        <v>643</v>
      </c>
      <c r="AD69" s="676" t="s">
        <v>643</v>
      </c>
      <c r="AE69" s="683" t="s">
        <v>1243</v>
      </c>
      <c r="AF69" s="676" t="s">
        <v>711</v>
      </c>
      <c r="AG69" s="676" t="s">
        <v>1237</v>
      </c>
      <c r="AH69" s="676" t="s">
        <v>1243</v>
      </c>
      <c r="AI69" s="676" t="s">
        <v>1239</v>
      </c>
      <c r="AJ69" s="678" t="s">
        <v>643</v>
      </c>
      <c r="AK69" s="678" t="s">
        <v>611</v>
      </c>
      <c r="AL69" s="529"/>
      <c r="AM69" s="680" t="s">
        <v>1679</v>
      </c>
      <c r="AN69" s="681" t="s">
        <v>1243</v>
      </c>
      <c r="AO69" s="681" t="s">
        <v>1243</v>
      </c>
      <c r="AP69" s="681" t="s">
        <v>1447</v>
      </c>
      <c r="AR69" s="681" t="s">
        <v>1243</v>
      </c>
      <c r="AS69" s="681" t="s">
        <v>1241</v>
      </c>
      <c r="AT69" s="681" t="s">
        <v>1243</v>
      </c>
      <c r="AU69" s="681" t="s">
        <v>1447</v>
      </c>
      <c r="AV69" s="529" t="s">
        <v>1242</v>
      </c>
      <c r="AX69" s="668" t="str">
        <f>VLOOKUP($I69,'[6]資料）特定'!$H:$H,1,FALSE)</f>
        <v>そんぽの家　高円寺</v>
      </c>
      <c r="AY69" s="668" t="str">
        <f>VLOOKUP($I69,'[6]資料）特定'!$H:$M,6,FALSE)</f>
        <v>Ⅱ</v>
      </c>
    </row>
    <row r="70" spans="1:51" ht="15" hidden="1" customHeight="1">
      <c r="A70" s="670">
        <v>24</v>
      </c>
      <c r="B70" s="670" t="s">
        <v>1681</v>
      </c>
      <c r="C70" s="670" t="str">
        <f t="shared" si="0"/>
        <v>7020_1</v>
      </c>
      <c r="D70" s="671" t="s">
        <v>1634</v>
      </c>
      <c r="E70" s="671" t="s">
        <v>1682</v>
      </c>
      <c r="F70" s="673" t="s">
        <v>1636</v>
      </c>
      <c r="G70" s="673" t="s">
        <v>1683</v>
      </c>
      <c r="H70" s="673" t="s">
        <v>1234</v>
      </c>
      <c r="I70" s="673" t="s">
        <v>1684</v>
      </c>
      <c r="J70" s="673" t="s">
        <v>1685</v>
      </c>
      <c r="K70" s="672" t="s">
        <v>1463</v>
      </c>
      <c r="L70" s="673" t="s">
        <v>1640</v>
      </c>
      <c r="M70" s="673" t="s">
        <v>1683</v>
      </c>
      <c r="N70" s="674" t="s">
        <v>1641</v>
      </c>
      <c r="O70" s="675">
        <v>10.9</v>
      </c>
      <c r="P70" s="672" t="str">
        <f>IFERROR(INDEX([6]契約DB!CQ:CQ,MATCH($C70,[6]契約DB!$I:$I,0)),"")</f>
        <v>混合型</v>
      </c>
      <c r="Q70" s="676" t="s">
        <v>711</v>
      </c>
      <c r="R70" s="676" t="s">
        <v>1236</v>
      </c>
      <c r="S70" s="677" t="s">
        <v>611</v>
      </c>
      <c r="T70" s="678" t="s">
        <v>643</v>
      </c>
      <c r="U70" s="677" t="s">
        <v>1238</v>
      </c>
      <c r="V70" s="676" t="s">
        <v>643</v>
      </c>
      <c r="W70" s="678" t="s">
        <v>611</v>
      </c>
      <c r="X70" s="684" t="s">
        <v>1244</v>
      </c>
      <c r="Y70" s="684" t="s">
        <v>611</v>
      </c>
      <c r="Z70" s="676" t="s">
        <v>611</v>
      </c>
      <c r="AA70" s="676" t="s">
        <v>611</v>
      </c>
      <c r="AB70" s="676" t="s">
        <v>643</v>
      </c>
      <c r="AC70" s="676" t="s">
        <v>643</v>
      </c>
      <c r="AD70" s="676" t="s">
        <v>643</v>
      </c>
      <c r="AE70" s="683" t="s">
        <v>1243</v>
      </c>
      <c r="AF70" s="676" t="s">
        <v>711</v>
      </c>
      <c r="AG70" s="676" t="s">
        <v>1237</v>
      </c>
      <c r="AH70" s="676" t="s">
        <v>1243</v>
      </c>
      <c r="AI70" s="676" t="s">
        <v>1239</v>
      </c>
      <c r="AJ70" s="678" t="s">
        <v>643</v>
      </c>
      <c r="AK70" s="678" t="s">
        <v>611</v>
      </c>
      <c r="AL70" s="529"/>
      <c r="AM70" s="680" t="s">
        <v>1684</v>
      </c>
      <c r="AN70" s="681" t="s">
        <v>1244</v>
      </c>
      <c r="AO70" s="681" t="s">
        <v>1244</v>
      </c>
      <c r="AP70" s="681" t="s">
        <v>1447</v>
      </c>
      <c r="AR70" s="681" t="s">
        <v>1244</v>
      </c>
      <c r="AS70" s="681" t="s">
        <v>1241</v>
      </c>
      <c r="AT70" s="681" t="s">
        <v>1244</v>
      </c>
      <c r="AU70" s="681" t="s">
        <v>1447</v>
      </c>
      <c r="AV70" s="529" t="s">
        <v>1242</v>
      </c>
      <c r="AX70" s="668" t="str">
        <f>VLOOKUP($I70,'[6]資料）特定'!$H:$H,1,FALSE)</f>
        <v>ＳＯＭＰＯケア　ラヴィーレ光が丘公園</v>
      </c>
      <c r="AY70" s="668" t="str">
        <f>VLOOKUP($I70,'[6]資料）特定'!$H:$M,6,FALSE)</f>
        <v>Ⅱ</v>
      </c>
    </row>
    <row r="71" spans="1:51" ht="15" hidden="1" customHeight="1">
      <c r="A71" s="670">
        <v>32</v>
      </c>
      <c r="B71" s="670" t="s">
        <v>1686</v>
      </c>
      <c r="C71" s="670" t="str">
        <f t="shared" si="0"/>
        <v>7056_1</v>
      </c>
      <c r="D71" s="671" t="s">
        <v>1634</v>
      </c>
      <c r="E71" s="671" t="s">
        <v>1682</v>
      </c>
      <c r="F71" s="673" t="s">
        <v>1636</v>
      </c>
      <c r="G71" s="673" t="s">
        <v>1683</v>
      </c>
      <c r="H71" s="673" t="s">
        <v>1234</v>
      </c>
      <c r="I71" s="673" t="s">
        <v>1687</v>
      </c>
      <c r="J71" s="673" t="s">
        <v>1688</v>
      </c>
      <c r="K71" s="672" t="s">
        <v>1463</v>
      </c>
      <c r="L71" s="673" t="s">
        <v>1640</v>
      </c>
      <c r="M71" s="673" t="s">
        <v>1683</v>
      </c>
      <c r="N71" s="674" t="s">
        <v>1641</v>
      </c>
      <c r="O71" s="675">
        <v>10.9</v>
      </c>
      <c r="P71" s="672" t="str">
        <f>IFERROR(INDEX([6]契約DB!CQ:CQ,MATCH($C71,[6]契約DB!$I:$I,0)),"")</f>
        <v>混合型</v>
      </c>
      <c r="Q71" s="676" t="s">
        <v>711</v>
      </c>
      <c r="R71" s="676" t="s">
        <v>1236</v>
      </c>
      <c r="S71" s="677" t="s">
        <v>611</v>
      </c>
      <c r="T71" s="678" t="s">
        <v>643</v>
      </c>
      <c r="U71" s="677" t="s">
        <v>1238</v>
      </c>
      <c r="V71" s="676" t="s">
        <v>643</v>
      </c>
      <c r="W71" s="678" t="s">
        <v>611</v>
      </c>
      <c r="X71" s="684" t="s">
        <v>611</v>
      </c>
      <c r="Y71" s="684" t="s">
        <v>611</v>
      </c>
      <c r="Z71" s="676" t="s">
        <v>611</v>
      </c>
      <c r="AA71" s="676" t="s">
        <v>611</v>
      </c>
      <c r="AB71" s="676" t="s">
        <v>643</v>
      </c>
      <c r="AC71" s="676" t="s">
        <v>643</v>
      </c>
      <c r="AD71" s="676" t="s">
        <v>643</v>
      </c>
      <c r="AE71" s="683" t="s">
        <v>1243</v>
      </c>
      <c r="AF71" s="676" t="s">
        <v>711</v>
      </c>
      <c r="AG71" s="676" t="s">
        <v>1237</v>
      </c>
      <c r="AH71" s="676" t="s">
        <v>1243</v>
      </c>
      <c r="AI71" s="676" t="s">
        <v>1239</v>
      </c>
      <c r="AJ71" s="678" t="s">
        <v>643</v>
      </c>
      <c r="AK71" s="678" t="s">
        <v>611</v>
      </c>
      <c r="AL71" s="529"/>
      <c r="AM71" s="680" t="s">
        <v>1687</v>
      </c>
      <c r="AN71" s="681" t="s">
        <v>1244</v>
      </c>
      <c r="AO71" s="681" t="s">
        <v>1244</v>
      </c>
      <c r="AP71" s="681" t="s">
        <v>1447</v>
      </c>
      <c r="AR71" s="681" t="s">
        <v>1244</v>
      </c>
      <c r="AS71" s="681" t="s">
        <v>1241</v>
      </c>
      <c r="AT71" s="681" t="s">
        <v>1244</v>
      </c>
      <c r="AU71" s="681" t="s">
        <v>1447</v>
      </c>
      <c r="AV71" s="529" t="s">
        <v>1242</v>
      </c>
      <c r="AX71" s="668" t="str">
        <f>VLOOKUP($I71,'[6]資料）特定'!$H:$H,1,FALSE)</f>
        <v>ＳＯＭＰＯケア　ラヴィーレ高島平</v>
      </c>
      <c r="AY71" s="668" t="str">
        <f>VLOOKUP($I71,'[6]資料）特定'!$H:$M,6,FALSE)</f>
        <v>Ⅱ</v>
      </c>
    </row>
    <row r="72" spans="1:51" ht="15" hidden="1" customHeight="1">
      <c r="A72" s="670">
        <v>62</v>
      </c>
      <c r="B72" s="670" t="s">
        <v>1689</v>
      </c>
      <c r="C72" s="670" t="str">
        <f t="shared" si="0"/>
        <v>7054_1</v>
      </c>
      <c r="D72" s="671" t="s">
        <v>1634</v>
      </c>
      <c r="E72" s="671" t="s">
        <v>1682</v>
      </c>
      <c r="F72" s="673" t="s">
        <v>1636</v>
      </c>
      <c r="G72" s="673" t="s">
        <v>1683</v>
      </c>
      <c r="H72" s="673" t="s">
        <v>1234</v>
      </c>
      <c r="I72" s="673" t="s">
        <v>1690</v>
      </c>
      <c r="J72" s="673" t="s">
        <v>1691</v>
      </c>
      <c r="K72" s="672" t="s">
        <v>1463</v>
      </c>
      <c r="L72" s="673" t="s">
        <v>1640</v>
      </c>
      <c r="M72" s="673" t="s">
        <v>1683</v>
      </c>
      <c r="N72" s="674" t="s">
        <v>1641</v>
      </c>
      <c r="O72" s="675">
        <v>10.9</v>
      </c>
      <c r="P72" s="672" t="str">
        <f>IFERROR(INDEX([6]契約DB!CQ:CQ,MATCH($C72,[6]契約DB!$I:$I,0)),"")</f>
        <v>混合型</v>
      </c>
      <c r="Q72" s="676" t="s">
        <v>711</v>
      </c>
      <c r="R72" s="676" t="s">
        <v>1236</v>
      </c>
      <c r="S72" s="677" t="s">
        <v>611</v>
      </c>
      <c r="T72" s="678" t="s">
        <v>643</v>
      </c>
      <c r="U72" s="677" t="s">
        <v>1238</v>
      </c>
      <c r="V72" s="676" t="s">
        <v>643</v>
      </c>
      <c r="W72" s="678" t="s">
        <v>611</v>
      </c>
      <c r="X72" s="684" t="s">
        <v>1244</v>
      </c>
      <c r="Y72" s="684" t="s">
        <v>611</v>
      </c>
      <c r="Z72" s="676" t="s">
        <v>611</v>
      </c>
      <c r="AA72" s="676" t="s">
        <v>611</v>
      </c>
      <c r="AB72" s="676" t="s">
        <v>643</v>
      </c>
      <c r="AC72" s="676" t="s">
        <v>643</v>
      </c>
      <c r="AD72" s="676" t="s">
        <v>643</v>
      </c>
      <c r="AE72" s="679" t="s">
        <v>711</v>
      </c>
      <c r="AF72" s="676" t="s">
        <v>711</v>
      </c>
      <c r="AG72" s="676" t="s">
        <v>1237</v>
      </c>
      <c r="AH72" s="676" t="s">
        <v>1243</v>
      </c>
      <c r="AI72" s="676" t="s">
        <v>1239</v>
      </c>
      <c r="AJ72" s="678" t="s">
        <v>643</v>
      </c>
      <c r="AK72" s="678" t="s">
        <v>611</v>
      </c>
      <c r="AL72" s="529"/>
      <c r="AM72" s="680" t="s">
        <v>1690</v>
      </c>
      <c r="AN72" s="681" t="s">
        <v>1244</v>
      </c>
      <c r="AO72" s="681" t="s">
        <v>1244</v>
      </c>
      <c r="AP72" s="681" t="s">
        <v>1447</v>
      </c>
      <c r="AR72" s="681" t="s">
        <v>1244</v>
      </c>
      <c r="AS72" s="681" t="s">
        <v>1241</v>
      </c>
      <c r="AT72" s="681" t="s">
        <v>1244</v>
      </c>
      <c r="AU72" s="681" t="s">
        <v>1447</v>
      </c>
      <c r="AV72" s="529" t="s">
        <v>1242</v>
      </c>
      <c r="AX72" s="668" t="str">
        <f>VLOOKUP($I72,'[6]資料）特定'!$H:$H,1,FALSE)</f>
        <v>ＳＯＭＰＯケア　ラヴィーレ赤塚公園</v>
      </c>
      <c r="AY72" s="682">
        <f>VLOOKUP($I72,'[6]資料）特定'!$H:$M,6,FALSE)</f>
        <v>0</v>
      </c>
    </row>
    <row r="73" spans="1:51" ht="15" hidden="1" customHeight="1">
      <c r="A73" s="670">
        <v>117</v>
      </c>
      <c r="B73" s="670" t="s">
        <v>1692</v>
      </c>
      <c r="C73" s="670" t="str">
        <f t="shared" si="0"/>
        <v>0200_1</v>
      </c>
      <c r="D73" s="671" t="s">
        <v>1634</v>
      </c>
      <c r="E73" s="671" t="s">
        <v>1682</v>
      </c>
      <c r="F73" s="673" t="s">
        <v>1636</v>
      </c>
      <c r="G73" s="673" t="s">
        <v>1683</v>
      </c>
      <c r="H73" s="673" t="s">
        <v>1234</v>
      </c>
      <c r="I73" s="673" t="s">
        <v>1693</v>
      </c>
      <c r="J73" s="673" t="s">
        <v>1694</v>
      </c>
      <c r="K73" s="672" t="s">
        <v>1235</v>
      </c>
      <c r="L73" s="673" t="s">
        <v>1640</v>
      </c>
      <c r="M73" s="673" t="s">
        <v>1683</v>
      </c>
      <c r="N73" s="674" t="s">
        <v>1641</v>
      </c>
      <c r="O73" s="675">
        <v>10.9</v>
      </c>
      <c r="P73" s="672" t="str">
        <f>IFERROR(INDEX([6]契約DB!CQ:CQ,MATCH($C73,[6]契約DB!$I:$I,0)),"")</f>
        <v>介護専用型</v>
      </c>
      <c r="Q73" s="676" t="s">
        <v>711</v>
      </c>
      <c r="R73" s="676" t="s">
        <v>1236</v>
      </c>
      <c r="S73" s="677" t="s">
        <v>611</v>
      </c>
      <c r="T73" s="678" t="s">
        <v>643</v>
      </c>
      <c r="U73" s="677" t="s">
        <v>611</v>
      </c>
      <c r="V73" s="676" t="s">
        <v>643</v>
      </c>
      <c r="W73" s="678" t="s">
        <v>611</v>
      </c>
      <c r="X73" s="684" t="s">
        <v>1244</v>
      </c>
      <c r="Y73" s="684" t="s">
        <v>611</v>
      </c>
      <c r="Z73" s="676" t="s">
        <v>611</v>
      </c>
      <c r="AA73" s="676" t="s">
        <v>611</v>
      </c>
      <c r="AB73" s="676" t="s">
        <v>643</v>
      </c>
      <c r="AC73" s="676" t="s">
        <v>643</v>
      </c>
      <c r="AD73" s="676" t="s">
        <v>643</v>
      </c>
      <c r="AE73" s="683" t="s">
        <v>1243</v>
      </c>
      <c r="AF73" s="676" t="s">
        <v>711</v>
      </c>
      <c r="AG73" s="676" t="s">
        <v>1237</v>
      </c>
      <c r="AH73" s="676" t="s">
        <v>1243</v>
      </c>
      <c r="AI73" s="676" t="s">
        <v>1239</v>
      </c>
      <c r="AJ73" s="678" t="s">
        <v>643</v>
      </c>
      <c r="AK73" s="678" t="s">
        <v>611</v>
      </c>
      <c r="AL73" s="529"/>
      <c r="AM73" s="680" t="s">
        <v>1693</v>
      </c>
      <c r="AN73" s="681" t="s">
        <v>1243</v>
      </c>
      <c r="AO73" s="681" t="s">
        <v>1246</v>
      </c>
      <c r="AP73" s="681" t="s">
        <v>1247</v>
      </c>
      <c r="AR73" s="681" t="s">
        <v>1243</v>
      </c>
      <c r="AS73" s="681" t="s">
        <v>1241</v>
      </c>
      <c r="AT73" s="681" t="s">
        <v>1243</v>
      </c>
      <c r="AU73" s="681" t="s">
        <v>1247</v>
      </c>
      <c r="AV73" s="529" t="s">
        <v>1242</v>
      </c>
      <c r="AX73" s="668" t="str">
        <f>VLOOKUP($I73,'[6]資料）特定'!$H:$H,1,FALSE)</f>
        <v>そんぽの家　ときわ台</v>
      </c>
      <c r="AY73" s="668" t="str">
        <f>VLOOKUP($I73,'[6]資料）特定'!$H:$M,6,FALSE)</f>
        <v>Ⅱ</v>
      </c>
    </row>
    <row r="74" spans="1:51" ht="15" hidden="1" customHeight="1">
      <c r="A74" s="670">
        <v>249</v>
      </c>
      <c r="B74" s="670" t="s">
        <v>1695</v>
      </c>
      <c r="C74" s="670" t="str">
        <f t="shared" si="0"/>
        <v>0701_1</v>
      </c>
      <c r="D74" s="671" t="s">
        <v>1634</v>
      </c>
      <c r="E74" s="671" t="s">
        <v>1682</v>
      </c>
      <c r="F74" s="673" t="s">
        <v>1636</v>
      </c>
      <c r="G74" s="673" t="s">
        <v>1683</v>
      </c>
      <c r="H74" s="673" t="s">
        <v>1234</v>
      </c>
      <c r="I74" s="673" t="s">
        <v>1696</v>
      </c>
      <c r="J74" s="673" t="s">
        <v>1697</v>
      </c>
      <c r="K74" s="672" t="s">
        <v>1235</v>
      </c>
      <c r="L74" s="673" t="s">
        <v>1640</v>
      </c>
      <c r="M74" s="673" t="s">
        <v>1683</v>
      </c>
      <c r="N74" s="674" t="s">
        <v>1641</v>
      </c>
      <c r="O74" s="675">
        <v>10.9</v>
      </c>
      <c r="P74" s="672" t="str">
        <f>IFERROR(INDEX([6]契約DB!CQ:CQ,MATCH($C74,[6]契約DB!$I:$I,0)),"")</f>
        <v>混合型</v>
      </c>
      <c r="Q74" s="676" t="s">
        <v>711</v>
      </c>
      <c r="R74" s="676" t="s">
        <v>1236</v>
      </c>
      <c r="S74" s="677" t="s">
        <v>611</v>
      </c>
      <c r="T74" s="678" t="s">
        <v>643</v>
      </c>
      <c r="U74" s="677" t="s">
        <v>1238</v>
      </c>
      <c r="V74" s="676" t="s">
        <v>643</v>
      </c>
      <c r="W74" s="678" t="s">
        <v>611</v>
      </c>
      <c r="X74" s="684" t="s">
        <v>1244</v>
      </c>
      <c r="Y74" s="684" t="s">
        <v>611</v>
      </c>
      <c r="Z74" s="676" t="s">
        <v>611</v>
      </c>
      <c r="AA74" s="676" t="s">
        <v>611</v>
      </c>
      <c r="AB74" s="676" t="s">
        <v>643</v>
      </c>
      <c r="AC74" s="676" t="s">
        <v>643</v>
      </c>
      <c r="AD74" s="676" t="s">
        <v>643</v>
      </c>
      <c r="AE74" s="679" t="s">
        <v>711</v>
      </c>
      <c r="AF74" s="676" t="s">
        <v>711</v>
      </c>
      <c r="AG74" s="676" t="s">
        <v>1237</v>
      </c>
      <c r="AH74" s="676" t="s">
        <v>1243</v>
      </c>
      <c r="AI74" s="676" t="s">
        <v>1239</v>
      </c>
      <c r="AJ74" s="678" t="s">
        <v>643</v>
      </c>
      <c r="AK74" s="678" t="s">
        <v>611</v>
      </c>
      <c r="AL74" s="529"/>
      <c r="AM74" s="680" t="s">
        <v>1696</v>
      </c>
      <c r="AN74" s="681" t="s">
        <v>1246</v>
      </c>
      <c r="AO74" s="681" t="s">
        <v>1246</v>
      </c>
      <c r="AP74" s="681" t="s">
        <v>1447</v>
      </c>
      <c r="AR74" s="681" t="s">
        <v>1246</v>
      </c>
      <c r="AS74" s="681" t="s">
        <v>1241</v>
      </c>
      <c r="AT74" s="681" t="s">
        <v>1246</v>
      </c>
      <c r="AU74" s="681" t="s">
        <v>1447</v>
      </c>
      <c r="AV74" s="529" t="s">
        <v>1242</v>
      </c>
      <c r="AX74" s="668" t="str">
        <f>VLOOKUP($I74,'[6]資料）特定'!$H:$H,1,FALSE)</f>
        <v>そんぽの家　板橋三園</v>
      </c>
      <c r="AY74" s="682">
        <f>VLOOKUP($I74,'[6]資料）特定'!$H:$M,6,FALSE)</f>
        <v>0</v>
      </c>
    </row>
    <row r="75" spans="1:51" ht="15" hidden="1" customHeight="1">
      <c r="A75" s="670">
        <v>250</v>
      </c>
      <c r="B75" s="670" t="s">
        <v>1698</v>
      </c>
      <c r="C75" s="670" t="str">
        <f t="shared" ref="C75:C138" si="1">B75&amp;"_"&amp;1</f>
        <v>0698_1</v>
      </c>
      <c r="D75" s="671" t="s">
        <v>1634</v>
      </c>
      <c r="E75" s="671" t="s">
        <v>1682</v>
      </c>
      <c r="F75" s="673" t="s">
        <v>1636</v>
      </c>
      <c r="G75" s="673" t="s">
        <v>1683</v>
      </c>
      <c r="H75" s="673" t="s">
        <v>1234</v>
      </c>
      <c r="I75" s="673" t="s">
        <v>1699</v>
      </c>
      <c r="J75" s="673" t="s">
        <v>1700</v>
      </c>
      <c r="K75" s="672" t="s">
        <v>1235</v>
      </c>
      <c r="L75" s="673" t="s">
        <v>1640</v>
      </c>
      <c r="M75" s="673" t="s">
        <v>1683</v>
      </c>
      <c r="N75" s="674" t="s">
        <v>1641</v>
      </c>
      <c r="O75" s="675">
        <v>10.9</v>
      </c>
      <c r="P75" s="672" t="str">
        <f>IFERROR(INDEX([6]契約DB!CQ:CQ,MATCH($C75,[6]契約DB!$I:$I,0)),"")</f>
        <v>混合型</v>
      </c>
      <c r="Q75" s="676" t="s">
        <v>711</v>
      </c>
      <c r="R75" s="676" t="s">
        <v>1236</v>
      </c>
      <c r="S75" s="677" t="s">
        <v>611</v>
      </c>
      <c r="T75" s="678" t="s">
        <v>643</v>
      </c>
      <c r="U75" s="677" t="s">
        <v>1238</v>
      </c>
      <c r="V75" s="676" t="s">
        <v>643</v>
      </c>
      <c r="W75" s="678" t="s">
        <v>611</v>
      </c>
      <c r="X75" s="684" t="s">
        <v>1243</v>
      </c>
      <c r="Y75" s="684" t="s">
        <v>611</v>
      </c>
      <c r="Z75" s="676" t="s">
        <v>611</v>
      </c>
      <c r="AA75" s="676" t="s">
        <v>611</v>
      </c>
      <c r="AB75" s="676" t="s">
        <v>643</v>
      </c>
      <c r="AC75" s="676" t="s">
        <v>643</v>
      </c>
      <c r="AD75" s="676" t="s">
        <v>643</v>
      </c>
      <c r="AE75" s="679" t="s">
        <v>711</v>
      </c>
      <c r="AF75" s="676" t="s">
        <v>711</v>
      </c>
      <c r="AG75" s="676" t="s">
        <v>1237</v>
      </c>
      <c r="AH75" s="676" t="s">
        <v>1238</v>
      </c>
      <c r="AI75" s="676" t="s">
        <v>1239</v>
      </c>
      <c r="AJ75" s="678" t="s">
        <v>643</v>
      </c>
      <c r="AK75" s="678" t="s">
        <v>611</v>
      </c>
      <c r="AL75" s="529"/>
      <c r="AM75" s="680" t="s">
        <v>1699</v>
      </c>
      <c r="AN75" s="681" t="s">
        <v>1244</v>
      </c>
      <c r="AO75" s="681" t="s">
        <v>1243</v>
      </c>
      <c r="AP75" s="681" t="s">
        <v>1247</v>
      </c>
      <c r="AR75" s="681" t="s">
        <v>1244</v>
      </c>
      <c r="AS75" s="681" t="s">
        <v>1241</v>
      </c>
      <c r="AT75" s="681" t="s">
        <v>1244</v>
      </c>
      <c r="AU75" s="681" t="s">
        <v>1247</v>
      </c>
      <c r="AV75" s="529" t="s">
        <v>1242</v>
      </c>
      <c r="AX75" s="668" t="str">
        <f>VLOOKUP($I75,'[6]資料）特定'!$H:$H,1,FALSE)</f>
        <v>そんぽの家　板橋徳丸</v>
      </c>
      <c r="AY75" s="682">
        <f>VLOOKUP($I75,'[6]資料）特定'!$H:$M,6,FALSE)</f>
        <v>0</v>
      </c>
    </row>
    <row r="76" spans="1:51" ht="15" hidden="1" customHeight="1">
      <c r="A76" s="670">
        <v>38</v>
      </c>
      <c r="B76" s="670" t="s">
        <v>1701</v>
      </c>
      <c r="C76" s="670" t="str">
        <f t="shared" si="1"/>
        <v>7021_1</v>
      </c>
      <c r="D76" s="671" t="s">
        <v>1634</v>
      </c>
      <c r="E76" s="671" t="s">
        <v>1702</v>
      </c>
      <c r="F76" s="673" t="s">
        <v>1636</v>
      </c>
      <c r="G76" s="673" t="s">
        <v>1703</v>
      </c>
      <c r="H76" s="673" t="s">
        <v>1234</v>
      </c>
      <c r="I76" s="673" t="s">
        <v>1704</v>
      </c>
      <c r="J76" s="673" t="s">
        <v>1705</v>
      </c>
      <c r="K76" s="672" t="s">
        <v>1463</v>
      </c>
      <c r="L76" s="673" t="s">
        <v>1640</v>
      </c>
      <c r="M76" s="673" t="s">
        <v>1703</v>
      </c>
      <c r="N76" s="674" t="s">
        <v>1641</v>
      </c>
      <c r="O76" s="675">
        <v>10.9</v>
      </c>
      <c r="P76" s="672" t="str">
        <f>IFERROR(INDEX([6]契約DB!CQ:CQ,MATCH($C76,[6]契約DB!$I:$I,0)),"")</f>
        <v>混合型</v>
      </c>
      <c r="Q76" s="676" t="s">
        <v>711</v>
      </c>
      <c r="R76" s="676" t="s">
        <v>1236</v>
      </c>
      <c r="S76" s="677" t="s">
        <v>1238</v>
      </c>
      <c r="T76" s="678" t="s">
        <v>643</v>
      </c>
      <c r="U76" s="677" t="s">
        <v>1238</v>
      </c>
      <c r="V76" s="676" t="s">
        <v>643</v>
      </c>
      <c r="W76" s="678" t="s">
        <v>611</v>
      </c>
      <c r="X76" s="684" t="s">
        <v>611</v>
      </c>
      <c r="Y76" s="684" t="s">
        <v>1243</v>
      </c>
      <c r="Z76" s="676" t="s">
        <v>611</v>
      </c>
      <c r="AA76" s="676" t="s">
        <v>611</v>
      </c>
      <c r="AB76" s="676" t="s">
        <v>643</v>
      </c>
      <c r="AC76" s="676" t="s">
        <v>643</v>
      </c>
      <c r="AD76" s="676" t="s">
        <v>643</v>
      </c>
      <c r="AE76" s="679" t="s">
        <v>711</v>
      </c>
      <c r="AF76" s="676" t="s">
        <v>711</v>
      </c>
      <c r="AG76" s="676" t="s">
        <v>1237</v>
      </c>
      <c r="AH76" s="676" t="s">
        <v>1238</v>
      </c>
      <c r="AI76" s="676" t="s">
        <v>1239</v>
      </c>
      <c r="AJ76" s="678" t="s">
        <v>643</v>
      </c>
      <c r="AK76" s="678" t="s">
        <v>611</v>
      </c>
      <c r="AL76" s="529"/>
      <c r="AM76" s="680" t="s">
        <v>1704</v>
      </c>
      <c r="AN76" s="681" t="s">
        <v>1244</v>
      </c>
      <c r="AO76" s="681" t="s">
        <v>1244</v>
      </c>
      <c r="AP76" s="681" t="s">
        <v>1447</v>
      </c>
      <c r="AR76" s="681" t="s">
        <v>1244</v>
      </c>
      <c r="AS76" s="681" t="s">
        <v>1241</v>
      </c>
      <c r="AT76" s="681" t="s">
        <v>1244</v>
      </c>
      <c r="AU76" s="681" t="s">
        <v>1447</v>
      </c>
      <c r="AV76" s="529" t="s">
        <v>1242</v>
      </c>
      <c r="AX76" s="668" t="str">
        <f>VLOOKUP($I76,'[6]資料）特定'!$H:$H,1,FALSE)</f>
        <v>ＳＯＭＰＯケア　ラヴィーレ鷺ノ宮</v>
      </c>
      <c r="AY76" s="682">
        <f>VLOOKUP($I76,'[6]資料）特定'!$H:$M,6,FALSE)</f>
        <v>0</v>
      </c>
    </row>
    <row r="77" spans="1:51" ht="15" hidden="1" customHeight="1">
      <c r="A77" s="670">
        <v>88</v>
      </c>
      <c r="B77" s="670" t="s">
        <v>1706</v>
      </c>
      <c r="C77" s="670" t="str">
        <f t="shared" si="1"/>
        <v>7068_1</v>
      </c>
      <c r="D77" s="671" t="s">
        <v>1634</v>
      </c>
      <c r="E77" s="671" t="s">
        <v>1702</v>
      </c>
      <c r="F77" s="673" t="s">
        <v>1636</v>
      </c>
      <c r="G77" s="673" t="s">
        <v>1703</v>
      </c>
      <c r="H77" s="673" t="s">
        <v>1234</v>
      </c>
      <c r="I77" s="673" t="s">
        <v>1707</v>
      </c>
      <c r="J77" s="673" t="s">
        <v>1708</v>
      </c>
      <c r="K77" s="672" t="s">
        <v>1463</v>
      </c>
      <c r="L77" s="673" t="s">
        <v>1640</v>
      </c>
      <c r="M77" s="673" t="s">
        <v>1703</v>
      </c>
      <c r="N77" s="674" t="s">
        <v>1641</v>
      </c>
      <c r="O77" s="675">
        <v>10.9</v>
      </c>
      <c r="P77" s="672" t="str">
        <f>IFERROR(INDEX([6]契約DB!CQ:CQ,MATCH($C77,[6]契約DB!$I:$I,0)),"")</f>
        <v>介護専用型</v>
      </c>
      <c r="Q77" s="676" t="s">
        <v>711</v>
      </c>
      <c r="R77" s="676" t="s">
        <v>1236</v>
      </c>
      <c r="S77" s="677" t="s">
        <v>611</v>
      </c>
      <c r="T77" s="678" t="s">
        <v>643</v>
      </c>
      <c r="U77" s="677" t="s">
        <v>1238</v>
      </c>
      <c r="V77" s="676" t="s">
        <v>643</v>
      </c>
      <c r="W77" s="678" t="s">
        <v>611</v>
      </c>
      <c r="X77" s="677" t="s">
        <v>611</v>
      </c>
      <c r="Y77" s="677" t="s">
        <v>611</v>
      </c>
      <c r="Z77" s="678" t="s">
        <v>611</v>
      </c>
      <c r="AA77" s="678" t="s">
        <v>611</v>
      </c>
      <c r="AB77" s="676" t="s">
        <v>643</v>
      </c>
      <c r="AC77" s="676" t="s">
        <v>643</v>
      </c>
      <c r="AD77" s="676" t="s">
        <v>643</v>
      </c>
      <c r="AE77" s="686" t="s">
        <v>1238</v>
      </c>
      <c r="AF77" s="678" t="s">
        <v>711</v>
      </c>
      <c r="AG77" s="678" t="s">
        <v>1237</v>
      </c>
      <c r="AH77" s="678" t="s">
        <v>1243</v>
      </c>
      <c r="AI77" s="676" t="s">
        <v>1239</v>
      </c>
      <c r="AJ77" s="678" t="s">
        <v>643</v>
      </c>
      <c r="AK77" s="678" t="s">
        <v>611</v>
      </c>
      <c r="AL77" s="529"/>
      <c r="AM77" s="680" t="s">
        <v>1709</v>
      </c>
      <c r="AN77" s="681" t="s">
        <v>1246</v>
      </c>
      <c r="AO77" s="681" t="s">
        <v>1246</v>
      </c>
      <c r="AP77" s="681" t="s">
        <v>1447</v>
      </c>
      <c r="AR77" s="681" t="s">
        <v>1246</v>
      </c>
      <c r="AS77" s="681" t="s">
        <v>1241</v>
      </c>
      <c r="AT77" s="681" t="s">
        <v>1246</v>
      </c>
      <c r="AU77" s="681" t="s">
        <v>1447</v>
      </c>
      <c r="AV77" s="529" t="s">
        <v>1242</v>
      </c>
      <c r="AX77" s="668" t="str">
        <f>VLOOKUP($I77,'[6]資料）特定'!$H:$H,1,FALSE)</f>
        <v>ＳＯＭＰＯケア　ラヴィーレ南大泉</v>
      </c>
      <c r="AY77" s="668" t="str">
        <f>VLOOKUP($I77,'[6]資料）特定'!$H:$M,6,FALSE)</f>
        <v>Ⅰ</v>
      </c>
    </row>
    <row r="78" spans="1:51" ht="15" hidden="1" customHeight="1">
      <c r="A78" s="670">
        <v>113</v>
      </c>
      <c r="B78" s="670" t="s">
        <v>1710</v>
      </c>
      <c r="C78" s="670" t="str">
        <f t="shared" si="1"/>
        <v>7073_1</v>
      </c>
      <c r="D78" s="671" t="s">
        <v>1634</v>
      </c>
      <c r="E78" s="671" t="s">
        <v>1702</v>
      </c>
      <c r="F78" s="673" t="s">
        <v>1636</v>
      </c>
      <c r="G78" s="673" t="s">
        <v>1703</v>
      </c>
      <c r="H78" s="673" t="s">
        <v>1234</v>
      </c>
      <c r="I78" s="673" t="s">
        <v>1711</v>
      </c>
      <c r="J78" s="673" t="s">
        <v>1712</v>
      </c>
      <c r="K78" s="672" t="s">
        <v>1463</v>
      </c>
      <c r="L78" s="673" t="s">
        <v>1640</v>
      </c>
      <c r="M78" s="673" t="s">
        <v>1703</v>
      </c>
      <c r="N78" s="674" t="s">
        <v>1641</v>
      </c>
      <c r="O78" s="675">
        <v>10.9</v>
      </c>
      <c r="P78" s="672" t="str">
        <f>IFERROR(INDEX([6]契約DB!CQ:CQ,MATCH($C78,[6]契約DB!$I:$I,0)),"")</f>
        <v>混合型</v>
      </c>
      <c r="Q78" s="676" t="s">
        <v>711</v>
      </c>
      <c r="R78" s="676" t="s">
        <v>1236</v>
      </c>
      <c r="S78" s="677" t="s">
        <v>611</v>
      </c>
      <c r="T78" s="678" t="s">
        <v>643</v>
      </c>
      <c r="U78" s="677" t="s">
        <v>1238</v>
      </c>
      <c r="V78" s="676" t="s">
        <v>643</v>
      </c>
      <c r="W78" s="678" t="s">
        <v>611</v>
      </c>
      <c r="X78" s="677" t="s">
        <v>611</v>
      </c>
      <c r="Y78" s="677" t="s">
        <v>611</v>
      </c>
      <c r="Z78" s="678" t="s">
        <v>611</v>
      </c>
      <c r="AA78" s="678" t="s">
        <v>611</v>
      </c>
      <c r="AB78" s="676" t="s">
        <v>643</v>
      </c>
      <c r="AC78" s="676" t="s">
        <v>643</v>
      </c>
      <c r="AD78" s="676" t="s">
        <v>643</v>
      </c>
      <c r="AE78" s="683" t="s">
        <v>1243</v>
      </c>
      <c r="AF78" s="678" t="s">
        <v>711</v>
      </c>
      <c r="AG78" s="678" t="s">
        <v>1237</v>
      </c>
      <c r="AH78" s="678" t="s">
        <v>1243</v>
      </c>
      <c r="AI78" s="676" t="s">
        <v>1239</v>
      </c>
      <c r="AJ78" s="678" t="s">
        <v>643</v>
      </c>
      <c r="AK78" s="678" t="s">
        <v>611</v>
      </c>
      <c r="AL78" s="529"/>
      <c r="AM78" s="680" t="s">
        <v>1711</v>
      </c>
      <c r="AN78" s="681" t="s">
        <v>1244</v>
      </c>
      <c r="AO78" s="681" t="s">
        <v>1244</v>
      </c>
      <c r="AP78" s="681" t="s">
        <v>1447</v>
      </c>
      <c r="AR78" s="681" t="s">
        <v>1244</v>
      </c>
      <c r="AS78" s="681" t="s">
        <v>1241</v>
      </c>
      <c r="AT78" s="681" t="s">
        <v>1244</v>
      </c>
      <c r="AU78" s="681" t="s">
        <v>1447</v>
      </c>
      <c r="AV78" s="529" t="s">
        <v>1242</v>
      </c>
      <c r="AX78" s="668" t="str">
        <f>VLOOKUP($I78,'[6]資料）特定'!$H:$H,1,FALSE)</f>
        <v>ＳＯＭＰＯケア　ラヴィーレ練馬</v>
      </c>
      <c r="AY78" s="668" t="str">
        <f>VLOOKUP($I78,'[6]資料）特定'!$H:$M,6,FALSE)</f>
        <v>Ⅱ</v>
      </c>
    </row>
    <row r="79" spans="1:51" ht="15" hidden="1" customHeight="1">
      <c r="A79" s="670">
        <v>147</v>
      </c>
      <c r="B79" s="670" t="s">
        <v>1713</v>
      </c>
      <c r="C79" s="670" t="str">
        <f t="shared" si="1"/>
        <v>0051_1</v>
      </c>
      <c r="D79" s="671" t="s">
        <v>1634</v>
      </c>
      <c r="E79" s="671" t="s">
        <v>1702</v>
      </c>
      <c r="F79" s="673" t="s">
        <v>1636</v>
      </c>
      <c r="G79" s="673" t="s">
        <v>1703</v>
      </c>
      <c r="H79" s="673" t="s">
        <v>1234</v>
      </c>
      <c r="I79" s="673" t="s">
        <v>1714</v>
      </c>
      <c r="J79" s="673" t="s">
        <v>1715</v>
      </c>
      <c r="K79" s="672" t="s">
        <v>1235</v>
      </c>
      <c r="L79" s="673" t="s">
        <v>1640</v>
      </c>
      <c r="M79" s="673" t="s">
        <v>1703</v>
      </c>
      <c r="N79" s="674" t="s">
        <v>1641</v>
      </c>
      <c r="O79" s="675">
        <v>10.9</v>
      </c>
      <c r="P79" s="672" t="str">
        <f>IFERROR(INDEX([6]契約DB!CQ:CQ,MATCH($C79,[6]契約DB!$I:$I,0)),"")</f>
        <v>混合型</v>
      </c>
      <c r="Q79" s="676" t="s">
        <v>711</v>
      </c>
      <c r="R79" s="676" t="s">
        <v>1236</v>
      </c>
      <c r="S79" s="677" t="s">
        <v>611</v>
      </c>
      <c r="T79" s="678" t="s">
        <v>643</v>
      </c>
      <c r="U79" s="677" t="s">
        <v>1238</v>
      </c>
      <c r="V79" s="676" t="s">
        <v>643</v>
      </c>
      <c r="W79" s="678" t="s">
        <v>611</v>
      </c>
      <c r="X79" s="677" t="s">
        <v>1244</v>
      </c>
      <c r="Y79" s="677" t="s">
        <v>611</v>
      </c>
      <c r="Z79" s="678" t="s">
        <v>611</v>
      </c>
      <c r="AA79" s="678" t="s">
        <v>611</v>
      </c>
      <c r="AB79" s="676" t="s">
        <v>643</v>
      </c>
      <c r="AC79" s="676" t="s">
        <v>643</v>
      </c>
      <c r="AD79" s="676" t="s">
        <v>643</v>
      </c>
      <c r="AE79" s="679" t="s">
        <v>711</v>
      </c>
      <c r="AF79" s="678" t="s">
        <v>711</v>
      </c>
      <c r="AG79" s="678" t="s">
        <v>1237</v>
      </c>
      <c r="AH79" s="678" t="s">
        <v>1243</v>
      </c>
      <c r="AI79" s="676" t="s">
        <v>1239</v>
      </c>
      <c r="AJ79" s="678" t="s">
        <v>643</v>
      </c>
      <c r="AK79" s="678" t="s">
        <v>611</v>
      </c>
      <c r="AL79" s="529"/>
      <c r="AM79" s="680" t="s">
        <v>1714</v>
      </c>
      <c r="AN79" s="681" t="s">
        <v>1243</v>
      </c>
      <c r="AO79" s="681" t="s">
        <v>1243</v>
      </c>
      <c r="AP79" s="681" t="s">
        <v>1447</v>
      </c>
      <c r="AR79" s="681" t="s">
        <v>1243</v>
      </c>
      <c r="AS79" s="681" t="s">
        <v>1241</v>
      </c>
      <c r="AT79" s="681" t="s">
        <v>1243</v>
      </c>
      <c r="AU79" s="681" t="s">
        <v>1447</v>
      </c>
      <c r="AV79" s="529" t="s">
        <v>1242</v>
      </c>
      <c r="AX79" s="668" t="str">
        <f>VLOOKUP($I79,'[6]資料）特定'!$H:$H,1,FALSE)</f>
        <v>そんぽの家　光が丘</v>
      </c>
      <c r="AY79" s="682">
        <f>VLOOKUP($I79,'[6]資料）特定'!$H:$M,6,FALSE)</f>
        <v>0</v>
      </c>
    </row>
    <row r="80" spans="1:51" ht="15" hidden="1" customHeight="1">
      <c r="A80" s="670">
        <v>200</v>
      </c>
      <c r="B80" s="670" t="s">
        <v>1716</v>
      </c>
      <c r="C80" s="670" t="str">
        <f t="shared" si="1"/>
        <v>0183_1</v>
      </c>
      <c r="D80" s="671" t="s">
        <v>1634</v>
      </c>
      <c r="E80" s="671" t="s">
        <v>1702</v>
      </c>
      <c r="F80" s="673" t="s">
        <v>1636</v>
      </c>
      <c r="G80" s="673" t="s">
        <v>1703</v>
      </c>
      <c r="H80" s="673" t="s">
        <v>1234</v>
      </c>
      <c r="I80" s="673" t="s">
        <v>1717</v>
      </c>
      <c r="J80" s="673" t="s">
        <v>1718</v>
      </c>
      <c r="K80" s="672" t="s">
        <v>1235</v>
      </c>
      <c r="L80" s="673" t="s">
        <v>1640</v>
      </c>
      <c r="M80" s="673" t="s">
        <v>1703</v>
      </c>
      <c r="N80" s="674" t="s">
        <v>1641</v>
      </c>
      <c r="O80" s="675">
        <v>10.9</v>
      </c>
      <c r="P80" s="672" t="str">
        <f>IFERROR(INDEX([6]契約DB!CQ:CQ,MATCH($C80,[6]契約DB!$I:$I,0)),"")</f>
        <v>介護専用型</v>
      </c>
      <c r="Q80" s="676" t="s">
        <v>711</v>
      </c>
      <c r="R80" s="676" t="s">
        <v>1236</v>
      </c>
      <c r="S80" s="677" t="s">
        <v>611</v>
      </c>
      <c r="T80" s="678" t="s">
        <v>643</v>
      </c>
      <c r="U80" s="677" t="s">
        <v>1238</v>
      </c>
      <c r="V80" s="676" t="s">
        <v>643</v>
      </c>
      <c r="W80" s="678" t="s">
        <v>611</v>
      </c>
      <c r="X80" s="677" t="s">
        <v>1244</v>
      </c>
      <c r="Y80" s="677" t="s">
        <v>611</v>
      </c>
      <c r="Z80" s="678" t="s">
        <v>611</v>
      </c>
      <c r="AA80" s="678" t="s">
        <v>611</v>
      </c>
      <c r="AB80" s="676" t="s">
        <v>643</v>
      </c>
      <c r="AC80" s="676" t="s">
        <v>643</v>
      </c>
      <c r="AD80" s="676" t="s">
        <v>643</v>
      </c>
      <c r="AE80" s="683" t="s">
        <v>1243</v>
      </c>
      <c r="AF80" s="678" t="s">
        <v>711</v>
      </c>
      <c r="AG80" s="678" t="s">
        <v>1237</v>
      </c>
      <c r="AH80" s="678" t="s">
        <v>1243</v>
      </c>
      <c r="AI80" s="676" t="s">
        <v>1239</v>
      </c>
      <c r="AJ80" s="678" t="s">
        <v>643</v>
      </c>
      <c r="AK80" s="678" t="s">
        <v>611</v>
      </c>
      <c r="AL80" s="529"/>
      <c r="AM80" s="680" t="s">
        <v>1719</v>
      </c>
      <c r="AN80" s="681" t="s">
        <v>1243</v>
      </c>
      <c r="AO80" s="681" t="s">
        <v>1243</v>
      </c>
      <c r="AP80" s="681" t="s">
        <v>1447</v>
      </c>
      <c r="AR80" s="681" t="s">
        <v>1243</v>
      </c>
      <c r="AS80" s="681" t="s">
        <v>1241</v>
      </c>
      <c r="AT80" s="681" t="s">
        <v>1243</v>
      </c>
      <c r="AU80" s="681" t="s">
        <v>1447</v>
      </c>
      <c r="AV80" s="529" t="s">
        <v>1242</v>
      </c>
      <c r="AX80" s="668" t="str">
        <f>VLOOKUP($I80,'[6]資料）特定'!$H:$H,1,FALSE)</f>
        <v>そんぽの家　石神井公園</v>
      </c>
      <c r="AY80" s="668" t="str">
        <f>VLOOKUP($I80,'[6]資料）特定'!$H:$M,6,FALSE)</f>
        <v>Ⅱ</v>
      </c>
    </row>
    <row r="81" spans="1:51" ht="15" hidden="1" customHeight="1">
      <c r="A81" s="670">
        <v>251</v>
      </c>
      <c r="B81" s="670" t="s">
        <v>1720</v>
      </c>
      <c r="C81" s="670" t="str">
        <f t="shared" si="1"/>
        <v>0128_1</v>
      </c>
      <c r="D81" s="671" t="s">
        <v>1634</v>
      </c>
      <c r="E81" s="671" t="s">
        <v>1702</v>
      </c>
      <c r="F81" s="673" t="s">
        <v>1636</v>
      </c>
      <c r="G81" s="673" t="s">
        <v>1703</v>
      </c>
      <c r="H81" s="673" t="s">
        <v>1234</v>
      </c>
      <c r="I81" s="673" t="s">
        <v>1721</v>
      </c>
      <c r="J81" s="673" t="s">
        <v>1722</v>
      </c>
      <c r="K81" s="672" t="s">
        <v>1235</v>
      </c>
      <c r="L81" s="673" t="s">
        <v>1640</v>
      </c>
      <c r="M81" s="673" t="s">
        <v>1703</v>
      </c>
      <c r="N81" s="674" t="s">
        <v>1641</v>
      </c>
      <c r="O81" s="675">
        <v>10.9</v>
      </c>
      <c r="P81" s="672" t="str">
        <f>IFERROR(INDEX([6]契約DB!CQ:CQ,MATCH($C81,[6]契約DB!$I:$I,0)),"")</f>
        <v>混合型</v>
      </c>
      <c r="Q81" s="676" t="s">
        <v>711</v>
      </c>
      <c r="R81" s="676" t="s">
        <v>1236</v>
      </c>
      <c r="S81" s="677" t="s">
        <v>611</v>
      </c>
      <c r="T81" s="678" t="s">
        <v>643</v>
      </c>
      <c r="U81" s="677" t="s">
        <v>1238</v>
      </c>
      <c r="V81" s="676" t="s">
        <v>643</v>
      </c>
      <c r="W81" s="678" t="s">
        <v>611</v>
      </c>
      <c r="X81" s="677" t="s">
        <v>1244</v>
      </c>
      <c r="Y81" s="677" t="s">
        <v>611</v>
      </c>
      <c r="Z81" s="678" t="s">
        <v>611</v>
      </c>
      <c r="AA81" s="678" t="s">
        <v>611</v>
      </c>
      <c r="AB81" s="676" t="s">
        <v>643</v>
      </c>
      <c r="AC81" s="676" t="s">
        <v>643</v>
      </c>
      <c r="AD81" s="676" t="s">
        <v>643</v>
      </c>
      <c r="AE81" s="679" t="s">
        <v>711</v>
      </c>
      <c r="AF81" s="678" t="s">
        <v>711</v>
      </c>
      <c r="AG81" s="678" t="s">
        <v>1237</v>
      </c>
      <c r="AH81" s="678" t="s">
        <v>1243</v>
      </c>
      <c r="AI81" s="676" t="s">
        <v>1239</v>
      </c>
      <c r="AJ81" s="678" t="s">
        <v>643</v>
      </c>
      <c r="AK81" s="678" t="s">
        <v>611</v>
      </c>
      <c r="AL81" s="529"/>
      <c r="AM81" s="680" t="s">
        <v>1721</v>
      </c>
      <c r="AN81" s="681" t="s">
        <v>1246</v>
      </c>
      <c r="AO81" s="681" t="s">
        <v>1246</v>
      </c>
      <c r="AP81" s="681" t="s">
        <v>1447</v>
      </c>
      <c r="AR81" s="681" t="s">
        <v>1246</v>
      </c>
      <c r="AS81" s="681" t="s">
        <v>1241</v>
      </c>
      <c r="AT81" s="681" t="s">
        <v>1246</v>
      </c>
      <c r="AU81" s="681" t="s">
        <v>1447</v>
      </c>
      <c r="AV81" s="529" t="s">
        <v>1242</v>
      </c>
      <c r="AX81" s="668" t="str">
        <f>VLOOKUP($I81,'[6]資料）特定'!$H:$H,1,FALSE)</f>
        <v>そんぽの家　氷川台</v>
      </c>
      <c r="AY81" s="682">
        <f>VLOOKUP($I81,'[6]資料）特定'!$H:$M,6,FALSE)</f>
        <v>0</v>
      </c>
    </row>
    <row r="82" spans="1:51" ht="15" hidden="1" customHeight="1">
      <c r="A82" s="670">
        <v>8</v>
      </c>
      <c r="B82" s="670" t="s">
        <v>1723</v>
      </c>
      <c r="C82" s="670" t="str">
        <f t="shared" si="1"/>
        <v>7022_1</v>
      </c>
      <c r="D82" s="688" t="s">
        <v>1634</v>
      </c>
      <c r="E82" s="688" t="s">
        <v>1724</v>
      </c>
      <c r="F82" s="673" t="s">
        <v>1636</v>
      </c>
      <c r="G82" s="673" t="s">
        <v>1725</v>
      </c>
      <c r="H82" s="673" t="s">
        <v>1234</v>
      </c>
      <c r="I82" s="673" t="s">
        <v>1726</v>
      </c>
      <c r="J82" s="673" t="s">
        <v>1727</v>
      </c>
      <c r="K82" s="672" t="s">
        <v>1463</v>
      </c>
      <c r="L82" s="673" t="s">
        <v>1640</v>
      </c>
      <c r="M82" s="673" t="s">
        <v>1725</v>
      </c>
      <c r="N82" s="674" t="s">
        <v>1641</v>
      </c>
      <c r="O82" s="675">
        <v>10.9</v>
      </c>
      <c r="P82" s="672" t="str">
        <f>IFERROR(INDEX([6]契約DB!CQ:CQ,MATCH($C82,[6]契約DB!$I:$I,0)),"")</f>
        <v>混合型</v>
      </c>
      <c r="Q82" s="676" t="s">
        <v>711</v>
      </c>
      <c r="R82" s="676" t="s">
        <v>1236</v>
      </c>
      <c r="S82" s="677" t="s">
        <v>611</v>
      </c>
      <c r="T82" s="678" t="s">
        <v>643</v>
      </c>
      <c r="U82" s="677" t="s">
        <v>1238</v>
      </c>
      <c r="V82" s="676" t="s">
        <v>643</v>
      </c>
      <c r="W82" s="678" t="s">
        <v>611</v>
      </c>
      <c r="X82" s="677" t="s">
        <v>611</v>
      </c>
      <c r="Y82" s="677" t="s">
        <v>611</v>
      </c>
      <c r="Z82" s="678" t="s">
        <v>611</v>
      </c>
      <c r="AA82" s="678" t="s">
        <v>611</v>
      </c>
      <c r="AB82" s="676" t="s">
        <v>643</v>
      </c>
      <c r="AC82" s="676" t="s">
        <v>643</v>
      </c>
      <c r="AD82" s="676" t="s">
        <v>643</v>
      </c>
      <c r="AE82" s="683" t="s">
        <v>1243</v>
      </c>
      <c r="AF82" s="678" t="s">
        <v>711</v>
      </c>
      <c r="AG82" s="678" t="s">
        <v>1237</v>
      </c>
      <c r="AH82" s="678" t="s">
        <v>1243</v>
      </c>
      <c r="AI82" s="676" t="s">
        <v>1239</v>
      </c>
      <c r="AJ82" s="678" t="s">
        <v>643</v>
      </c>
      <c r="AK82" s="678" t="s">
        <v>611</v>
      </c>
      <c r="AL82" s="529"/>
      <c r="AM82" s="680" t="s">
        <v>1726</v>
      </c>
      <c r="AN82" s="681" t="s">
        <v>611</v>
      </c>
      <c r="AO82" s="681" t="s">
        <v>1244</v>
      </c>
      <c r="AP82" s="681" t="s">
        <v>1247</v>
      </c>
      <c r="AR82" s="681" t="s">
        <v>611</v>
      </c>
      <c r="AS82" s="681" t="s">
        <v>1241</v>
      </c>
      <c r="AT82" s="681" t="s">
        <v>611</v>
      </c>
      <c r="AU82" s="681" t="s">
        <v>1247</v>
      </c>
      <c r="AV82" s="529" t="s">
        <v>1242</v>
      </c>
      <c r="AX82" s="668" t="str">
        <f>VLOOKUP($I82,'[6]資料）特定'!$H:$H,1,FALSE)</f>
        <v>ＳＯＭＰＯケア　ラヴィーレ一之江</v>
      </c>
      <c r="AY82" s="668" t="str">
        <f>VLOOKUP($I82,'[6]資料）特定'!$H:$M,6,FALSE)</f>
        <v>Ⅱ</v>
      </c>
    </row>
    <row r="83" spans="1:51" ht="15" hidden="1" customHeight="1">
      <c r="A83" s="670">
        <v>67</v>
      </c>
      <c r="B83" s="670" t="s">
        <v>1728</v>
      </c>
      <c r="C83" s="670" t="str">
        <f t="shared" si="1"/>
        <v>7069_1</v>
      </c>
      <c r="D83" s="688" t="s">
        <v>1634</v>
      </c>
      <c r="E83" s="688" t="s">
        <v>1724</v>
      </c>
      <c r="F83" s="673" t="s">
        <v>1636</v>
      </c>
      <c r="G83" s="673" t="s">
        <v>1725</v>
      </c>
      <c r="H83" s="673" t="s">
        <v>1234</v>
      </c>
      <c r="I83" s="673" t="s">
        <v>1729</v>
      </c>
      <c r="J83" s="673" t="s">
        <v>1730</v>
      </c>
      <c r="K83" s="672" t="s">
        <v>1463</v>
      </c>
      <c r="L83" s="673" t="s">
        <v>1640</v>
      </c>
      <c r="M83" s="673" t="s">
        <v>1725</v>
      </c>
      <c r="N83" s="674" t="s">
        <v>1641</v>
      </c>
      <c r="O83" s="675">
        <v>10.9</v>
      </c>
      <c r="P83" s="672" t="str">
        <f>IFERROR(INDEX([6]契約DB!CQ:CQ,MATCH($C83,[6]契約DB!$I:$I,0)),"")</f>
        <v>混合型</v>
      </c>
      <c r="Q83" s="676" t="s">
        <v>711</v>
      </c>
      <c r="R83" s="676" t="s">
        <v>1236</v>
      </c>
      <c r="S83" s="677" t="s">
        <v>611</v>
      </c>
      <c r="T83" s="678" t="s">
        <v>643</v>
      </c>
      <c r="U83" s="677" t="s">
        <v>1238</v>
      </c>
      <c r="V83" s="676" t="s">
        <v>643</v>
      </c>
      <c r="W83" s="678" t="s">
        <v>611</v>
      </c>
      <c r="X83" s="677" t="s">
        <v>1244</v>
      </c>
      <c r="Y83" s="677" t="s">
        <v>611</v>
      </c>
      <c r="Z83" s="678" t="s">
        <v>611</v>
      </c>
      <c r="AA83" s="678" t="s">
        <v>611</v>
      </c>
      <c r="AB83" s="676" t="s">
        <v>643</v>
      </c>
      <c r="AC83" s="676" t="s">
        <v>643</v>
      </c>
      <c r="AD83" s="676" t="s">
        <v>643</v>
      </c>
      <c r="AE83" s="683" t="s">
        <v>1243</v>
      </c>
      <c r="AF83" s="678" t="s">
        <v>711</v>
      </c>
      <c r="AG83" s="678" t="s">
        <v>1237</v>
      </c>
      <c r="AH83" s="678" t="s">
        <v>1243</v>
      </c>
      <c r="AI83" s="676" t="s">
        <v>1239</v>
      </c>
      <c r="AJ83" s="678" t="s">
        <v>643</v>
      </c>
      <c r="AK83" s="678" t="s">
        <v>611</v>
      </c>
      <c r="AL83" s="529"/>
      <c r="AM83" s="680" t="s">
        <v>1729</v>
      </c>
      <c r="AN83" s="681" t="s">
        <v>1244</v>
      </c>
      <c r="AO83" s="681" t="s">
        <v>1244</v>
      </c>
      <c r="AP83" s="681" t="s">
        <v>1447</v>
      </c>
      <c r="AR83" s="681" t="s">
        <v>1244</v>
      </c>
      <c r="AS83" s="681" t="s">
        <v>1241</v>
      </c>
      <c r="AT83" s="681" t="s">
        <v>1244</v>
      </c>
      <c r="AU83" s="681" t="s">
        <v>1447</v>
      </c>
      <c r="AV83" s="529" t="s">
        <v>1242</v>
      </c>
      <c r="AX83" s="668" t="str">
        <f>VLOOKUP($I83,'[6]資料）特定'!$H:$H,1,FALSE)</f>
        <v>ＳＯＭＰＯケア　ラヴィーレ船堀</v>
      </c>
      <c r="AY83" s="668" t="str">
        <f>VLOOKUP($I83,'[6]資料）特定'!$H:$M,6,FALSE)</f>
        <v>Ⅱ</v>
      </c>
    </row>
    <row r="84" spans="1:51" ht="15" hidden="1" customHeight="1">
      <c r="A84" s="670">
        <v>132</v>
      </c>
      <c r="B84" s="670" t="s">
        <v>1731</v>
      </c>
      <c r="C84" s="670" t="str">
        <f t="shared" si="1"/>
        <v>0280_1</v>
      </c>
      <c r="D84" s="688" t="s">
        <v>1634</v>
      </c>
      <c r="E84" s="688" t="s">
        <v>1724</v>
      </c>
      <c r="F84" s="673" t="s">
        <v>1636</v>
      </c>
      <c r="G84" s="673" t="s">
        <v>1725</v>
      </c>
      <c r="H84" s="673" t="s">
        <v>1234</v>
      </c>
      <c r="I84" s="673" t="s">
        <v>1732</v>
      </c>
      <c r="J84" s="673" t="s">
        <v>1733</v>
      </c>
      <c r="K84" s="672" t="s">
        <v>1235</v>
      </c>
      <c r="L84" s="673" t="s">
        <v>1640</v>
      </c>
      <c r="M84" s="673" t="s">
        <v>1725</v>
      </c>
      <c r="N84" s="674" t="s">
        <v>1641</v>
      </c>
      <c r="O84" s="675">
        <v>10.9</v>
      </c>
      <c r="P84" s="672" t="str">
        <f>IFERROR(INDEX([6]契約DB!CQ:CQ,MATCH($C84,[6]契約DB!$I:$I,0)),"")</f>
        <v>混合型</v>
      </c>
      <c r="Q84" s="676" t="s">
        <v>711</v>
      </c>
      <c r="R84" s="676" t="s">
        <v>1236</v>
      </c>
      <c r="S84" s="677" t="s">
        <v>611</v>
      </c>
      <c r="T84" s="678" t="s">
        <v>643</v>
      </c>
      <c r="U84" s="677" t="s">
        <v>1238</v>
      </c>
      <c r="V84" s="676" t="s">
        <v>643</v>
      </c>
      <c r="W84" s="678" t="s">
        <v>611</v>
      </c>
      <c r="X84" s="677" t="s">
        <v>1244</v>
      </c>
      <c r="Y84" s="677" t="s">
        <v>611</v>
      </c>
      <c r="Z84" s="678" t="s">
        <v>611</v>
      </c>
      <c r="AA84" s="678" t="s">
        <v>611</v>
      </c>
      <c r="AB84" s="676" t="s">
        <v>643</v>
      </c>
      <c r="AC84" s="676" t="s">
        <v>643</v>
      </c>
      <c r="AD84" s="676" t="s">
        <v>643</v>
      </c>
      <c r="AE84" s="683" t="s">
        <v>1243</v>
      </c>
      <c r="AF84" s="678" t="s">
        <v>711</v>
      </c>
      <c r="AG84" s="678" t="s">
        <v>1237</v>
      </c>
      <c r="AH84" s="678" t="s">
        <v>1243</v>
      </c>
      <c r="AI84" s="676" t="s">
        <v>1239</v>
      </c>
      <c r="AJ84" s="678" t="s">
        <v>643</v>
      </c>
      <c r="AK84" s="678" t="s">
        <v>611</v>
      </c>
      <c r="AL84" s="529"/>
      <c r="AM84" s="680" t="s">
        <v>1732</v>
      </c>
      <c r="AN84" s="681" t="s">
        <v>1243</v>
      </c>
      <c r="AO84" s="681" t="s">
        <v>1240</v>
      </c>
      <c r="AP84" s="681" t="s">
        <v>1247</v>
      </c>
      <c r="AR84" s="681" t="s">
        <v>1243</v>
      </c>
      <c r="AS84" s="681" t="s">
        <v>1241</v>
      </c>
      <c r="AT84" s="681" t="s">
        <v>1243</v>
      </c>
      <c r="AU84" s="681" t="s">
        <v>1247</v>
      </c>
      <c r="AV84" s="529" t="s">
        <v>1242</v>
      </c>
      <c r="AX84" s="668" t="str">
        <f>VLOOKUP($I84,'[6]資料）特定'!$H:$H,1,FALSE)</f>
        <v>そんぽの家　葛西</v>
      </c>
      <c r="AY84" s="668" t="str">
        <f>VLOOKUP($I84,'[6]資料）特定'!$H:$M,6,FALSE)</f>
        <v>Ⅱ</v>
      </c>
    </row>
    <row r="85" spans="1:51" ht="15" hidden="1" customHeight="1">
      <c r="A85" s="670">
        <v>162</v>
      </c>
      <c r="B85" s="670" t="s">
        <v>1734</v>
      </c>
      <c r="C85" s="670" t="str">
        <f t="shared" si="1"/>
        <v>0109_1</v>
      </c>
      <c r="D85" s="688" t="s">
        <v>1634</v>
      </c>
      <c r="E85" s="688" t="s">
        <v>1724</v>
      </c>
      <c r="F85" s="673" t="s">
        <v>1636</v>
      </c>
      <c r="G85" s="673" t="s">
        <v>1735</v>
      </c>
      <c r="H85" s="673" t="s">
        <v>1234</v>
      </c>
      <c r="I85" s="673" t="s">
        <v>1736</v>
      </c>
      <c r="J85" s="673" t="s">
        <v>1737</v>
      </c>
      <c r="K85" s="672" t="s">
        <v>1235</v>
      </c>
      <c r="L85" s="673" t="s">
        <v>1640</v>
      </c>
      <c r="M85" s="673" t="s">
        <v>1735</v>
      </c>
      <c r="N85" s="674" t="s">
        <v>1641</v>
      </c>
      <c r="O85" s="675">
        <v>10.9</v>
      </c>
      <c r="P85" s="672" t="str">
        <f>IFERROR(INDEX([6]契約DB!CQ:CQ,MATCH($C85,[6]契約DB!$I:$I,0)),"")</f>
        <v>混合型</v>
      </c>
      <c r="Q85" s="676" t="s">
        <v>711</v>
      </c>
      <c r="R85" s="676" t="s">
        <v>1236</v>
      </c>
      <c r="S85" s="677" t="s">
        <v>611</v>
      </c>
      <c r="T85" s="678" t="s">
        <v>643</v>
      </c>
      <c r="U85" s="677" t="s">
        <v>1238</v>
      </c>
      <c r="V85" s="676" t="s">
        <v>643</v>
      </c>
      <c r="W85" s="678" t="s">
        <v>611</v>
      </c>
      <c r="X85" s="677" t="s">
        <v>1244</v>
      </c>
      <c r="Y85" s="677" t="s">
        <v>611</v>
      </c>
      <c r="Z85" s="678" t="s">
        <v>611</v>
      </c>
      <c r="AA85" s="678" t="s">
        <v>611</v>
      </c>
      <c r="AB85" s="676" t="s">
        <v>643</v>
      </c>
      <c r="AC85" s="676" t="s">
        <v>643</v>
      </c>
      <c r="AD85" s="676" t="s">
        <v>643</v>
      </c>
      <c r="AE85" s="683" t="s">
        <v>1243</v>
      </c>
      <c r="AF85" s="678" t="s">
        <v>711</v>
      </c>
      <c r="AG85" s="678" t="s">
        <v>1237</v>
      </c>
      <c r="AH85" s="678" t="s">
        <v>1243</v>
      </c>
      <c r="AI85" s="676" t="s">
        <v>1239</v>
      </c>
      <c r="AJ85" s="678" t="s">
        <v>643</v>
      </c>
      <c r="AK85" s="678" t="s">
        <v>611</v>
      </c>
      <c r="AL85" s="529"/>
      <c r="AM85" s="680" t="s">
        <v>1736</v>
      </c>
      <c r="AN85" s="681" t="s">
        <v>1243</v>
      </c>
      <c r="AO85" s="681" t="s">
        <v>1243</v>
      </c>
      <c r="AP85" s="681" t="s">
        <v>1447</v>
      </c>
      <c r="AR85" s="681" t="s">
        <v>1243</v>
      </c>
      <c r="AS85" s="681" t="s">
        <v>1241</v>
      </c>
      <c r="AT85" s="681" t="s">
        <v>1243</v>
      </c>
      <c r="AU85" s="681" t="s">
        <v>1447</v>
      </c>
      <c r="AV85" s="529" t="s">
        <v>1242</v>
      </c>
      <c r="AX85" s="668" t="str">
        <f>VLOOKUP($I85,'[6]資料）特定'!$H:$H,1,FALSE)</f>
        <v>そんぽの家　柴又</v>
      </c>
      <c r="AY85" s="668" t="str">
        <f>VLOOKUP($I85,'[6]資料）特定'!$H:$M,6,FALSE)</f>
        <v>Ⅱ</v>
      </c>
    </row>
    <row r="86" spans="1:51" ht="15" hidden="1" customHeight="1">
      <c r="A86" s="670">
        <v>61</v>
      </c>
      <c r="B86" s="670" t="s">
        <v>1738</v>
      </c>
      <c r="C86" s="670" t="str">
        <f t="shared" si="1"/>
        <v>7043_1</v>
      </c>
      <c r="D86" s="688" t="s">
        <v>1634</v>
      </c>
      <c r="E86" s="688" t="s">
        <v>1739</v>
      </c>
      <c r="F86" s="673" t="s">
        <v>1636</v>
      </c>
      <c r="G86" s="673" t="s">
        <v>1740</v>
      </c>
      <c r="H86" s="673" t="s">
        <v>1234</v>
      </c>
      <c r="I86" s="673" t="s">
        <v>1741</v>
      </c>
      <c r="J86" s="673" t="s">
        <v>1742</v>
      </c>
      <c r="K86" s="672" t="s">
        <v>1463</v>
      </c>
      <c r="L86" s="673" t="s">
        <v>1640</v>
      </c>
      <c r="M86" s="673" t="s">
        <v>1740</v>
      </c>
      <c r="N86" s="674" t="s">
        <v>1641</v>
      </c>
      <c r="O86" s="675">
        <v>10.9</v>
      </c>
      <c r="P86" s="672" t="str">
        <f>IFERROR(INDEX([6]契約DB!CQ:CQ,MATCH($C86,[6]契約DB!$I:$I,0)),"")</f>
        <v>混合型</v>
      </c>
      <c r="Q86" s="676" t="s">
        <v>711</v>
      </c>
      <c r="R86" s="676" t="s">
        <v>1236</v>
      </c>
      <c r="S86" s="677" t="s">
        <v>611</v>
      </c>
      <c r="T86" s="678" t="s">
        <v>643</v>
      </c>
      <c r="U86" s="677" t="s">
        <v>1238</v>
      </c>
      <c r="V86" s="676" t="s">
        <v>643</v>
      </c>
      <c r="W86" s="678" t="s">
        <v>611</v>
      </c>
      <c r="X86" s="677" t="s">
        <v>1244</v>
      </c>
      <c r="Y86" s="677" t="s">
        <v>1243</v>
      </c>
      <c r="Z86" s="678" t="s">
        <v>611</v>
      </c>
      <c r="AA86" s="678" t="s">
        <v>611</v>
      </c>
      <c r="AB86" s="676" t="s">
        <v>643</v>
      </c>
      <c r="AC86" s="676" t="s">
        <v>643</v>
      </c>
      <c r="AD86" s="676" t="s">
        <v>643</v>
      </c>
      <c r="AE86" s="683" t="s">
        <v>1243</v>
      </c>
      <c r="AF86" s="678" t="s">
        <v>711</v>
      </c>
      <c r="AG86" s="678" t="s">
        <v>1237</v>
      </c>
      <c r="AH86" s="678" t="s">
        <v>1238</v>
      </c>
      <c r="AI86" s="676" t="s">
        <v>1239</v>
      </c>
      <c r="AJ86" s="678" t="s">
        <v>643</v>
      </c>
      <c r="AK86" s="678" t="s">
        <v>611</v>
      </c>
      <c r="AL86" s="529"/>
      <c r="AM86" s="680" t="s">
        <v>1741</v>
      </c>
      <c r="AN86" s="681" t="s">
        <v>1244</v>
      </c>
      <c r="AO86" s="681" t="s">
        <v>1244</v>
      </c>
      <c r="AP86" s="681" t="s">
        <v>1447</v>
      </c>
      <c r="AR86" s="681" t="s">
        <v>1244</v>
      </c>
      <c r="AS86" s="681" t="s">
        <v>1241</v>
      </c>
      <c r="AT86" s="681" t="s">
        <v>1244</v>
      </c>
      <c r="AU86" s="681" t="s">
        <v>1447</v>
      </c>
      <c r="AV86" s="529" t="s">
        <v>1242</v>
      </c>
      <c r="AX86" s="668" t="str">
        <f>VLOOKUP($I86,'[6]資料）特定'!$H:$H,1,FALSE)</f>
        <v>ＳＯＭＰＯケア　ラヴィーレ赤羽</v>
      </c>
      <c r="AY86" s="668" t="str">
        <f>VLOOKUP($I86,'[6]資料）特定'!$H:$M,6,FALSE)</f>
        <v>Ⅱ</v>
      </c>
    </row>
    <row r="87" spans="1:51" ht="15" hidden="1" customHeight="1">
      <c r="A87" s="670">
        <v>216</v>
      </c>
      <c r="B87" s="670" t="s">
        <v>1743</v>
      </c>
      <c r="C87" s="670" t="str">
        <f t="shared" si="1"/>
        <v>0046_1</v>
      </c>
      <c r="D87" s="688" t="s">
        <v>1634</v>
      </c>
      <c r="E87" s="688" t="s">
        <v>1739</v>
      </c>
      <c r="F87" s="673" t="s">
        <v>1636</v>
      </c>
      <c r="G87" s="673" t="s">
        <v>1744</v>
      </c>
      <c r="H87" s="673" t="s">
        <v>1234</v>
      </c>
      <c r="I87" s="673" t="s">
        <v>1745</v>
      </c>
      <c r="J87" s="673" t="s">
        <v>1746</v>
      </c>
      <c r="K87" s="672" t="s">
        <v>1235</v>
      </c>
      <c r="L87" s="673" t="s">
        <v>1640</v>
      </c>
      <c r="M87" s="673" t="s">
        <v>1744</v>
      </c>
      <c r="N87" s="674" t="s">
        <v>1641</v>
      </c>
      <c r="O87" s="675">
        <v>10.9</v>
      </c>
      <c r="P87" s="672" t="str">
        <f>IFERROR(INDEX([6]契約DB!CQ:CQ,MATCH($C87,[6]契約DB!$I:$I,0)),"")</f>
        <v>混合型</v>
      </c>
      <c r="Q87" s="676" t="s">
        <v>711</v>
      </c>
      <c r="R87" s="676" t="s">
        <v>1236</v>
      </c>
      <c r="S87" s="677" t="s">
        <v>611</v>
      </c>
      <c r="T87" s="678" t="s">
        <v>643</v>
      </c>
      <c r="U87" s="677" t="s">
        <v>1238</v>
      </c>
      <c r="V87" s="676" t="s">
        <v>643</v>
      </c>
      <c r="W87" s="678" t="s">
        <v>611</v>
      </c>
      <c r="X87" s="677" t="s">
        <v>1244</v>
      </c>
      <c r="Y87" s="677" t="s">
        <v>611</v>
      </c>
      <c r="Z87" s="678" t="s">
        <v>611</v>
      </c>
      <c r="AA87" s="678" t="s">
        <v>611</v>
      </c>
      <c r="AB87" s="676" t="s">
        <v>643</v>
      </c>
      <c r="AC87" s="676" t="s">
        <v>643</v>
      </c>
      <c r="AD87" s="676" t="s">
        <v>643</v>
      </c>
      <c r="AE87" s="679" t="s">
        <v>711</v>
      </c>
      <c r="AF87" s="678" t="s">
        <v>711</v>
      </c>
      <c r="AG87" s="678" t="s">
        <v>1237</v>
      </c>
      <c r="AH87" s="678" t="s">
        <v>1243</v>
      </c>
      <c r="AI87" s="676" t="s">
        <v>1239</v>
      </c>
      <c r="AJ87" s="678" t="s">
        <v>643</v>
      </c>
      <c r="AK87" s="678" t="s">
        <v>611</v>
      </c>
      <c r="AL87" s="529"/>
      <c r="AM87" s="680" t="s">
        <v>1745</v>
      </c>
      <c r="AN87" s="681" t="s">
        <v>1243</v>
      </c>
      <c r="AO87" s="681" t="s">
        <v>1243</v>
      </c>
      <c r="AP87" s="681" t="s">
        <v>1447</v>
      </c>
      <c r="AR87" s="681" t="s">
        <v>1243</v>
      </c>
      <c r="AS87" s="681" t="s">
        <v>1241</v>
      </c>
      <c r="AT87" s="681" t="s">
        <v>1243</v>
      </c>
      <c r="AU87" s="681" t="s">
        <v>1447</v>
      </c>
      <c r="AV87" s="529" t="s">
        <v>1242</v>
      </c>
      <c r="AX87" s="668" t="str">
        <f>VLOOKUP($I87,'[6]資料）特定'!$H:$H,1,FALSE)</f>
        <v>そんぽの家　竹ノ塚サンフラワー</v>
      </c>
      <c r="AY87" s="682">
        <f>VLOOKUP($I87,'[6]資料）特定'!$H:$M,6,FALSE)</f>
        <v>0</v>
      </c>
    </row>
    <row r="88" spans="1:51" ht="15" hidden="1" customHeight="1">
      <c r="A88" s="670">
        <v>18</v>
      </c>
      <c r="B88" s="670" t="s">
        <v>1747</v>
      </c>
      <c r="C88" s="670" t="str">
        <f t="shared" si="1"/>
        <v>7029_1</v>
      </c>
      <c r="D88" s="688" t="s">
        <v>1634</v>
      </c>
      <c r="E88" s="688" t="s">
        <v>1748</v>
      </c>
      <c r="F88" s="673" t="s">
        <v>1636</v>
      </c>
      <c r="G88" s="673" t="s">
        <v>1749</v>
      </c>
      <c r="H88" s="673" t="s">
        <v>1234</v>
      </c>
      <c r="I88" s="673" t="s">
        <v>1750</v>
      </c>
      <c r="J88" s="673" t="s">
        <v>1751</v>
      </c>
      <c r="K88" s="672" t="s">
        <v>1463</v>
      </c>
      <c r="L88" s="673" t="s">
        <v>1640</v>
      </c>
      <c r="M88" s="673" t="s">
        <v>1749</v>
      </c>
      <c r="N88" s="674" t="s">
        <v>1641</v>
      </c>
      <c r="O88" s="675">
        <v>10.9</v>
      </c>
      <c r="P88" s="672" t="str">
        <f>IFERROR(INDEX([6]契約DB!CQ:CQ,MATCH($C88,[6]契約DB!$I:$I,0)),"")</f>
        <v>混合型</v>
      </c>
      <c r="Q88" s="676" t="s">
        <v>711</v>
      </c>
      <c r="R88" s="676" t="s">
        <v>1236</v>
      </c>
      <c r="S88" s="677" t="s">
        <v>611</v>
      </c>
      <c r="T88" s="678" t="s">
        <v>643</v>
      </c>
      <c r="U88" s="677" t="s">
        <v>1238</v>
      </c>
      <c r="V88" s="676" t="s">
        <v>643</v>
      </c>
      <c r="W88" s="678" t="s">
        <v>611</v>
      </c>
      <c r="X88" s="677" t="s">
        <v>611</v>
      </c>
      <c r="Y88" s="677" t="s">
        <v>611</v>
      </c>
      <c r="Z88" s="678" t="s">
        <v>611</v>
      </c>
      <c r="AA88" s="678" t="s">
        <v>611</v>
      </c>
      <c r="AB88" s="676" t="s">
        <v>643</v>
      </c>
      <c r="AC88" s="676" t="s">
        <v>643</v>
      </c>
      <c r="AD88" s="676" t="s">
        <v>643</v>
      </c>
      <c r="AE88" s="683" t="s">
        <v>1243</v>
      </c>
      <c r="AF88" s="678" t="s">
        <v>711</v>
      </c>
      <c r="AG88" s="678" t="s">
        <v>1237</v>
      </c>
      <c r="AH88" s="678" t="s">
        <v>1243</v>
      </c>
      <c r="AI88" s="676" t="s">
        <v>1239</v>
      </c>
      <c r="AJ88" s="678" t="s">
        <v>643</v>
      </c>
      <c r="AK88" s="678" t="s">
        <v>611</v>
      </c>
      <c r="AL88" s="529"/>
      <c r="AM88" s="680" t="s">
        <v>1750</v>
      </c>
      <c r="AN88" s="681" t="s">
        <v>1244</v>
      </c>
      <c r="AO88" s="681" t="s">
        <v>1244</v>
      </c>
      <c r="AP88" s="681" t="s">
        <v>1447</v>
      </c>
      <c r="AR88" s="681" t="s">
        <v>1244</v>
      </c>
      <c r="AS88" s="681" t="s">
        <v>1241</v>
      </c>
      <c r="AT88" s="681" t="s">
        <v>1244</v>
      </c>
      <c r="AU88" s="681" t="s">
        <v>1447</v>
      </c>
      <c r="AV88" s="529" t="s">
        <v>1242</v>
      </c>
      <c r="AX88" s="668" t="str">
        <f>VLOOKUP($I88,'[6]資料）特定'!$H:$H,1,FALSE)</f>
        <v>ＳＯＭＰＯケア　ラヴィーレ錦糸町</v>
      </c>
      <c r="AY88" s="668" t="str">
        <f>VLOOKUP($I88,'[6]資料）特定'!$H:$M,6,FALSE)</f>
        <v>Ⅱ</v>
      </c>
    </row>
    <row r="89" spans="1:51" ht="15" hidden="1" customHeight="1">
      <c r="A89" s="670">
        <v>115</v>
      </c>
      <c r="B89" s="670" t="s">
        <v>1752</v>
      </c>
      <c r="C89" s="670" t="str">
        <f t="shared" si="1"/>
        <v>0706_1</v>
      </c>
      <c r="D89" s="688" t="s">
        <v>1634</v>
      </c>
      <c r="E89" s="688" t="s">
        <v>1748</v>
      </c>
      <c r="F89" s="673" t="s">
        <v>1636</v>
      </c>
      <c r="G89" s="673" t="s">
        <v>1753</v>
      </c>
      <c r="H89" s="673" t="s">
        <v>1234</v>
      </c>
      <c r="I89" s="673" t="s">
        <v>1754</v>
      </c>
      <c r="J89" s="673" t="s">
        <v>1755</v>
      </c>
      <c r="K89" s="672" t="s">
        <v>1235</v>
      </c>
      <c r="L89" s="673" t="s">
        <v>1640</v>
      </c>
      <c r="M89" s="673" t="s">
        <v>1753</v>
      </c>
      <c r="N89" s="674" t="s">
        <v>1641</v>
      </c>
      <c r="O89" s="675">
        <v>10.9</v>
      </c>
      <c r="P89" s="672" t="str">
        <f>IFERROR(INDEX([6]契約DB!CQ:CQ,MATCH($C89,[6]契約DB!$I:$I,0)),"")</f>
        <v>混合型</v>
      </c>
      <c r="Q89" s="676" t="s">
        <v>711</v>
      </c>
      <c r="R89" s="676" t="s">
        <v>1236</v>
      </c>
      <c r="S89" s="677" t="s">
        <v>611</v>
      </c>
      <c r="T89" s="678" t="s">
        <v>643</v>
      </c>
      <c r="U89" s="677" t="s">
        <v>1238</v>
      </c>
      <c r="V89" s="676" t="s">
        <v>643</v>
      </c>
      <c r="W89" s="678" t="s">
        <v>611</v>
      </c>
      <c r="X89" s="677" t="s">
        <v>1244</v>
      </c>
      <c r="Y89" s="677" t="s">
        <v>611</v>
      </c>
      <c r="Z89" s="678" t="s">
        <v>611</v>
      </c>
      <c r="AA89" s="678" t="s">
        <v>611</v>
      </c>
      <c r="AB89" s="676" t="s">
        <v>643</v>
      </c>
      <c r="AC89" s="676" t="s">
        <v>643</v>
      </c>
      <c r="AD89" s="676" t="s">
        <v>643</v>
      </c>
      <c r="AE89" s="679" t="s">
        <v>711</v>
      </c>
      <c r="AF89" s="678" t="s">
        <v>711</v>
      </c>
      <c r="AG89" s="678" t="s">
        <v>1237</v>
      </c>
      <c r="AH89" s="678" t="s">
        <v>1243</v>
      </c>
      <c r="AI89" s="676" t="s">
        <v>1239</v>
      </c>
      <c r="AJ89" s="678" t="s">
        <v>643</v>
      </c>
      <c r="AK89" s="678" t="s">
        <v>611</v>
      </c>
      <c r="AL89" s="529"/>
      <c r="AM89" s="680" t="s">
        <v>1754</v>
      </c>
      <c r="AN89" s="681" t="s">
        <v>1246</v>
      </c>
      <c r="AO89" s="681" t="s">
        <v>1246</v>
      </c>
      <c r="AP89" s="681" t="s">
        <v>1447</v>
      </c>
      <c r="AR89" s="681" t="s">
        <v>1246</v>
      </c>
      <c r="AS89" s="681" t="s">
        <v>1241</v>
      </c>
      <c r="AT89" s="681" t="s">
        <v>1246</v>
      </c>
      <c r="AU89" s="681" t="s">
        <v>1447</v>
      </c>
      <c r="AV89" s="529" t="s">
        <v>1242</v>
      </c>
      <c r="AX89" s="668" t="str">
        <f>VLOOKUP($I89,'[6]資料）特定'!$H:$H,1,FALSE)</f>
        <v>そんぽの家　錦糸町</v>
      </c>
      <c r="AY89" s="682">
        <f>VLOOKUP($I89,'[6]資料）特定'!$H:$M,6,FALSE)</f>
        <v>0</v>
      </c>
    </row>
    <row r="90" spans="1:51" ht="15" hidden="1" customHeight="1">
      <c r="A90" s="670">
        <v>141</v>
      </c>
      <c r="B90" s="670" t="s">
        <v>1756</v>
      </c>
      <c r="C90" s="670" t="str">
        <f t="shared" si="1"/>
        <v>0108_1</v>
      </c>
      <c r="D90" s="688" t="s">
        <v>1634</v>
      </c>
      <c r="E90" s="688" t="s">
        <v>1748</v>
      </c>
      <c r="F90" s="673" t="s">
        <v>1636</v>
      </c>
      <c r="G90" s="673" t="s">
        <v>1757</v>
      </c>
      <c r="H90" s="673" t="s">
        <v>1234</v>
      </c>
      <c r="I90" s="673" t="s">
        <v>1758</v>
      </c>
      <c r="J90" s="673" t="s">
        <v>1759</v>
      </c>
      <c r="K90" s="672" t="s">
        <v>1235</v>
      </c>
      <c r="L90" s="673" t="s">
        <v>1640</v>
      </c>
      <c r="M90" s="673" t="s">
        <v>1757</v>
      </c>
      <c r="N90" s="674" t="s">
        <v>1641</v>
      </c>
      <c r="O90" s="675">
        <v>10.9</v>
      </c>
      <c r="P90" s="672" t="str">
        <f>IFERROR(INDEX([6]契約DB!CQ:CQ,MATCH($C90,[6]契約DB!$I:$I,0)),"")</f>
        <v>混合型</v>
      </c>
      <c r="Q90" s="676" t="s">
        <v>711</v>
      </c>
      <c r="R90" s="676" t="s">
        <v>1236</v>
      </c>
      <c r="S90" s="677" t="s">
        <v>611</v>
      </c>
      <c r="T90" s="678" t="s">
        <v>643</v>
      </c>
      <c r="U90" s="677" t="s">
        <v>1238</v>
      </c>
      <c r="V90" s="676" t="s">
        <v>643</v>
      </c>
      <c r="W90" s="678" t="s">
        <v>611</v>
      </c>
      <c r="X90" s="677" t="s">
        <v>1244</v>
      </c>
      <c r="Y90" s="677" t="s">
        <v>611</v>
      </c>
      <c r="Z90" s="678" t="s">
        <v>611</v>
      </c>
      <c r="AA90" s="678" t="s">
        <v>611</v>
      </c>
      <c r="AB90" s="676" t="s">
        <v>643</v>
      </c>
      <c r="AC90" s="676" t="s">
        <v>643</v>
      </c>
      <c r="AD90" s="676" t="s">
        <v>643</v>
      </c>
      <c r="AE90" s="683" t="s">
        <v>1243</v>
      </c>
      <c r="AF90" s="678" t="s">
        <v>711</v>
      </c>
      <c r="AG90" s="678" t="s">
        <v>1237</v>
      </c>
      <c r="AH90" s="678" t="s">
        <v>1243</v>
      </c>
      <c r="AI90" s="676" t="s">
        <v>1239</v>
      </c>
      <c r="AJ90" s="678" t="s">
        <v>643</v>
      </c>
      <c r="AK90" s="678" t="s">
        <v>611</v>
      </c>
      <c r="AL90" s="529"/>
      <c r="AM90" s="680" t="s">
        <v>1758</v>
      </c>
      <c r="AN90" s="681" t="s">
        <v>1243</v>
      </c>
      <c r="AO90" s="681" t="s">
        <v>1243</v>
      </c>
      <c r="AP90" s="681" t="s">
        <v>1447</v>
      </c>
      <c r="AR90" s="681" t="s">
        <v>1243</v>
      </c>
      <c r="AS90" s="681" t="s">
        <v>1241</v>
      </c>
      <c r="AT90" s="681" t="s">
        <v>1243</v>
      </c>
      <c r="AU90" s="681" t="s">
        <v>1447</v>
      </c>
      <c r="AV90" s="529" t="s">
        <v>1242</v>
      </c>
      <c r="AX90" s="668" t="str">
        <f>VLOOKUP($I90,'[6]資料）特定'!$H:$H,1,FALSE)</f>
        <v>そんぽの家　隅田公園</v>
      </c>
      <c r="AY90" s="668" t="str">
        <f>VLOOKUP($I90,'[6]資料）特定'!$H:$M,6,FALSE)</f>
        <v>Ⅱ</v>
      </c>
    </row>
    <row r="91" spans="1:51" ht="15" hidden="1" customHeight="1">
      <c r="A91" s="670">
        <v>231</v>
      </c>
      <c r="B91" s="670" t="s">
        <v>1760</v>
      </c>
      <c r="C91" s="670" t="str">
        <f t="shared" si="1"/>
        <v>0719_1</v>
      </c>
      <c r="D91" s="688" t="s">
        <v>1634</v>
      </c>
      <c r="E91" s="688" t="s">
        <v>1748</v>
      </c>
      <c r="F91" s="673" t="s">
        <v>1636</v>
      </c>
      <c r="G91" s="673" t="s">
        <v>1753</v>
      </c>
      <c r="H91" s="673" t="s">
        <v>1234</v>
      </c>
      <c r="I91" s="673" t="s">
        <v>1761</v>
      </c>
      <c r="J91" s="673" t="s">
        <v>1762</v>
      </c>
      <c r="K91" s="672" t="s">
        <v>1235</v>
      </c>
      <c r="L91" s="673" t="s">
        <v>1640</v>
      </c>
      <c r="M91" s="673" t="s">
        <v>1753</v>
      </c>
      <c r="N91" s="674" t="s">
        <v>1641</v>
      </c>
      <c r="O91" s="675">
        <v>10.9</v>
      </c>
      <c r="P91" s="672" t="str">
        <f>IFERROR(INDEX([6]契約DB!CQ:CQ,MATCH($C91,[6]契約DB!$I:$I,0)),"")</f>
        <v>混合型</v>
      </c>
      <c r="Q91" s="676" t="s">
        <v>711</v>
      </c>
      <c r="R91" s="676" t="s">
        <v>1236</v>
      </c>
      <c r="S91" s="677" t="s">
        <v>611</v>
      </c>
      <c r="T91" s="678" t="s">
        <v>643</v>
      </c>
      <c r="U91" s="677" t="s">
        <v>1238</v>
      </c>
      <c r="V91" s="676" t="s">
        <v>643</v>
      </c>
      <c r="W91" s="678" t="s">
        <v>611</v>
      </c>
      <c r="X91" s="677" t="s">
        <v>1244</v>
      </c>
      <c r="Y91" s="677" t="s">
        <v>611</v>
      </c>
      <c r="Z91" s="678" t="s">
        <v>611</v>
      </c>
      <c r="AA91" s="678" t="s">
        <v>611</v>
      </c>
      <c r="AB91" s="676" t="s">
        <v>643</v>
      </c>
      <c r="AC91" s="676" t="s">
        <v>643</v>
      </c>
      <c r="AD91" s="676" t="s">
        <v>643</v>
      </c>
      <c r="AE91" s="683" t="s">
        <v>1243</v>
      </c>
      <c r="AF91" s="678" t="s">
        <v>711</v>
      </c>
      <c r="AG91" s="678" t="s">
        <v>1237</v>
      </c>
      <c r="AH91" s="678" t="s">
        <v>1243</v>
      </c>
      <c r="AI91" s="676" t="s">
        <v>1239</v>
      </c>
      <c r="AJ91" s="678" t="s">
        <v>643</v>
      </c>
      <c r="AK91" s="678" t="s">
        <v>611</v>
      </c>
      <c r="AL91" s="529"/>
      <c r="AM91" s="680" t="s">
        <v>1761</v>
      </c>
      <c r="AN91" s="681" t="s">
        <v>1243</v>
      </c>
      <c r="AO91" s="681" t="s">
        <v>1243</v>
      </c>
      <c r="AP91" s="681" t="s">
        <v>1447</v>
      </c>
      <c r="AR91" s="681" t="s">
        <v>1243</v>
      </c>
      <c r="AS91" s="681" t="s">
        <v>1241</v>
      </c>
      <c r="AT91" s="681" t="s">
        <v>1243</v>
      </c>
      <c r="AU91" s="681" t="s">
        <v>1447</v>
      </c>
      <c r="AV91" s="529" t="s">
        <v>1242</v>
      </c>
      <c r="AX91" s="668" t="str">
        <f>VLOOKUP($I91,'[6]資料）特定'!$H:$H,1,FALSE)</f>
        <v>そんぽの家　東砂</v>
      </c>
      <c r="AY91" s="668" t="str">
        <f>VLOOKUP($I91,'[6]資料）特定'!$H:$M,6,FALSE)</f>
        <v>Ⅱ</v>
      </c>
    </row>
    <row r="92" spans="1:51" ht="15" hidden="1" customHeight="1">
      <c r="A92" s="670">
        <v>34</v>
      </c>
      <c r="B92" s="670" t="s">
        <v>1763</v>
      </c>
      <c r="C92" s="670" t="str">
        <f t="shared" si="1"/>
        <v>7064_1</v>
      </c>
      <c r="D92" s="688" t="s">
        <v>1634</v>
      </c>
      <c r="E92" s="688" t="s">
        <v>1764</v>
      </c>
      <c r="F92" s="673" t="s">
        <v>1636</v>
      </c>
      <c r="G92" s="673" t="s">
        <v>1765</v>
      </c>
      <c r="H92" s="673" t="s">
        <v>1234</v>
      </c>
      <c r="I92" s="673" t="s">
        <v>1766</v>
      </c>
      <c r="J92" s="673" t="s">
        <v>1767</v>
      </c>
      <c r="K92" s="672" t="s">
        <v>1463</v>
      </c>
      <c r="L92" s="673" t="s">
        <v>1640</v>
      </c>
      <c r="M92" s="673" t="s">
        <v>1765</v>
      </c>
      <c r="N92" s="674" t="s">
        <v>1768</v>
      </c>
      <c r="O92" s="675">
        <v>10.72</v>
      </c>
      <c r="P92" s="672" t="str">
        <f>IFERROR(INDEX([6]契約DB!CQ:CQ,MATCH($C92,[6]契約DB!$I:$I,0)),"")</f>
        <v>介護専用型</v>
      </c>
      <c r="Q92" s="676" t="s">
        <v>711</v>
      </c>
      <c r="R92" s="676" t="s">
        <v>1236</v>
      </c>
      <c r="S92" s="677" t="s">
        <v>611</v>
      </c>
      <c r="T92" s="678" t="s">
        <v>643</v>
      </c>
      <c r="U92" s="677" t="s">
        <v>1238</v>
      </c>
      <c r="V92" s="676" t="s">
        <v>643</v>
      </c>
      <c r="W92" s="678" t="s">
        <v>611</v>
      </c>
      <c r="X92" s="677" t="s">
        <v>1244</v>
      </c>
      <c r="Y92" s="677" t="s">
        <v>611</v>
      </c>
      <c r="Z92" s="678" t="s">
        <v>611</v>
      </c>
      <c r="AA92" s="678" t="s">
        <v>611</v>
      </c>
      <c r="AB92" s="676" t="s">
        <v>643</v>
      </c>
      <c r="AC92" s="676" t="s">
        <v>643</v>
      </c>
      <c r="AD92" s="676" t="s">
        <v>643</v>
      </c>
      <c r="AE92" s="679" t="s">
        <v>711</v>
      </c>
      <c r="AF92" s="678" t="s">
        <v>711</v>
      </c>
      <c r="AG92" s="678" t="s">
        <v>1237</v>
      </c>
      <c r="AH92" s="678" t="s">
        <v>1243</v>
      </c>
      <c r="AI92" s="676" t="s">
        <v>1239</v>
      </c>
      <c r="AJ92" s="678" t="s">
        <v>643</v>
      </c>
      <c r="AK92" s="678" t="s">
        <v>611</v>
      </c>
      <c r="AL92" s="529"/>
      <c r="AM92" s="680" t="s">
        <v>1766</v>
      </c>
      <c r="AN92" s="681" t="s">
        <v>1244</v>
      </c>
      <c r="AO92" s="681" t="s">
        <v>1244</v>
      </c>
      <c r="AP92" s="681" t="s">
        <v>1447</v>
      </c>
      <c r="AR92" s="681" t="s">
        <v>1244</v>
      </c>
      <c r="AS92" s="681" t="s">
        <v>1241</v>
      </c>
      <c r="AT92" s="681" t="s">
        <v>1244</v>
      </c>
      <c r="AU92" s="681" t="s">
        <v>1447</v>
      </c>
      <c r="AV92" s="529" t="s">
        <v>1242</v>
      </c>
      <c r="AX92" s="668" t="str">
        <f>VLOOKUP($I92,'[6]資料）特定'!$H:$H,1,FALSE)</f>
        <v>ＳＯＭＰＯケア　ラヴィーレ狛江</v>
      </c>
      <c r="AY92" s="682">
        <f>VLOOKUP($I92,'[6]資料）特定'!$H:$M,6,FALSE)</f>
        <v>0</v>
      </c>
    </row>
    <row r="93" spans="1:51" ht="15" hidden="1" customHeight="1">
      <c r="A93" s="670">
        <v>63</v>
      </c>
      <c r="B93" s="670" t="s">
        <v>1769</v>
      </c>
      <c r="C93" s="670" t="str">
        <f t="shared" si="1"/>
        <v>7065_1</v>
      </c>
      <c r="D93" s="688" t="s">
        <v>1634</v>
      </c>
      <c r="E93" s="688" t="s">
        <v>1764</v>
      </c>
      <c r="F93" s="673" t="s">
        <v>1636</v>
      </c>
      <c r="G93" s="673" t="s">
        <v>1770</v>
      </c>
      <c r="H93" s="673" t="s">
        <v>1234</v>
      </c>
      <c r="I93" s="673" t="s">
        <v>1771</v>
      </c>
      <c r="J93" s="673" t="s">
        <v>1772</v>
      </c>
      <c r="K93" s="672" t="s">
        <v>1463</v>
      </c>
      <c r="L93" s="673" t="s">
        <v>1640</v>
      </c>
      <c r="M93" s="673" t="s">
        <v>1770</v>
      </c>
      <c r="N93" s="674" t="s">
        <v>1525</v>
      </c>
      <c r="O93" s="675">
        <v>10.68</v>
      </c>
      <c r="P93" s="672" t="str">
        <f>IFERROR(INDEX([6]契約DB!CQ:CQ,MATCH($C93,[6]契約DB!$I:$I,0)),"")</f>
        <v>介護専用型</v>
      </c>
      <c r="Q93" s="676" t="s">
        <v>711</v>
      </c>
      <c r="R93" s="676" t="s">
        <v>1236</v>
      </c>
      <c r="S93" s="677" t="s">
        <v>611</v>
      </c>
      <c r="T93" s="678" t="s">
        <v>643</v>
      </c>
      <c r="U93" s="677" t="s">
        <v>1238</v>
      </c>
      <c r="V93" s="676" t="s">
        <v>643</v>
      </c>
      <c r="W93" s="678" t="s">
        <v>611</v>
      </c>
      <c r="X93" s="677" t="s">
        <v>611</v>
      </c>
      <c r="Y93" s="677" t="s">
        <v>611</v>
      </c>
      <c r="Z93" s="678" t="s">
        <v>611</v>
      </c>
      <c r="AA93" s="678" t="s">
        <v>611</v>
      </c>
      <c r="AB93" s="676" t="s">
        <v>643</v>
      </c>
      <c r="AC93" s="676" t="s">
        <v>643</v>
      </c>
      <c r="AD93" s="676" t="s">
        <v>643</v>
      </c>
      <c r="AE93" s="679" t="s">
        <v>711</v>
      </c>
      <c r="AF93" s="678" t="s">
        <v>711</v>
      </c>
      <c r="AG93" s="678" t="s">
        <v>1237</v>
      </c>
      <c r="AH93" s="678" t="s">
        <v>1243</v>
      </c>
      <c r="AI93" s="676" t="s">
        <v>1239</v>
      </c>
      <c r="AJ93" s="678" t="s">
        <v>643</v>
      </c>
      <c r="AK93" s="678" t="s">
        <v>611</v>
      </c>
      <c r="AL93" s="529"/>
      <c r="AM93" s="680" t="s">
        <v>1771</v>
      </c>
      <c r="AN93" s="681" t="s">
        <v>1244</v>
      </c>
      <c r="AO93" s="681" t="s">
        <v>1244</v>
      </c>
      <c r="AP93" s="681" t="s">
        <v>1447</v>
      </c>
      <c r="AR93" s="681" t="s">
        <v>1244</v>
      </c>
      <c r="AS93" s="681" t="s">
        <v>1241</v>
      </c>
      <c r="AT93" s="681" t="s">
        <v>1244</v>
      </c>
      <c r="AU93" s="681" t="s">
        <v>1447</v>
      </c>
      <c r="AV93" s="529" t="s">
        <v>1242</v>
      </c>
      <c r="AX93" s="668" t="str">
        <f>VLOOKUP($I93,'[6]資料）特定'!$H:$H,1,FALSE)</f>
        <v>ＳＯＭＰＯケア　ラヴィーレ仙川</v>
      </c>
      <c r="AY93" s="682">
        <f>VLOOKUP($I93,'[6]資料）特定'!$H:$M,6,FALSE)</f>
        <v>0</v>
      </c>
    </row>
    <row r="94" spans="1:51" ht="15" hidden="1" customHeight="1">
      <c r="A94" s="670">
        <v>80</v>
      </c>
      <c r="B94" s="670" t="s">
        <v>1773</v>
      </c>
      <c r="C94" s="670" t="str">
        <f t="shared" si="1"/>
        <v>7060_1</v>
      </c>
      <c r="D94" s="688" t="s">
        <v>1634</v>
      </c>
      <c r="E94" s="688" t="s">
        <v>1764</v>
      </c>
      <c r="F94" s="673" t="s">
        <v>1636</v>
      </c>
      <c r="G94" s="673" t="s">
        <v>1770</v>
      </c>
      <c r="H94" s="673" t="s">
        <v>1234</v>
      </c>
      <c r="I94" s="673" t="s">
        <v>1774</v>
      </c>
      <c r="J94" s="673" t="s">
        <v>1775</v>
      </c>
      <c r="K94" s="672" t="s">
        <v>1463</v>
      </c>
      <c r="L94" s="673" t="s">
        <v>1640</v>
      </c>
      <c r="M94" s="673" t="s">
        <v>1770</v>
      </c>
      <c r="N94" s="674" t="s">
        <v>1525</v>
      </c>
      <c r="O94" s="675">
        <v>10.68</v>
      </c>
      <c r="P94" s="672" t="str">
        <f>IFERROR(INDEX([6]契約DB!CQ:CQ,MATCH($C94,[6]契約DB!$I:$I,0)),"")</f>
        <v>介護専用型</v>
      </c>
      <c r="Q94" s="676" t="s">
        <v>711</v>
      </c>
      <c r="R94" s="676" t="s">
        <v>1236</v>
      </c>
      <c r="S94" s="677" t="s">
        <v>611</v>
      </c>
      <c r="T94" s="678" t="s">
        <v>643</v>
      </c>
      <c r="U94" s="677" t="s">
        <v>1238</v>
      </c>
      <c r="V94" s="676" t="s">
        <v>643</v>
      </c>
      <c r="W94" s="678" t="s">
        <v>611</v>
      </c>
      <c r="X94" s="677" t="s">
        <v>611</v>
      </c>
      <c r="Y94" s="677" t="s">
        <v>611</v>
      </c>
      <c r="Z94" s="678" t="s">
        <v>611</v>
      </c>
      <c r="AA94" s="678" t="s">
        <v>611</v>
      </c>
      <c r="AB94" s="676" t="s">
        <v>643</v>
      </c>
      <c r="AC94" s="676" t="s">
        <v>643</v>
      </c>
      <c r="AD94" s="676" t="s">
        <v>643</v>
      </c>
      <c r="AE94" s="683" t="s">
        <v>1243</v>
      </c>
      <c r="AF94" s="678" t="s">
        <v>711</v>
      </c>
      <c r="AG94" s="678" t="s">
        <v>1237</v>
      </c>
      <c r="AH94" s="678" t="s">
        <v>1243</v>
      </c>
      <c r="AI94" s="676" t="s">
        <v>1239</v>
      </c>
      <c r="AJ94" s="678" t="s">
        <v>643</v>
      </c>
      <c r="AK94" s="678" t="s">
        <v>611</v>
      </c>
      <c r="AL94" s="529"/>
      <c r="AM94" s="680" t="s">
        <v>1774</v>
      </c>
      <c r="AN94" s="681" t="s">
        <v>1244</v>
      </c>
      <c r="AO94" s="681" t="s">
        <v>1243</v>
      </c>
      <c r="AP94" s="681" t="s">
        <v>1247</v>
      </c>
      <c r="AR94" s="681" t="s">
        <v>1244</v>
      </c>
      <c r="AS94" s="681" t="s">
        <v>1241</v>
      </c>
      <c r="AT94" s="681" t="s">
        <v>1244</v>
      </c>
      <c r="AU94" s="681" t="s">
        <v>1247</v>
      </c>
      <c r="AV94" s="529" t="s">
        <v>1242</v>
      </c>
      <c r="AX94" s="668" t="str">
        <f>VLOOKUP($I94,'[6]資料）特定'!$H:$H,1,FALSE)</f>
        <v>ＳＯＭＰＯケア　ラヴィーレ調布</v>
      </c>
      <c r="AY94" s="668" t="str">
        <f>VLOOKUP($I94,'[6]資料）特定'!$H:$M,6,FALSE)</f>
        <v>Ⅱ</v>
      </c>
    </row>
    <row r="95" spans="1:51" ht="15" hidden="1" customHeight="1">
      <c r="A95" s="670">
        <v>101</v>
      </c>
      <c r="B95" s="670" t="s">
        <v>1776</v>
      </c>
      <c r="C95" s="670" t="str">
        <f t="shared" si="1"/>
        <v>7077_1</v>
      </c>
      <c r="D95" s="688" t="s">
        <v>1634</v>
      </c>
      <c r="E95" s="688" t="s">
        <v>1764</v>
      </c>
      <c r="F95" s="673" t="s">
        <v>1636</v>
      </c>
      <c r="G95" s="673" t="s">
        <v>1777</v>
      </c>
      <c r="H95" s="673" t="s">
        <v>1234</v>
      </c>
      <c r="I95" s="673" t="s">
        <v>1778</v>
      </c>
      <c r="J95" s="673" t="s">
        <v>1779</v>
      </c>
      <c r="K95" s="672" t="s">
        <v>1463</v>
      </c>
      <c r="L95" s="673" t="s">
        <v>1640</v>
      </c>
      <c r="M95" s="673" t="s">
        <v>1777</v>
      </c>
      <c r="N95" s="674" t="s">
        <v>1525</v>
      </c>
      <c r="O95" s="675">
        <v>10.68</v>
      </c>
      <c r="P95" s="672" t="str">
        <f>IFERROR(INDEX([6]契約DB!CQ:CQ,MATCH($C95,[6]契約DB!$I:$I,0)),"")</f>
        <v>混合型</v>
      </c>
      <c r="Q95" s="676" t="s">
        <v>711</v>
      </c>
      <c r="R95" s="676" t="s">
        <v>1236</v>
      </c>
      <c r="S95" s="677" t="s">
        <v>611</v>
      </c>
      <c r="T95" s="678" t="s">
        <v>643</v>
      </c>
      <c r="U95" s="677" t="s">
        <v>1238</v>
      </c>
      <c r="V95" s="676" t="s">
        <v>643</v>
      </c>
      <c r="W95" s="678" t="s">
        <v>611</v>
      </c>
      <c r="X95" s="677" t="s">
        <v>1244</v>
      </c>
      <c r="Y95" s="677" t="s">
        <v>611</v>
      </c>
      <c r="Z95" s="678" t="s">
        <v>611</v>
      </c>
      <c r="AA95" s="678" t="s">
        <v>611</v>
      </c>
      <c r="AB95" s="676" t="s">
        <v>643</v>
      </c>
      <c r="AC95" s="676" t="s">
        <v>643</v>
      </c>
      <c r="AD95" s="676" t="s">
        <v>643</v>
      </c>
      <c r="AE95" s="679" t="s">
        <v>711</v>
      </c>
      <c r="AF95" s="678" t="s">
        <v>711</v>
      </c>
      <c r="AG95" s="678" t="s">
        <v>1237</v>
      </c>
      <c r="AH95" s="678" t="s">
        <v>1243</v>
      </c>
      <c r="AI95" s="676" t="s">
        <v>1239</v>
      </c>
      <c r="AJ95" s="678" t="s">
        <v>643</v>
      </c>
      <c r="AK95" s="678" t="s">
        <v>611</v>
      </c>
      <c r="AL95" s="529"/>
      <c r="AM95" s="680" t="s">
        <v>1778</v>
      </c>
      <c r="AN95" s="681" t="s">
        <v>1244</v>
      </c>
      <c r="AO95" s="681" t="s">
        <v>1244</v>
      </c>
      <c r="AP95" s="681" t="s">
        <v>1447</v>
      </c>
      <c r="AR95" s="681" t="s">
        <v>1244</v>
      </c>
      <c r="AS95" s="681" t="s">
        <v>1241</v>
      </c>
      <c r="AT95" s="681" t="s">
        <v>1244</v>
      </c>
      <c r="AU95" s="681" t="s">
        <v>1447</v>
      </c>
      <c r="AV95" s="529" t="s">
        <v>1242</v>
      </c>
      <c r="AX95" s="668" t="str">
        <f>VLOOKUP($I95,'[6]資料）特定'!$H:$H,1,FALSE)</f>
        <v>ＳＯＭＰＯケア　ラヴィーレ武蔵境</v>
      </c>
      <c r="AY95" s="682">
        <f>VLOOKUP($I95,'[6]資料）特定'!$H:$M,6,FALSE)</f>
        <v>0</v>
      </c>
    </row>
    <row r="96" spans="1:51" ht="15" hidden="1" customHeight="1">
      <c r="A96" s="670">
        <v>154</v>
      </c>
      <c r="B96" s="670" t="s">
        <v>1780</v>
      </c>
      <c r="C96" s="670" t="str">
        <f t="shared" si="1"/>
        <v>0694_1</v>
      </c>
      <c r="D96" s="688" t="s">
        <v>1634</v>
      </c>
      <c r="E96" s="688" t="s">
        <v>1764</v>
      </c>
      <c r="F96" s="673" t="s">
        <v>1636</v>
      </c>
      <c r="G96" s="673" t="s">
        <v>1765</v>
      </c>
      <c r="H96" s="673" t="s">
        <v>1234</v>
      </c>
      <c r="I96" s="673" t="s">
        <v>1781</v>
      </c>
      <c r="J96" s="673" t="s">
        <v>1782</v>
      </c>
      <c r="K96" s="672" t="s">
        <v>1235</v>
      </c>
      <c r="L96" s="673" t="s">
        <v>1640</v>
      </c>
      <c r="M96" s="673" t="s">
        <v>1765</v>
      </c>
      <c r="N96" s="674" t="s">
        <v>1768</v>
      </c>
      <c r="O96" s="675">
        <v>10.72</v>
      </c>
      <c r="P96" s="672" t="str">
        <f>IFERROR(INDEX([6]契約DB!CQ:CQ,MATCH($C96,[6]契約DB!$I:$I,0)),"")</f>
        <v>混合型</v>
      </c>
      <c r="Q96" s="676" t="s">
        <v>711</v>
      </c>
      <c r="R96" s="676" t="s">
        <v>1236</v>
      </c>
      <c r="S96" s="677" t="s">
        <v>611</v>
      </c>
      <c r="T96" s="678" t="s">
        <v>643</v>
      </c>
      <c r="U96" s="677" t="s">
        <v>1238</v>
      </c>
      <c r="V96" s="676" t="s">
        <v>643</v>
      </c>
      <c r="W96" s="678" t="s">
        <v>611</v>
      </c>
      <c r="X96" s="677" t="s">
        <v>1243</v>
      </c>
      <c r="Y96" s="677" t="s">
        <v>611</v>
      </c>
      <c r="Z96" s="678" t="s">
        <v>611</v>
      </c>
      <c r="AA96" s="678" t="s">
        <v>611</v>
      </c>
      <c r="AB96" s="676" t="s">
        <v>643</v>
      </c>
      <c r="AC96" s="676" t="s">
        <v>643</v>
      </c>
      <c r="AD96" s="676" t="s">
        <v>643</v>
      </c>
      <c r="AE96" s="683" t="s">
        <v>1243</v>
      </c>
      <c r="AF96" s="678" t="s">
        <v>711</v>
      </c>
      <c r="AG96" s="678" t="s">
        <v>1237</v>
      </c>
      <c r="AH96" s="678" t="s">
        <v>1238</v>
      </c>
      <c r="AI96" s="676" t="s">
        <v>1239</v>
      </c>
      <c r="AJ96" s="678" t="s">
        <v>643</v>
      </c>
      <c r="AK96" s="678" t="s">
        <v>611</v>
      </c>
      <c r="AL96" s="529"/>
      <c r="AM96" s="680" t="s">
        <v>1781</v>
      </c>
      <c r="AN96" s="681" t="s">
        <v>1246</v>
      </c>
      <c r="AO96" s="681" t="s">
        <v>1240</v>
      </c>
      <c r="AP96" s="681" t="s">
        <v>1247</v>
      </c>
      <c r="AR96" s="681" t="s">
        <v>1246</v>
      </c>
      <c r="AS96" s="681" t="s">
        <v>1241</v>
      </c>
      <c r="AT96" s="681" t="s">
        <v>1246</v>
      </c>
      <c r="AU96" s="681" t="s">
        <v>1247</v>
      </c>
      <c r="AV96" s="529" t="s">
        <v>1242</v>
      </c>
      <c r="AX96" s="668" t="str">
        <f>VLOOKUP($I96,'[6]資料）特定'!$H:$H,1,FALSE)</f>
        <v>そんぽの家　狛江</v>
      </c>
      <c r="AY96" s="668" t="str">
        <f>VLOOKUP($I96,'[6]資料）特定'!$H:$M,6,FALSE)</f>
        <v>Ⅱ</v>
      </c>
    </row>
    <row r="97" spans="1:51" ht="15" hidden="1" customHeight="1">
      <c r="A97" s="670">
        <v>158</v>
      </c>
      <c r="B97" s="670" t="s">
        <v>1783</v>
      </c>
      <c r="C97" s="670" t="str">
        <f t="shared" si="1"/>
        <v>0695_1</v>
      </c>
      <c r="D97" s="688" t="s">
        <v>1634</v>
      </c>
      <c r="E97" s="688" t="s">
        <v>1764</v>
      </c>
      <c r="F97" s="673" t="s">
        <v>1636</v>
      </c>
      <c r="G97" s="673" t="s">
        <v>1777</v>
      </c>
      <c r="H97" s="673" t="s">
        <v>1234</v>
      </c>
      <c r="I97" s="673" t="s">
        <v>1784</v>
      </c>
      <c r="J97" s="673" t="s">
        <v>1785</v>
      </c>
      <c r="K97" s="672" t="s">
        <v>1235</v>
      </c>
      <c r="L97" s="673" t="s">
        <v>1640</v>
      </c>
      <c r="M97" s="673" t="s">
        <v>1777</v>
      </c>
      <c r="N97" s="674" t="s">
        <v>1525</v>
      </c>
      <c r="O97" s="675">
        <v>10.68</v>
      </c>
      <c r="P97" s="672" t="str">
        <f>IFERROR(INDEX([6]契約DB!CQ:CQ,MATCH($C97,[6]契約DB!$I:$I,0)),"")</f>
        <v>混合型</v>
      </c>
      <c r="Q97" s="676" t="s">
        <v>711</v>
      </c>
      <c r="R97" s="676" t="s">
        <v>1236</v>
      </c>
      <c r="S97" s="677" t="s">
        <v>611</v>
      </c>
      <c r="T97" s="678" t="s">
        <v>643</v>
      </c>
      <c r="U97" s="677" t="s">
        <v>1238</v>
      </c>
      <c r="V97" s="676" t="s">
        <v>643</v>
      </c>
      <c r="W97" s="678" t="s">
        <v>611</v>
      </c>
      <c r="X97" s="677" t="s">
        <v>611</v>
      </c>
      <c r="Y97" s="677" t="s">
        <v>611</v>
      </c>
      <c r="Z97" s="678" t="s">
        <v>611</v>
      </c>
      <c r="AA97" s="678" t="s">
        <v>611</v>
      </c>
      <c r="AB97" s="676" t="s">
        <v>643</v>
      </c>
      <c r="AC97" s="676" t="s">
        <v>643</v>
      </c>
      <c r="AD97" s="676" t="s">
        <v>643</v>
      </c>
      <c r="AE97" s="679" t="s">
        <v>711</v>
      </c>
      <c r="AF97" s="678" t="s">
        <v>711</v>
      </c>
      <c r="AG97" s="678" t="s">
        <v>1237</v>
      </c>
      <c r="AH97" s="678" t="s">
        <v>1243</v>
      </c>
      <c r="AI97" s="676" t="s">
        <v>1239</v>
      </c>
      <c r="AJ97" s="678" t="s">
        <v>643</v>
      </c>
      <c r="AK97" s="678" t="s">
        <v>611</v>
      </c>
      <c r="AL97" s="529"/>
      <c r="AM97" s="680" t="s">
        <v>1784</v>
      </c>
      <c r="AN97" s="681" t="s">
        <v>1244</v>
      </c>
      <c r="AO97" s="681" t="s">
        <v>1244</v>
      </c>
      <c r="AP97" s="681" t="s">
        <v>1447</v>
      </c>
      <c r="AR97" s="681" t="s">
        <v>1244</v>
      </c>
      <c r="AS97" s="681" t="s">
        <v>1241</v>
      </c>
      <c r="AT97" s="681" t="s">
        <v>1244</v>
      </c>
      <c r="AU97" s="681" t="s">
        <v>1447</v>
      </c>
      <c r="AV97" s="529" t="s">
        <v>1242</v>
      </c>
      <c r="AX97" s="668" t="str">
        <f>VLOOKUP($I97,'[6]資料）特定'!$H:$H,1,FALSE)</f>
        <v>そんぽの家　三鷹新川</v>
      </c>
      <c r="AY97" s="682">
        <f>VLOOKUP($I97,'[6]資料）特定'!$H:$M,6,FALSE)</f>
        <v>0</v>
      </c>
    </row>
    <row r="98" spans="1:51" ht="15" hidden="1" customHeight="1">
      <c r="A98" s="670">
        <v>159</v>
      </c>
      <c r="B98" s="670" t="s">
        <v>1786</v>
      </c>
      <c r="C98" s="670" t="str">
        <f t="shared" si="1"/>
        <v>0707_1</v>
      </c>
      <c r="D98" s="688" t="s">
        <v>1634</v>
      </c>
      <c r="E98" s="688" t="s">
        <v>1764</v>
      </c>
      <c r="F98" s="673" t="s">
        <v>1636</v>
      </c>
      <c r="G98" s="673" t="s">
        <v>1777</v>
      </c>
      <c r="H98" s="673" t="s">
        <v>1234</v>
      </c>
      <c r="I98" s="673" t="s">
        <v>1787</v>
      </c>
      <c r="J98" s="673" t="s">
        <v>1788</v>
      </c>
      <c r="K98" s="672" t="s">
        <v>1235</v>
      </c>
      <c r="L98" s="673" t="s">
        <v>1640</v>
      </c>
      <c r="M98" s="673" t="s">
        <v>1777</v>
      </c>
      <c r="N98" s="674" t="s">
        <v>1525</v>
      </c>
      <c r="O98" s="675">
        <v>10.68</v>
      </c>
      <c r="P98" s="672" t="str">
        <f>IFERROR(INDEX([6]契約DB!CQ:CQ,MATCH($C98,[6]契約DB!$I:$I,0)),"")</f>
        <v>混合型</v>
      </c>
      <c r="Q98" s="676" t="s">
        <v>711</v>
      </c>
      <c r="R98" s="676" t="s">
        <v>1236</v>
      </c>
      <c r="S98" s="677" t="s">
        <v>611</v>
      </c>
      <c r="T98" s="678" t="s">
        <v>643</v>
      </c>
      <c r="U98" s="677" t="s">
        <v>1238</v>
      </c>
      <c r="V98" s="676" t="s">
        <v>643</v>
      </c>
      <c r="W98" s="678" t="s">
        <v>611</v>
      </c>
      <c r="X98" s="677" t="s">
        <v>611</v>
      </c>
      <c r="Y98" s="677" t="s">
        <v>611</v>
      </c>
      <c r="Z98" s="678" t="s">
        <v>611</v>
      </c>
      <c r="AA98" s="678" t="s">
        <v>611</v>
      </c>
      <c r="AB98" s="676" t="s">
        <v>643</v>
      </c>
      <c r="AC98" s="676" t="s">
        <v>643</v>
      </c>
      <c r="AD98" s="676" t="s">
        <v>643</v>
      </c>
      <c r="AE98" s="679" t="s">
        <v>711</v>
      </c>
      <c r="AF98" s="678" t="s">
        <v>711</v>
      </c>
      <c r="AG98" s="678" t="s">
        <v>1237</v>
      </c>
      <c r="AH98" s="678" t="s">
        <v>1243</v>
      </c>
      <c r="AI98" s="676" t="s">
        <v>1239</v>
      </c>
      <c r="AJ98" s="678" t="s">
        <v>643</v>
      </c>
      <c r="AK98" s="678" t="s">
        <v>611</v>
      </c>
      <c r="AL98" s="529"/>
      <c r="AM98" s="680" t="s">
        <v>1787</v>
      </c>
      <c r="AN98" s="681" t="s">
        <v>1244</v>
      </c>
      <c r="AO98" s="681" t="s">
        <v>1244</v>
      </c>
      <c r="AP98" s="681" t="s">
        <v>1447</v>
      </c>
      <c r="AR98" s="681" t="s">
        <v>1244</v>
      </c>
      <c r="AS98" s="681" t="s">
        <v>1241</v>
      </c>
      <c r="AT98" s="681" t="s">
        <v>1244</v>
      </c>
      <c r="AU98" s="681" t="s">
        <v>1447</v>
      </c>
      <c r="AV98" s="529" t="s">
        <v>1242</v>
      </c>
      <c r="AX98" s="668" t="str">
        <f>VLOOKUP($I98,'[6]資料）特定'!$H:$H,1,FALSE)</f>
        <v>そんぽの家　三鷹中原</v>
      </c>
      <c r="AY98" s="682">
        <f>VLOOKUP($I98,'[6]資料）特定'!$H:$M,6,FALSE)</f>
        <v>0</v>
      </c>
    </row>
    <row r="99" spans="1:51" ht="15" hidden="1" customHeight="1">
      <c r="A99" s="670">
        <v>160</v>
      </c>
      <c r="B99" s="670" t="s">
        <v>1789</v>
      </c>
      <c r="C99" s="670" t="str">
        <f t="shared" si="1"/>
        <v>0281_1</v>
      </c>
      <c r="D99" s="688" t="s">
        <v>1634</v>
      </c>
      <c r="E99" s="688" t="s">
        <v>1764</v>
      </c>
      <c r="F99" s="673" t="s">
        <v>1636</v>
      </c>
      <c r="G99" s="673" t="s">
        <v>1777</v>
      </c>
      <c r="H99" s="673" t="s">
        <v>1234</v>
      </c>
      <c r="I99" s="673" t="s">
        <v>1790</v>
      </c>
      <c r="J99" s="673" t="s">
        <v>1791</v>
      </c>
      <c r="K99" s="672" t="s">
        <v>1235</v>
      </c>
      <c r="L99" s="673" t="s">
        <v>1640</v>
      </c>
      <c r="M99" s="673" t="s">
        <v>1777</v>
      </c>
      <c r="N99" s="674" t="s">
        <v>1525</v>
      </c>
      <c r="O99" s="675">
        <v>10.68</v>
      </c>
      <c r="P99" s="672" t="str">
        <f>IFERROR(INDEX([6]契約DB!CQ:CQ,MATCH($C99,[6]契約DB!$I:$I,0)),"")</f>
        <v>混合型</v>
      </c>
      <c r="Q99" s="676" t="s">
        <v>711</v>
      </c>
      <c r="R99" s="676" t="s">
        <v>1236</v>
      </c>
      <c r="S99" s="677" t="s">
        <v>611</v>
      </c>
      <c r="T99" s="678" t="s">
        <v>643</v>
      </c>
      <c r="U99" s="677" t="s">
        <v>1238</v>
      </c>
      <c r="V99" s="676" t="s">
        <v>643</v>
      </c>
      <c r="W99" s="678" t="s">
        <v>611</v>
      </c>
      <c r="X99" s="677" t="s">
        <v>1244</v>
      </c>
      <c r="Y99" s="677" t="s">
        <v>611</v>
      </c>
      <c r="Z99" s="678" t="s">
        <v>611</v>
      </c>
      <c r="AA99" s="678" t="s">
        <v>611</v>
      </c>
      <c r="AB99" s="676" t="s">
        <v>643</v>
      </c>
      <c r="AC99" s="676" t="s">
        <v>643</v>
      </c>
      <c r="AD99" s="676" t="s">
        <v>643</v>
      </c>
      <c r="AE99" s="683" t="s">
        <v>1243</v>
      </c>
      <c r="AF99" s="678" t="s">
        <v>711</v>
      </c>
      <c r="AG99" s="678" t="s">
        <v>1237</v>
      </c>
      <c r="AH99" s="678" t="s">
        <v>1243</v>
      </c>
      <c r="AI99" s="676" t="s">
        <v>1239</v>
      </c>
      <c r="AJ99" s="678" t="s">
        <v>643</v>
      </c>
      <c r="AK99" s="678" t="s">
        <v>611</v>
      </c>
      <c r="AL99" s="529"/>
      <c r="AM99" s="680" t="s">
        <v>1790</v>
      </c>
      <c r="AN99" s="681" t="s">
        <v>1244</v>
      </c>
      <c r="AO99" s="681" t="s">
        <v>1244</v>
      </c>
      <c r="AP99" s="681" t="s">
        <v>1447</v>
      </c>
      <c r="AR99" s="681" t="s">
        <v>1244</v>
      </c>
      <c r="AS99" s="681" t="s">
        <v>1241</v>
      </c>
      <c r="AT99" s="681" t="s">
        <v>1244</v>
      </c>
      <c r="AU99" s="681" t="s">
        <v>1447</v>
      </c>
      <c r="AV99" s="529" t="s">
        <v>1242</v>
      </c>
      <c r="AX99" s="668" t="str">
        <f>VLOOKUP($I99,'[6]資料）特定'!$H:$H,1,FALSE)</f>
        <v>そんぽの家　三鷹牟礼</v>
      </c>
      <c r="AY99" s="668" t="str">
        <f>VLOOKUP($I99,'[6]資料）特定'!$H:$M,6,FALSE)</f>
        <v>Ⅱ</v>
      </c>
    </row>
    <row r="100" spans="1:51" ht="15" hidden="1" customHeight="1">
      <c r="A100" s="670">
        <v>222</v>
      </c>
      <c r="B100" s="670" t="s">
        <v>1792</v>
      </c>
      <c r="C100" s="670" t="str">
        <f t="shared" si="1"/>
        <v>0188_1</v>
      </c>
      <c r="D100" s="688" t="s">
        <v>1634</v>
      </c>
      <c r="E100" s="688" t="s">
        <v>1764</v>
      </c>
      <c r="F100" s="673" t="s">
        <v>1636</v>
      </c>
      <c r="G100" s="673" t="s">
        <v>1770</v>
      </c>
      <c r="H100" s="673" t="s">
        <v>1234</v>
      </c>
      <c r="I100" s="673" t="s">
        <v>1793</v>
      </c>
      <c r="J100" s="673" t="s">
        <v>1794</v>
      </c>
      <c r="K100" s="672" t="s">
        <v>1235</v>
      </c>
      <c r="L100" s="673" t="s">
        <v>1640</v>
      </c>
      <c r="M100" s="673" t="s">
        <v>1770</v>
      </c>
      <c r="N100" s="674" t="s">
        <v>1525</v>
      </c>
      <c r="O100" s="675">
        <v>10.68</v>
      </c>
      <c r="P100" s="672" t="str">
        <f>IFERROR(INDEX([6]契約DB!CQ:CQ,MATCH($C100,[6]契約DB!$I:$I,0)),"")</f>
        <v>混合型</v>
      </c>
      <c r="Q100" s="676" t="s">
        <v>711</v>
      </c>
      <c r="R100" s="676" t="s">
        <v>1236</v>
      </c>
      <c r="S100" s="677" t="s">
        <v>611</v>
      </c>
      <c r="T100" s="678" t="s">
        <v>643</v>
      </c>
      <c r="U100" s="677" t="s">
        <v>1238</v>
      </c>
      <c r="V100" s="676" t="s">
        <v>643</v>
      </c>
      <c r="W100" s="678" t="s">
        <v>611</v>
      </c>
      <c r="X100" s="677" t="s">
        <v>1243</v>
      </c>
      <c r="Y100" s="677" t="s">
        <v>611</v>
      </c>
      <c r="Z100" s="678" t="s">
        <v>611</v>
      </c>
      <c r="AA100" s="678" t="s">
        <v>611</v>
      </c>
      <c r="AB100" s="676" t="s">
        <v>643</v>
      </c>
      <c r="AC100" s="676" t="s">
        <v>643</v>
      </c>
      <c r="AD100" s="676" t="s">
        <v>643</v>
      </c>
      <c r="AE100" s="679" t="s">
        <v>711</v>
      </c>
      <c r="AF100" s="678" t="s">
        <v>711</v>
      </c>
      <c r="AG100" s="678" t="s">
        <v>1237</v>
      </c>
      <c r="AH100" s="678" t="s">
        <v>1238</v>
      </c>
      <c r="AI100" s="676" t="s">
        <v>1239</v>
      </c>
      <c r="AJ100" s="678" t="s">
        <v>643</v>
      </c>
      <c r="AK100" s="678" t="s">
        <v>611</v>
      </c>
      <c r="AL100" s="529"/>
      <c r="AM100" s="680" t="s">
        <v>1793</v>
      </c>
      <c r="AN100" s="681" t="s">
        <v>1246</v>
      </c>
      <c r="AO100" s="681" t="s">
        <v>1246</v>
      </c>
      <c r="AP100" s="681" t="s">
        <v>1447</v>
      </c>
      <c r="AR100" s="681" t="s">
        <v>1246</v>
      </c>
      <c r="AS100" s="681" t="s">
        <v>1241</v>
      </c>
      <c r="AT100" s="681" t="s">
        <v>1246</v>
      </c>
      <c r="AU100" s="681" t="s">
        <v>1447</v>
      </c>
      <c r="AV100" s="529" t="s">
        <v>1242</v>
      </c>
      <c r="AX100" s="668" t="str">
        <f>VLOOKUP($I100,'[6]資料）特定'!$H:$H,1,FALSE)</f>
        <v>そんぽの家　調布多摩川</v>
      </c>
      <c r="AY100" s="682">
        <f>VLOOKUP($I100,'[6]資料）特定'!$H:$M,6,FALSE)</f>
        <v>0</v>
      </c>
    </row>
    <row r="101" spans="1:51" ht="15" hidden="1" customHeight="1">
      <c r="A101" s="670">
        <v>119</v>
      </c>
      <c r="B101" s="670" t="s">
        <v>1795</v>
      </c>
      <c r="C101" s="670" t="str">
        <f t="shared" si="1"/>
        <v>0155_1</v>
      </c>
      <c r="D101" s="688" t="s">
        <v>1634</v>
      </c>
      <c r="E101" s="688" t="s">
        <v>1796</v>
      </c>
      <c r="F101" s="673" t="s">
        <v>1636</v>
      </c>
      <c r="G101" s="673" t="s">
        <v>1797</v>
      </c>
      <c r="H101" s="673" t="s">
        <v>1234</v>
      </c>
      <c r="I101" s="673" t="s">
        <v>1798</v>
      </c>
      <c r="J101" s="673" t="s">
        <v>1799</v>
      </c>
      <c r="K101" s="672" t="s">
        <v>1235</v>
      </c>
      <c r="L101" s="673" t="s">
        <v>1640</v>
      </c>
      <c r="M101" s="673" t="s">
        <v>1797</v>
      </c>
      <c r="N101" s="674" t="s">
        <v>1525</v>
      </c>
      <c r="O101" s="675">
        <v>10.68</v>
      </c>
      <c r="P101" s="672" t="str">
        <f>IFERROR(INDEX([6]契約DB!CQ:CQ,MATCH($C101,[6]契約DB!$I:$I,0)),"")</f>
        <v>介護専用型</v>
      </c>
      <c r="Q101" s="676" t="s">
        <v>711</v>
      </c>
      <c r="R101" s="676" t="s">
        <v>1236</v>
      </c>
      <c r="S101" s="677" t="s">
        <v>611</v>
      </c>
      <c r="T101" s="678" t="s">
        <v>643</v>
      </c>
      <c r="U101" s="677" t="s">
        <v>1238</v>
      </c>
      <c r="V101" s="676" t="s">
        <v>643</v>
      </c>
      <c r="W101" s="678" t="s">
        <v>611</v>
      </c>
      <c r="X101" s="677" t="s">
        <v>611</v>
      </c>
      <c r="Y101" s="677" t="s">
        <v>611</v>
      </c>
      <c r="Z101" s="678" t="s">
        <v>611</v>
      </c>
      <c r="AA101" s="678" t="s">
        <v>611</v>
      </c>
      <c r="AB101" s="676" t="s">
        <v>643</v>
      </c>
      <c r="AC101" s="676" t="s">
        <v>643</v>
      </c>
      <c r="AD101" s="676" t="s">
        <v>643</v>
      </c>
      <c r="AE101" s="686" t="s">
        <v>1238</v>
      </c>
      <c r="AF101" s="678" t="s">
        <v>711</v>
      </c>
      <c r="AG101" s="678" t="s">
        <v>1237</v>
      </c>
      <c r="AH101" s="678" t="s">
        <v>1243</v>
      </c>
      <c r="AI101" s="676" t="s">
        <v>1239</v>
      </c>
      <c r="AJ101" s="678" t="s">
        <v>643</v>
      </c>
      <c r="AK101" s="678" t="s">
        <v>611</v>
      </c>
      <c r="AL101" s="529"/>
      <c r="AM101" s="680" t="s">
        <v>1800</v>
      </c>
      <c r="AN101" s="681" t="s">
        <v>1244</v>
      </c>
      <c r="AO101" s="681" t="s">
        <v>1244</v>
      </c>
      <c r="AP101" s="681" t="s">
        <v>1447</v>
      </c>
      <c r="AR101" s="681" t="s">
        <v>1244</v>
      </c>
      <c r="AS101" s="681" t="s">
        <v>1241</v>
      </c>
      <c r="AT101" s="681" t="s">
        <v>1244</v>
      </c>
      <c r="AU101" s="681" t="s">
        <v>1447</v>
      </c>
      <c r="AV101" s="529" t="s">
        <v>1242</v>
      </c>
      <c r="AX101" s="668" t="str">
        <f>VLOOKUP($I101,'[6]資料）特定'!$H:$H,1,FALSE)</f>
        <v>そんぽの家　ひばりが丘</v>
      </c>
      <c r="AY101" s="668" t="str">
        <f>VLOOKUP($I101,'[6]資料）特定'!$H:$M,6,FALSE)</f>
        <v>Ⅰ</v>
      </c>
    </row>
    <row r="102" spans="1:51" ht="15" hidden="1" customHeight="1">
      <c r="A102" s="670">
        <v>168</v>
      </c>
      <c r="B102" s="670" t="s">
        <v>1801</v>
      </c>
      <c r="C102" s="670" t="str">
        <f t="shared" si="1"/>
        <v>0704_1</v>
      </c>
      <c r="D102" s="688" t="s">
        <v>1634</v>
      </c>
      <c r="E102" s="688" t="s">
        <v>1796</v>
      </c>
      <c r="F102" s="673" t="s">
        <v>1636</v>
      </c>
      <c r="G102" s="673" t="s">
        <v>1802</v>
      </c>
      <c r="H102" s="673" t="s">
        <v>1234</v>
      </c>
      <c r="I102" s="673" t="s">
        <v>1803</v>
      </c>
      <c r="J102" s="673" t="s">
        <v>1804</v>
      </c>
      <c r="K102" s="672" t="s">
        <v>1235</v>
      </c>
      <c r="L102" s="673" t="s">
        <v>1640</v>
      </c>
      <c r="M102" s="673" t="s">
        <v>1802</v>
      </c>
      <c r="N102" s="674" t="s">
        <v>1525</v>
      </c>
      <c r="O102" s="675">
        <v>10.68</v>
      </c>
      <c r="P102" s="672" t="str">
        <f>IFERROR(INDEX([6]契約DB!CQ:CQ,MATCH($C102,[6]契約DB!$I:$I,0)),"")</f>
        <v>混合型</v>
      </c>
      <c r="Q102" s="676" t="s">
        <v>711</v>
      </c>
      <c r="R102" s="676" t="s">
        <v>1236</v>
      </c>
      <c r="S102" s="677" t="s">
        <v>611</v>
      </c>
      <c r="T102" s="678" t="s">
        <v>611</v>
      </c>
      <c r="U102" s="677" t="s">
        <v>1238</v>
      </c>
      <c r="V102" s="676" t="s">
        <v>643</v>
      </c>
      <c r="W102" s="678" t="s">
        <v>611</v>
      </c>
      <c r="X102" s="677" t="s">
        <v>1244</v>
      </c>
      <c r="Y102" s="677" t="s">
        <v>611</v>
      </c>
      <c r="Z102" s="678" t="s">
        <v>611</v>
      </c>
      <c r="AA102" s="678" t="s">
        <v>611</v>
      </c>
      <c r="AB102" s="676" t="s">
        <v>643</v>
      </c>
      <c r="AC102" s="676" t="s">
        <v>643</v>
      </c>
      <c r="AD102" s="676" t="s">
        <v>643</v>
      </c>
      <c r="AE102" s="683" t="s">
        <v>1243</v>
      </c>
      <c r="AF102" s="678" t="s">
        <v>711</v>
      </c>
      <c r="AG102" s="678" t="s">
        <v>1237</v>
      </c>
      <c r="AH102" s="678" t="s">
        <v>1243</v>
      </c>
      <c r="AI102" s="676" t="s">
        <v>1239</v>
      </c>
      <c r="AJ102" s="678" t="s">
        <v>643</v>
      </c>
      <c r="AK102" s="678" t="s">
        <v>611</v>
      </c>
      <c r="AL102" s="529"/>
      <c r="AM102" s="680" t="s">
        <v>1803</v>
      </c>
      <c r="AN102" s="681" t="s">
        <v>1244</v>
      </c>
      <c r="AO102" s="681" t="s">
        <v>1244</v>
      </c>
      <c r="AP102" s="681" t="s">
        <v>1447</v>
      </c>
      <c r="AR102" s="681" t="s">
        <v>1244</v>
      </c>
      <c r="AS102" s="681" t="s">
        <v>1241</v>
      </c>
      <c r="AT102" s="681" t="s">
        <v>1244</v>
      </c>
      <c r="AU102" s="681" t="s">
        <v>1447</v>
      </c>
      <c r="AV102" s="529" t="s">
        <v>1242</v>
      </c>
      <c r="AX102" s="668" t="str">
        <f>VLOOKUP($I102,'[6]資料）特定'!$H:$H,1,FALSE)</f>
        <v>そんぽの家　小平仲町</v>
      </c>
      <c r="AY102" s="668" t="str">
        <f>VLOOKUP($I102,'[6]資料）特定'!$H:$M,6,FALSE)</f>
        <v>Ⅱ</v>
      </c>
    </row>
    <row r="103" spans="1:51" ht="15" hidden="1" customHeight="1">
      <c r="A103" s="670">
        <v>179</v>
      </c>
      <c r="B103" s="670" t="s">
        <v>1805</v>
      </c>
      <c r="C103" s="670" t="str">
        <f t="shared" si="1"/>
        <v>0104_1</v>
      </c>
      <c r="D103" s="688" t="s">
        <v>1634</v>
      </c>
      <c r="E103" s="688" t="s">
        <v>1796</v>
      </c>
      <c r="F103" s="673" t="s">
        <v>1636</v>
      </c>
      <c r="G103" s="673" t="s">
        <v>1802</v>
      </c>
      <c r="H103" s="673" t="s">
        <v>1234</v>
      </c>
      <c r="I103" s="673" t="s">
        <v>1806</v>
      </c>
      <c r="J103" s="673" t="s">
        <v>1807</v>
      </c>
      <c r="K103" s="672" t="s">
        <v>1235</v>
      </c>
      <c r="L103" s="673" t="s">
        <v>1640</v>
      </c>
      <c r="M103" s="673" t="s">
        <v>1802</v>
      </c>
      <c r="N103" s="674" t="s">
        <v>1525</v>
      </c>
      <c r="O103" s="675">
        <v>10.68</v>
      </c>
      <c r="P103" s="672" t="str">
        <f>IFERROR(INDEX([6]契約DB!CQ:CQ,MATCH($C103,[6]契約DB!$I:$I,0)),"")</f>
        <v>混合型</v>
      </c>
      <c r="Q103" s="676" t="s">
        <v>711</v>
      </c>
      <c r="R103" s="676" t="s">
        <v>1236</v>
      </c>
      <c r="S103" s="677" t="s">
        <v>611</v>
      </c>
      <c r="T103" s="678" t="s">
        <v>643</v>
      </c>
      <c r="U103" s="677" t="s">
        <v>611</v>
      </c>
      <c r="V103" s="676" t="s">
        <v>643</v>
      </c>
      <c r="W103" s="678" t="s">
        <v>611</v>
      </c>
      <c r="X103" s="677" t="s">
        <v>1244</v>
      </c>
      <c r="Y103" s="677" t="s">
        <v>611</v>
      </c>
      <c r="Z103" s="678" t="s">
        <v>611</v>
      </c>
      <c r="AA103" s="678" t="s">
        <v>611</v>
      </c>
      <c r="AB103" s="676" t="s">
        <v>643</v>
      </c>
      <c r="AC103" s="676" t="s">
        <v>643</v>
      </c>
      <c r="AD103" s="676" t="s">
        <v>643</v>
      </c>
      <c r="AE103" s="683" t="s">
        <v>1243</v>
      </c>
      <c r="AF103" s="678" t="s">
        <v>711</v>
      </c>
      <c r="AG103" s="678" t="s">
        <v>1237</v>
      </c>
      <c r="AH103" s="678" t="s">
        <v>1243</v>
      </c>
      <c r="AI103" s="676" t="s">
        <v>1239</v>
      </c>
      <c r="AJ103" s="678" t="s">
        <v>643</v>
      </c>
      <c r="AK103" s="678" t="s">
        <v>611</v>
      </c>
      <c r="AL103" s="529"/>
      <c r="AM103" s="680" t="s">
        <v>1806</v>
      </c>
      <c r="AN103" s="681" t="s">
        <v>1244</v>
      </c>
      <c r="AO103" s="681" t="s">
        <v>1244</v>
      </c>
      <c r="AP103" s="681" t="s">
        <v>1447</v>
      </c>
      <c r="AR103" s="681" t="s">
        <v>1244</v>
      </c>
      <c r="AS103" s="681" t="s">
        <v>1241</v>
      </c>
      <c r="AT103" s="681" t="s">
        <v>1244</v>
      </c>
      <c r="AU103" s="681" t="s">
        <v>1447</v>
      </c>
      <c r="AV103" s="529" t="s">
        <v>1242</v>
      </c>
      <c r="AX103" s="668" t="str">
        <f>VLOOKUP($I103,'[6]資料）特定'!$H:$H,1,FALSE)</f>
        <v>そんぽの家　新小平</v>
      </c>
      <c r="AY103" s="668" t="str">
        <f>VLOOKUP($I103,'[6]資料）特定'!$H:$M,6,FALSE)</f>
        <v>Ⅱ</v>
      </c>
    </row>
    <row r="104" spans="1:51" ht="15" hidden="1" customHeight="1">
      <c r="A104" s="670">
        <v>198</v>
      </c>
      <c r="B104" s="670" t="s">
        <v>1808</v>
      </c>
      <c r="C104" s="670" t="str">
        <f t="shared" si="1"/>
        <v>0113_1</v>
      </c>
      <c r="D104" s="688" t="s">
        <v>1634</v>
      </c>
      <c r="E104" s="688" t="s">
        <v>1796</v>
      </c>
      <c r="F104" s="673" t="s">
        <v>1636</v>
      </c>
      <c r="G104" s="673" t="s">
        <v>1797</v>
      </c>
      <c r="H104" s="673" t="s">
        <v>1234</v>
      </c>
      <c r="I104" s="673" t="s">
        <v>1809</v>
      </c>
      <c r="J104" s="673" t="s">
        <v>1810</v>
      </c>
      <c r="K104" s="672" t="s">
        <v>1235</v>
      </c>
      <c r="L104" s="673" t="s">
        <v>1640</v>
      </c>
      <c r="M104" s="673" t="s">
        <v>1797</v>
      </c>
      <c r="N104" s="674" t="s">
        <v>1525</v>
      </c>
      <c r="O104" s="675">
        <v>10.68</v>
      </c>
      <c r="P104" s="672" t="str">
        <f>IFERROR(INDEX([6]契約DB!CQ:CQ,MATCH($C104,[6]契約DB!$I:$I,0)),"")</f>
        <v>混合型</v>
      </c>
      <c r="Q104" s="676" t="s">
        <v>711</v>
      </c>
      <c r="R104" s="676" t="s">
        <v>1236</v>
      </c>
      <c r="S104" s="677" t="s">
        <v>611</v>
      </c>
      <c r="T104" s="678" t="s">
        <v>643</v>
      </c>
      <c r="U104" s="677" t="s">
        <v>1238</v>
      </c>
      <c r="V104" s="676" t="s">
        <v>643</v>
      </c>
      <c r="W104" s="678" t="s">
        <v>611</v>
      </c>
      <c r="X104" s="677" t="s">
        <v>1244</v>
      </c>
      <c r="Y104" s="677" t="s">
        <v>611</v>
      </c>
      <c r="Z104" s="678" t="s">
        <v>611</v>
      </c>
      <c r="AA104" s="678" t="s">
        <v>611</v>
      </c>
      <c r="AB104" s="676" t="s">
        <v>643</v>
      </c>
      <c r="AC104" s="676" t="s">
        <v>643</v>
      </c>
      <c r="AD104" s="676" t="s">
        <v>643</v>
      </c>
      <c r="AE104" s="683" t="s">
        <v>1243</v>
      </c>
      <c r="AF104" s="678" t="s">
        <v>711</v>
      </c>
      <c r="AG104" s="678" t="s">
        <v>1237</v>
      </c>
      <c r="AH104" s="678" t="s">
        <v>1243</v>
      </c>
      <c r="AI104" s="676" t="s">
        <v>1239</v>
      </c>
      <c r="AJ104" s="678" t="s">
        <v>643</v>
      </c>
      <c r="AK104" s="678" t="s">
        <v>611</v>
      </c>
      <c r="AL104" s="529"/>
      <c r="AM104" s="680" t="s">
        <v>1809</v>
      </c>
      <c r="AN104" s="681" t="s">
        <v>1244</v>
      </c>
      <c r="AO104" s="681" t="s">
        <v>1244</v>
      </c>
      <c r="AP104" s="681" t="s">
        <v>1447</v>
      </c>
      <c r="AR104" s="681" t="s">
        <v>1244</v>
      </c>
      <c r="AS104" s="681" t="s">
        <v>1241</v>
      </c>
      <c r="AT104" s="681" t="s">
        <v>1244</v>
      </c>
      <c r="AU104" s="681" t="s">
        <v>1447</v>
      </c>
      <c r="AV104" s="529" t="s">
        <v>1242</v>
      </c>
      <c r="AX104" s="668" t="str">
        <f>VLOOKUP($I104,'[6]資料）特定'!$H:$H,1,FALSE)</f>
        <v>そんぽの家　西東京</v>
      </c>
      <c r="AY104" s="668" t="str">
        <f>VLOOKUP($I104,'[6]資料）特定'!$H:$M,6,FALSE)</f>
        <v>Ⅱ</v>
      </c>
    </row>
    <row r="105" spans="1:51" ht="15" hidden="1" customHeight="1">
      <c r="A105" s="670">
        <v>230</v>
      </c>
      <c r="B105" s="670" t="s">
        <v>1811</v>
      </c>
      <c r="C105" s="670" t="str">
        <f t="shared" si="1"/>
        <v>0716_1</v>
      </c>
      <c r="D105" s="688" t="s">
        <v>1634</v>
      </c>
      <c r="E105" s="688" t="s">
        <v>1796</v>
      </c>
      <c r="F105" s="673" t="s">
        <v>1636</v>
      </c>
      <c r="G105" s="673" t="s">
        <v>1812</v>
      </c>
      <c r="H105" s="673" t="s">
        <v>1234</v>
      </c>
      <c r="I105" s="673" t="s">
        <v>1813</v>
      </c>
      <c r="J105" s="673" t="s">
        <v>1814</v>
      </c>
      <c r="K105" s="672" t="s">
        <v>1235</v>
      </c>
      <c r="L105" s="673" t="s">
        <v>1640</v>
      </c>
      <c r="M105" s="673" t="s">
        <v>1812</v>
      </c>
      <c r="N105" s="689" t="s">
        <v>1815</v>
      </c>
      <c r="O105" s="690">
        <v>10.68</v>
      </c>
      <c r="P105" s="672" t="str">
        <f>IFERROR(INDEX([6]契約DB!CQ:CQ,MATCH($C105,[6]契約DB!$I:$I,0)),"")</f>
        <v>介護専用型</v>
      </c>
      <c r="Q105" s="676" t="s">
        <v>711</v>
      </c>
      <c r="R105" s="676" t="s">
        <v>1236</v>
      </c>
      <c r="S105" s="677" t="s">
        <v>611</v>
      </c>
      <c r="T105" s="678" t="s">
        <v>643</v>
      </c>
      <c r="U105" s="677" t="s">
        <v>1238</v>
      </c>
      <c r="V105" s="676" t="s">
        <v>643</v>
      </c>
      <c r="W105" s="678" t="s">
        <v>611</v>
      </c>
      <c r="X105" s="677" t="s">
        <v>1244</v>
      </c>
      <c r="Y105" s="677" t="s">
        <v>611</v>
      </c>
      <c r="Z105" s="678" t="s">
        <v>611</v>
      </c>
      <c r="AA105" s="678" t="s">
        <v>611</v>
      </c>
      <c r="AB105" s="676" t="s">
        <v>643</v>
      </c>
      <c r="AC105" s="676" t="s">
        <v>643</v>
      </c>
      <c r="AD105" s="676" t="s">
        <v>643</v>
      </c>
      <c r="AE105" s="683" t="s">
        <v>1243</v>
      </c>
      <c r="AF105" s="678" t="s">
        <v>711</v>
      </c>
      <c r="AG105" s="678" t="s">
        <v>1237</v>
      </c>
      <c r="AH105" s="678" t="s">
        <v>1243</v>
      </c>
      <c r="AI105" s="676" t="s">
        <v>1239</v>
      </c>
      <c r="AJ105" s="678" t="s">
        <v>643</v>
      </c>
      <c r="AK105" s="678" t="s">
        <v>611</v>
      </c>
      <c r="AL105" s="529"/>
      <c r="AM105" s="680" t="s">
        <v>1816</v>
      </c>
      <c r="AN105" s="681" t="s">
        <v>1244</v>
      </c>
      <c r="AO105" s="681" t="s">
        <v>1244</v>
      </c>
      <c r="AP105" s="681" t="s">
        <v>1447</v>
      </c>
      <c r="AR105" s="681" t="s">
        <v>1244</v>
      </c>
      <c r="AS105" s="681" t="s">
        <v>1241</v>
      </c>
      <c r="AT105" s="681" t="s">
        <v>1244</v>
      </c>
      <c r="AU105" s="681" t="s">
        <v>1447</v>
      </c>
      <c r="AV105" s="529" t="s">
        <v>1242</v>
      </c>
      <c r="AX105" s="668" t="str">
        <f>VLOOKUP($I105,'[6]資料）特定'!$H:$H,1,FALSE)</f>
        <v>そんぽの家　東久留米中央</v>
      </c>
      <c r="AY105" s="668" t="str">
        <f>VLOOKUP($I105,'[6]資料）特定'!$H:$M,6,FALSE)</f>
        <v>Ⅱ</v>
      </c>
    </row>
    <row r="106" spans="1:51" ht="15" hidden="1" customHeight="1">
      <c r="A106" s="670">
        <v>243</v>
      </c>
      <c r="B106" s="670" t="s">
        <v>1817</v>
      </c>
      <c r="C106" s="670" t="str">
        <f t="shared" si="1"/>
        <v>0118_1</v>
      </c>
      <c r="D106" s="688" t="s">
        <v>1634</v>
      </c>
      <c r="E106" s="688" t="s">
        <v>1796</v>
      </c>
      <c r="F106" s="673" t="s">
        <v>1636</v>
      </c>
      <c r="G106" s="673" t="s">
        <v>1818</v>
      </c>
      <c r="H106" s="673" t="s">
        <v>1234</v>
      </c>
      <c r="I106" s="673" t="s">
        <v>1819</v>
      </c>
      <c r="J106" s="673" t="s">
        <v>1820</v>
      </c>
      <c r="K106" s="672" t="s">
        <v>1235</v>
      </c>
      <c r="L106" s="673" t="s">
        <v>1640</v>
      </c>
      <c r="M106" s="673" t="s">
        <v>1818</v>
      </c>
      <c r="N106" s="689" t="s">
        <v>1815</v>
      </c>
      <c r="O106" s="690">
        <v>10.68</v>
      </c>
      <c r="P106" s="672" t="str">
        <f>IFERROR(INDEX([6]契約DB!CQ:CQ,MATCH($C106,[6]契約DB!$I:$I,0)),"")</f>
        <v>混合型</v>
      </c>
      <c r="Q106" s="676" t="s">
        <v>711</v>
      </c>
      <c r="R106" s="676" t="s">
        <v>1236</v>
      </c>
      <c r="S106" s="677" t="s">
        <v>611</v>
      </c>
      <c r="T106" s="678" t="s">
        <v>643</v>
      </c>
      <c r="U106" s="677" t="s">
        <v>1238</v>
      </c>
      <c r="V106" s="676" t="s">
        <v>643</v>
      </c>
      <c r="W106" s="678" t="s">
        <v>611</v>
      </c>
      <c r="X106" s="677" t="s">
        <v>1244</v>
      </c>
      <c r="Y106" s="677" t="s">
        <v>611</v>
      </c>
      <c r="Z106" s="678" t="s">
        <v>611</v>
      </c>
      <c r="AA106" s="678" t="s">
        <v>611</v>
      </c>
      <c r="AB106" s="676" t="s">
        <v>643</v>
      </c>
      <c r="AC106" s="676" t="s">
        <v>643</v>
      </c>
      <c r="AD106" s="676" t="s">
        <v>643</v>
      </c>
      <c r="AE106" s="679" t="s">
        <v>711</v>
      </c>
      <c r="AF106" s="678" t="s">
        <v>711</v>
      </c>
      <c r="AG106" s="678" t="s">
        <v>1237</v>
      </c>
      <c r="AH106" s="678" t="s">
        <v>1243</v>
      </c>
      <c r="AI106" s="676" t="s">
        <v>1239</v>
      </c>
      <c r="AJ106" s="678" t="s">
        <v>643</v>
      </c>
      <c r="AK106" s="678" t="s">
        <v>611</v>
      </c>
      <c r="AL106" s="529"/>
      <c r="AM106" s="680" t="s">
        <v>1821</v>
      </c>
      <c r="AN106" s="681" t="s">
        <v>1244</v>
      </c>
      <c r="AO106" s="681" t="s">
        <v>1244</v>
      </c>
      <c r="AP106" s="681" t="s">
        <v>1447</v>
      </c>
      <c r="AR106" s="681" t="s">
        <v>1244</v>
      </c>
      <c r="AS106" s="681" t="s">
        <v>1241</v>
      </c>
      <c r="AT106" s="681" t="s">
        <v>1244</v>
      </c>
      <c r="AU106" s="681" t="s">
        <v>1447</v>
      </c>
      <c r="AV106" s="529" t="s">
        <v>1242</v>
      </c>
      <c r="AX106" s="668" t="str">
        <f>VLOOKUP($I106,'[6]資料）特定'!$H:$H,1,FALSE)</f>
        <v>そんぽの家　萩山</v>
      </c>
      <c r="AY106" s="682">
        <f>VLOOKUP($I106,'[6]資料）特定'!$H:$M,6,FALSE)</f>
        <v>0</v>
      </c>
    </row>
    <row r="107" spans="1:51" ht="15" hidden="1" customHeight="1">
      <c r="A107" s="670">
        <v>247</v>
      </c>
      <c r="B107" s="670" t="s">
        <v>1822</v>
      </c>
      <c r="C107" s="670" t="str">
        <f t="shared" si="1"/>
        <v>0121_1</v>
      </c>
      <c r="D107" s="688" t="s">
        <v>1634</v>
      </c>
      <c r="E107" s="688" t="s">
        <v>1796</v>
      </c>
      <c r="F107" s="673" t="s">
        <v>1636</v>
      </c>
      <c r="G107" s="673" t="s">
        <v>1818</v>
      </c>
      <c r="H107" s="673" t="s">
        <v>1234</v>
      </c>
      <c r="I107" s="673" t="s">
        <v>1821</v>
      </c>
      <c r="J107" s="673" t="s">
        <v>1823</v>
      </c>
      <c r="K107" s="672" t="s">
        <v>1235</v>
      </c>
      <c r="L107" s="673" t="s">
        <v>1640</v>
      </c>
      <c r="M107" s="673" t="s">
        <v>1818</v>
      </c>
      <c r="N107" s="689" t="s">
        <v>1815</v>
      </c>
      <c r="O107" s="690">
        <v>10.68</v>
      </c>
      <c r="P107" s="672" t="str">
        <f>IFERROR(INDEX([6]契約DB!CQ:CQ,MATCH($C107,[6]契約DB!$I:$I,0)),"")</f>
        <v>混合型</v>
      </c>
      <c r="Q107" s="676" t="s">
        <v>711</v>
      </c>
      <c r="R107" s="676" t="s">
        <v>1236</v>
      </c>
      <c r="S107" s="677" t="s">
        <v>611</v>
      </c>
      <c r="T107" s="678" t="s">
        <v>643</v>
      </c>
      <c r="U107" s="677" t="s">
        <v>1238</v>
      </c>
      <c r="V107" s="676" t="s">
        <v>643</v>
      </c>
      <c r="W107" s="678" t="s">
        <v>611</v>
      </c>
      <c r="X107" s="677" t="s">
        <v>1244</v>
      </c>
      <c r="Y107" s="677" t="s">
        <v>611</v>
      </c>
      <c r="Z107" s="678" t="s">
        <v>611</v>
      </c>
      <c r="AA107" s="678" t="s">
        <v>611</v>
      </c>
      <c r="AB107" s="676" t="s">
        <v>643</v>
      </c>
      <c r="AC107" s="676" t="s">
        <v>643</v>
      </c>
      <c r="AD107" s="676" t="s">
        <v>643</v>
      </c>
      <c r="AE107" s="683" t="s">
        <v>1243</v>
      </c>
      <c r="AF107" s="678" t="s">
        <v>711</v>
      </c>
      <c r="AG107" s="678" t="s">
        <v>1237</v>
      </c>
      <c r="AH107" s="678" t="s">
        <v>1243</v>
      </c>
      <c r="AI107" s="676" t="s">
        <v>1239</v>
      </c>
      <c r="AJ107" s="678" t="s">
        <v>643</v>
      </c>
      <c r="AK107" s="678" t="s">
        <v>611</v>
      </c>
      <c r="AL107" s="529"/>
      <c r="AM107" s="680" t="s">
        <v>1821</v>
      </c>
      <c r="AN107" s="681" t="s">
        <v>1244</v>
      </c>
      <c r="AO107" s="681" t="s">
        <v>1244</v>
      </c>
      <c r="AP107" s="681" t="s">
        <v>1447</v>
      </c>
      <c r="AR107" s="681" t="s">
        <v>1244</v>
      </c>
      <c r="AS107" s="681" t="s">
        <v>1241</v>
      </c>
      <c r="AT107" s="681" t="s">
        <v>1244</v>
      </c>
      <c r="AU107" s="681" t="s">
        <v>1447</v>
      </c>
      <c r="AV107" s="529" t="s">
        <v>1242</v>
      </c>
      <c r="AX107" s="668" t="str">
        <f>VLOOKUP($I107,'[6]資料）特定'!$H:$H,1,FALSE)</f>
        <v>そんぽの家　八坂</v>
      </c>
      <c r="AY107" s="668" t="str">
        <f>VLOOKUP($I107,'[6]資料）特定'!$H:$M,6,FALSE)</f>
        <v>Ⅱ</v>
      </c>
    </row>
    <row r="108" spans="1:51" ht="15" hidden="1" customHeight="1">
      <c r="A108" s="670">
        <v>274</v>
      </c>
      <c r="B108" s="670" t="s">
        <v>1824</v>
      </c>
      <c r="C108" s="670" t="str">
        <f t="shared" si="1"/>
        <v>0702_1</v>
      </c>
      <c r="D108" s="688" t="s">
        <v>1634</v>
      </c>
      <c r="E108" s="688" t="s">
        <v>1796</v>
      </c>
      <c r="F108" s="673" t="s">
        <v>1636</v>
      </c>
      <c r="G108" s="673" t="s">
        <v>1797</v>
      </c>
      <c r="H108" s="673" t="s">
        <v>1234</v>
      </c>
      <c r="I108" s="673" t="s">
        <v>1825</v>
      </c>
      <c r="J108" s="673" t="s">
        <v>1826</v>
      </c>
      <c r="K108" s="672" t="s">
        <v>1235</v>
      </c>
      <c r="L108" s="673" t="s">
        <v>1640</v>
      </c>
      <c r="M108" s="673" t="s">
        <v>1797</v>
      </c>
      <c r="N108" s="674" t="s">
        <v>1525</v>
      </c>
      <c r="O108" s="675">
        <v>10.68</v>
      </c>
      <c r="P108" s="672" t="str">
        <f>IFERROR(INDEX([6]契約DB!CQ:CQ,MATCH($C108,[6]契約DB!$I:$I,0)),"")</f>
        <v>混合型</v>
      </c>
      <c r="Q108" s="676" t="s">
        <v>711</v>
      </c>
      <c r="R108" s="676" t="s">
        <v>1236</v>
      </c>
      <c r="S108" s="677" t="s">
        <v>611</v>
      </c>
      <c r="T108" s="678" t="s">
        <v>643</v>
      </c>
      <c r="U108" s="677" t="s">
        <v>1238</v>
      </c>
      <c r="V108" s="676" t="s">
        <v>643</v>
      </c>
      <c r="W108" s="678" t="s">
        <v>611</v>
      </c>
      <c r="X108" s="677" t="s">
        <v>1243</v>
      </c>
      <c r="Y108" s="677" t="s">
        <v>611</v>
      </c>
      <c r="Z108" s="678" t="s">
        <v>611</v>
      </c>
      <c r="AA108" s="678" t="s">
        <v>611</v>
      </c>
      <c r="AB108" s="676" t="s">
        <v>643</v>
      </c>
      <c r="AC108" s="676" t="s">
        <v>643</v>
      </c>
      <c r="AD108" s="676" t="s">
        <v>643</v>
      </c>
      <c r="AE108" s="683" t="s">
        <v>1243</v>
      </c>
      <c r="AF108" s="678" t="s">
        <v>711</v>
      </c>
      <c r="AG108" s="678" t="s">
        <v>1237</v>
      </c>
      <c r="AH108" s="678" t="s">
        <v>1238</v>
      </c>
      <c r="AI108" s="676" t="s">
        <v>1239</v>
      </c>
      <c r="AJ108" s="678" t="s">
        <v>643</v>
      </c>
      <c r="AK108" s="678" t="s">
        <v>611</v>
      </c>
      <c r="AL108" s="529"/>
      <c r="AM108" s="680" t="s">
        <v>1825</v>
      </c>
      <c r="AN108" s="681" t="s">
        <v>1244</v>
      </c>
      <c r="AO108" s="681" t="s">
        <v>1244</v>
      </c>
      <c r="AP108" s="681" t="s">
        <v>1447</v>
      </c>
      <c r="AR108" s="681" t="s">
        <v>1244</v>
      </c>
      <c r="AS108" s="681" t="s">
        <v>1241</v>
      </c>
      <c r="AT108" s="681" t="s">
        <v>1244</v>
      </c>
      <c r="AU108" s="681" t="s">
        <v>1447</v>
      </c>
      <c r="AV108" s="529" t="s">
        <v>1242</v>
      </c>
      <c r="AX108" s="668" t="str">
        <f>VLOOKUP($I108,'[6]資料）特定'!$H:$H,1,FALSE)</f>
        <v>そんぽの家　柳沢</v>
      </c>
      <c r="AY108" s="668" t="str">
        <f>VLOOKUP($I108,'[6]資料）特定'!$H:$M,6,FALSE)</f>
        <v>Ⅱ</v>
      </c>
    </row>
    <row r="109" spans="1:51" ht="15" hidden="1" customHeight="1">
      <c r="A109" s="670">
        <v>33</v>
      </c>
      <c r="B109" s="670" t="s">
        <v>1827</v>
      </c>
      <c r="C109" s="670" t="str">
        <f t="shared" si="1"/>
        <v>7093_1</v>
      </c>
      <c r="D109" s="688" t="s">
        <v>1634</v>
      </c>
      <c r="E109" s="688" t="s">
        <v>1828</v>
      </c>
      <c r="F109" s="673" t="s">
        <v>1636</v>
      </c>
      <c r="G109" s="673" t="s">
        <v>1829</v>
      </c>
      <c r="H109" s="673" t="s">
        <v>1234</v>
      </c>
      <c r="I109" s="673" t="s">
        <v>1830</v>
      </c>
      <c r="J109" s="673" t="s">
        <v>1831</v>
      </c>
      <c r="K109" s="672" t="s">
        <v>1463</v>
      </c>
      <c r="L109" s="673" t="s">
        <v>1640</v>
      </c>
      <c r="M109" s="673" t="s">
        <v>1829</v>
      </c>
      <c r="N109" s="674" t="s">
        <v>1525</v>
      </c>
      <c r="O109" s="675">
        <v>10.68</v>
      </c>
      <c r="P109" s="672" t="str">
        <f>IFERROR(INDEX([6]契約DB!CQ:CQ,MATCH($C109,[6]契約DB!$I:$I,0)),"")</f>
        <v>混合型</v>
      </c>
      <c r="Q109" s="676" t="s">
        <v>711</v>
      </c>
      <c r="R109" s="676" t="s">
        <v>1236</v>
      </c>
      <c r="S109" s="677" t="s">
        <v>611</v>
      </c>
      <c r="T109" s="678" t="s">
        <v>643</v>
      </c>
      <c r="U109" s="677" t="s">
        <v>1238</v>
      </c>
      <c r="V109" s="676" t="s">
        <v>643</v>
      </c>
      <c r="W109" s="678" t="s">
        <v>611</v>
      </c>
      <c r="X109" s="677" t="s">
        <v>611</v>
      </c>
      <c r="Y109" s="677" t="s">
        <v>611</v>
      </c>
      <c r="Z109" s="678" t="s">
        <v>611</v>
      </c>
      <c r="AA109" s="678" t="s">
        <v>611</v>
      </c>
      <c r="AB109" s="676" t="s">
        <v>643</v>
      </c>
      <c r="AC109" s="676" t="s">
        <v>643</v>
      </c>
      <c r="AD109" s="676" t="s">
        <v>643</v>
      </c>
      <c r="AE109" s="679" t="s">
        <v>711</v>
      </c>
      <c r="AF109" s="678" t="s">
        <v>711</v>
      </c>
      <c r="AG109" s="678" t="s">
        <v>1237</v>
      </c>
      <c r="AH109" s="678" t="s">
        <v>1243</v>
      </c>
      <c r="AI109" s="676" t="s">
        <v>1239</v>
      </c>
      <c r="AJ109" s="678" t="s">
        <v>643</v>
      </c>
      <c r="AK109" s="678" t="s">
        <v>611</v>
      </c>
      <c r="AL109" s="529"/>
      <c r="AM109" s="680" t="s">
        <v>1830</v>
      </c>
      <c r="AN109" s="681" t="s">
        <v>611</v>
      </c>
      <c r="AO109" s="681" t="s">
        <v>611</v>
      </c>
      <c r="AP109" s="681" t="s">
        <v>1447</v>
      </c>
      <c r="AR109" s="681" t="s">
        <v>611</v>
      </c>
      <c r="AS109" s="681" t="s">
        <v>1241</v>
      </c>
      <c r="AT109" s="681" t="s">
        <v>611</v>
      </c>
      <c r="AU109" s="681" t="s">
        <v>1447</v>
      </c>
      <c r="AV109" s="529" t="s">
        <v>1242</v>
      </c>
      <c r="AX109" s="668" t="str">
        <f>VLOOKUP($I109,'[6]資料）特定'!$H:$H,1,FALSE)</f>
        <v>ＳＯＭＰＯケア　ラヴィーレ国立矢川</v>
      </c>
      <c r="AY109" s="682">
        <f>VLOOKUP($I109,'[6]資料）特定'!$H:$M,6,FALSE)</f>
        <v>0</v>
      </c>
    </row>
    <row r="110" spans="1:51" ht="15" hidden="1" customHeight="1">
      <c r="A110" s="670">
        <v>99</v>
      </c>
      <c r="B110" s="670" t="s">
        <v>1832</v>
      </c>
      <c r="C110" s="670" t="str">
        <f t="shared" si="1"/>
        <v>7080_1</v>
      </c>
      <c r="D110" s="688" t="s">
        <v>1634</v>
      </c>
      <c r="E110" s="688" t="s">
        <v>1828</v>
      </c>
      <c r="F110" s="673" t="s">
        <v>1636</v>
      </c>
      <c r="G110" s="673" t="s">
        <v>1833</v>
      </c>
      <c r="H110" s="673" t="s">
        <v>1234</v>
      </c>
      <c r="I110" s="673" t="s">
        <v>1834</v>
      </c>
      <c r="J110" s="673" t="s">
        <v>1835</v>
      </c>
      <c r="K110" s="672" t="s">
        <v>1463</v>
      </c>
      <c r="L110" s="673" t="s">
        <v>1640</v>
      </c>
      <c r="M110" s="673" t="s">
        <v>1833</v>
      </c>
      <c r="N110" s="674" t="s">
        <v>1525</v>
      </c>
      <c r="O110" s="675">
        <v>10.68</v>
      </c>
      <c r="P110" s="672" t="str">
        <f>IFERROR(INDEX([6]契約DB!CQ:CQ,MATCH($C110,[6]契約DB!$I:$I,0)),"")</f>
        <v>混合型</v>
      </c>
      <c r="Q110" s="676" t="s">
        <v>711</v>
      </c>
      <c r="R110" s="676" t="s">
        <v>1236</v>
      </c>
      <c r="S110" s="677" t="s">
        <v>611</v>
      </c>
      <c r="T110" s="678" t="s">
        <v>643</v>
      </c>
      <c r="U110" s="677" t="s">
        <v>1238</v>
      </c>
      <c r="V110" s="676" t="s">
        <v>643</v>
      </c>
      <c r="W110" s="678" t="s">
        <v>611</v>
      </c>
      <c r="X110" s="677" t="s">
        <v>611</v>
      </c>
      <c r="Y110" s="677" t="s">
        <v>611</v>
      </c>
      <c r="Z110" s="678" t="s">
        <v>611</v>
      </c>
      <c r="AA110" s="678" t="s">
        <v>611</v>
      </c>
      <c r="AB110" s="676" t="s">
        <v>643</v>
      </c>
      <c r="AC110" s="676" t="s">
        <v>643</v>
      </c>
      <c r="AD110" s="676" t="s">
        <v>643</v>
      </c>
      <c r="AE110" s="683" t="s">
        <v>1243</v>
      </c>
      <c r="AF110" s="678" t="s">
        <v>711</v>
      </c>
      <c r="AG110" s="678" t="s">
        <v>1237</v>
      </c>
      <c r="AH110" s="678" t="s">
        <v>1243</v>
      </c>
      <c r="AI110" s="676" t="s">
        <v>1239</v>
      </c>
      <c r="AJ110" s="678" t="s">
        <v>643</v>
      </c>
      <c r="AK110" s="678" t="s">
        <v>611</v>
      </c>
      <c r="AL110" s="529"/>
      <c r="AM110" s="680" t="s">
        <v>1834</v>
      </c>
      <c r="AN110" s="681" t="s">
        <v>1244</v>
      </c>
      <c r="AO110" s="681" t="s">
        <v>1244</v>
      </c>
      <c r="AP110" s="681" t="s">
        <v>1447</v>
      </c>
      <c r="AR110" s="681" t="s">
        <v>1244</v>
      </c>
      <c r="AS110" s="681" t="s">
        <v>1241</v>
      </c>
      <c r="AT110" s="681" t="s">
        <v>1244</v>
      </c>
      <c r="AU110" s="681" t="s">
        <v>1447</v>
      </c>
      <c r="AV110" s="529" t="s">
        <v>1242</v>
      </c>
      <c r="AX110" s="668" t="str">
        <f>VLOOKUP($I110,'[6]資料）特定'!$H:$H,1,FALSE)</f>
        <v>ＳＯＭＰＯケア　ラヴィーレ府中</v>
      </c>
      <c r="AY110" s="668" t="str">
        <f>VLOOKUP($I110,'[6]資料）特定'!$H:$M,6,FALSE)</f>
        <v>Ⅱ</v>
      </c>
    </row>
    <row r="111" spans="1:51" ht="15" hidden="1" customHeight="1">
      <c r="A111" s="670">
        <v>122</v>
      </c>
      <c r="B111" s="670" t="s">
        <v>1836</v>
      </c>
      <c r="C111" s="670" t="str">
        <f t="shared" si="1"/>
        <v>0703_1</v>
      </c>
      <c r="D111" s="688" t="s">
        <v>1634</v>
      </c>
      <c r="E111" s="688" t="s">
        <v>1828</v>
      </c>
      <c r="F111" s="673" t="s">
        <v>1636</v>
      </c>
      <c r="G111" s="673" t="s">
        <v>1837</v>
      </c>
      <c r="H111" s="673" t="s">
        <v>1234</v>
      </c>
      <c r="I111" s="673" t="s">
        <v>1838</v>
      </c>
      <c r="J111" s="673" t="s">
        <v>1839</v>
      </c>
      <c r="K111" s="672" t="s">
        <v>1235</v>
      </c>
      <c r="L111" s="673" t="s">
        <v>1640</v>
      </c>
      <c r="M111" s="673" t="s">
        <v>1837</v>
      </c>
      <c r="N111" s="674" t="s">
        <v>1525</v>
      </c>
      <c r="O111" s="675">
        <v>10.68</v>
      </c>
      <c r="P111" s="672" t="str">
        <f>IFERROR(INDEX([6]契約DB!CQ:CQ,MATCH($C111,[6]契約DB!$I:$I,0)),"")</f>
        <v>混合型</v>
      </c>
      <c r="Q111" s="676" t="s">
        <v>711</v>
      </c>
      <c r="R111" s="676" t="s">
        <v>1236</v>
      </c>
      <c r="S111" s="677" t="s">
        <v>611</v>
      </c>
      <c r="T111" s="678" t="s">
        <v>643</v>
      </c>
      <c r="U111" s="677" t="s">
        <v>1238</v>
      </c>
      <c r="V111" s="676" t="s">
        <v>643</v>
      </c>
      <c r="W111" s="678" t="s">
        <v>611</v>
      </c>
      <c r="X111" s="677" t="s">
        <v>1244</v>
      </c>
      <c r="Y111" s="677" t="s">
        <v>611</v>
      </c>
      <c r="Z111" s="678" t="s">
        <v>611</v>
      </c>
      <c r="AA111" s="678" t="s">
        <v>611</v>
      </c>
      <c r="AB111" s="676" t="s">
        <v>643</v>
      </c>
      <c r="AC111" s="676" t="s">
        <v>643</v>
      </c>
      <c r="AD111" s="676" t="s">
        <v>643</v>
      </c>
      <c r="AE111" s="683" t="s">
        <v>1243</v>
      </c>
      <c r="AF111" s="678" t="s">
        <v>711</v>
      </c>
      <c r="AG111" s="678" t="s">
        <v>1237</v>
      </c>
      <c r="AH111" s="678" t="s">
        <v>1243</v>
      </c>
      <c r="AI111" s="676" t="s">
        <v>1239</v>
      </c>
      <c r="AJ111" s="678" t="s">
        <v>643</v>
      </c>
      <c r="AK111" s="678" t="s">
        <v>611</v>
      </c>
      <c r="AL111" s="529"/>
      <c r="AM111" s="680" t="s">
        <v>1838</v>
      </c>
      <c r="AN111" s="681" t="s">
        <v>1246</v>
      </c>
      <c r="AO111" s="681" t="s">
        <v>1244</v>
      </c>
      <c r="AP111" s="681" t="s">
        <v>1247</v>
      </c>
      <c r="AR111" s="681" t="s">
        <v>1246</v>
      </c>
      <c r="AS111" s="681" t="s">
        <v>1241</v>
      </c>
      <c r="AT111" s="681" t="s">
        <v>1246</v>
      </c>
      <c r="AU111" s="681" t="s">
        <v>1247</v>
      </c>
      <c r="AV111" s="529" t="s">
        <v>1242</v>
      </c>
      <c r="AX111" s="668" t="str">
        <f>VLOOKUP($I111,'[6]資料）特定'!$H:$H,1,FALSE)</f>
        <v>そんぽの家　稲城矢野口</v>
      </c>
      <c r="AY111" s="668" t="str">
        <f>VLOOKUP($I111,'[6]資料）特定'!$H:$M,6,FALSE)</f>
        <v>Ⅱ</v>
      </c>
    </row>
    <row r="112" spans="1:51" ht="15" hidden="1" customHeight="1">
      <c r="A112" s="670">
        <v>152</v>
      </c>
      <c r="B112" s="670" t="s">
        <v>1840</v>
      </c>
      <c r="C112" s="670" t="str">
        <f t="shared" si="1"/>
        <v>0182_1</v>
      </c>
      <c r="D112" s="688" t="s">
        <v>1634</v>
      </c>
      <c r="E112" s="688" t="s">
        <v>1828</v>
      </c>
      <c r="F112" s="673" t="s">
        <v>1636</v>
      </c>
      <c r="G112" s="673" t="s">
        <v>1829</v>
      </c>
      <c r="H112" s="673" t="s">
        <v>1234</v>
      </c>
      <c r="I112" s="673" t="s">
        <v>1841</v>
      </c>
      <c r="J112" s="673" t="s">
        <v>1842</v>
      </c>
      <c r="K112" s="672" t="s">
        <v>1235</v>
      </c>
      <c r="L112" s="673" t="s">
        <v>1640</v>
      </c>
      <c r="M112" s="673" t="s">
        <v>1829</v>
      </c>
      <c r="N112" s="674" t="s">
        <v>1525</v>
      </c>
      <c r="O112" s="675">
        <v>10.68</v>
      </c>
      <c r="P112" s="672" t="str">
        <f>IFERROR(INDEX([6]契約DB!CQ:CQ,MATCH($C112,[6]契約DB!$I:$I,0)),"")</f>
        <v>介護専用型</v>
      </c>
      <c r="Q112" s="676" t="s">
        <v>711</v>
      </c>
      <c r="R112" s="676" t="s">
        <v>1236</v>
      </c>
      <c r="S112" s="677" t="s">
        <v>611</v>
      </c>
      <c r="T112" s="678" t="s">
        <v>643</v>
      </c>
      <c r="U112" s="677" t="s">
        <v>1238</v>
      </c>
      <c r="V112" s="676" t="s">
        <v>643</v>
      </c>
      <c r="W112" s="678" t="s">
        <v>611</v>
      </c>
      <c r="X112" s="677" t="s">
        <v>1244</v>
      </c>
      <c r="Y112" s="677" t="s">
        <v>611</v>
      </c>
      <c r="Z112" s="678" t="s">
        <v>611</v>
      </c>
      <c r="AA112" s="678" t="s">
        <v>611</v>
      </c>
      <c r="AB112" s="676" t="s">
        <v>643</v>
      </c>
      <c r="AC112" s="676" t="s">
        <v>643</v>
      </c>
      <c r="AD112" s="676" t="s">
        <v>643</v>
      </c>
      <c r="AE112" s="679" t="s">
        <v>711</v>
      </c>
      <c r="AF112" s="678" t="s">
        <v>711</v>
      </c>
      <c r="AG112" s="678" t="s">
        <v>1237</v>
      </c>
      <c r="AH112" s="678" t="s">
        <v>1243</v>
      </c>
      <c r="AI112" s="676" t="s">
        <v>1239</v>
      </c>
      <c r="AJ112" s="678" t="s">
        <v>643</v>
      </c>
      <c r="AK112" s="678" t="s">
        <v>611</v>
      </c>
      <c r="AL112" s="529"/>
      <c r="AM112" s="680" t="s">
        <v>1843</v>
      </c>
      <c r="AN112" s="681" t="s">
        <v>1243</v>
      </c>
      <c r="AO112" s="681" t="s">
        <v>1243</v>
      </c>
      <c r="AP112" s="681" t="s">
        <v>1447</v>
      </c>
      <c r="AR112" s="681" t="s">
        <v>1243</v>
      </c>
      <c r="AS112" s="681" t="s">
        <v>1241</v>
      </c>
      <c r="AT112" s="681" t="s">
        <v>1243</v>
      </c>
      <c r="AU112" s="681" t="s">
        <v>1447</v>
      </c>
      <c r="AV112" s="529" t="s">
        <v>1242</v>
      </c>
      <c r="AX112" s="668" t="str">
        <f>VLOOKUP($I112,'[6]資料）特定'!$H:$H,1,FALSE)</f>
        <v>そんぽの家　国立南</v>
      </c>
      <c r="AY112" s="682">
        <f>VLOOKUP($I112,'[6]資料）特定'!$H:$M,6,FALSE)</f>
        <v>0</v>
      </c>
    </row>
    <row r="113" spans="1:51" ht="15" hidden="1" customHeight="1">
      <c r="A113" s="670">
        <v>9</v>
      </c>
      <c r="B113" s="670" t="s">
        <v>1844</v>
      </c>
      <c r="C113" s="670" t="str">
        <f t="shared" si="1"/>
        <v>7089_1</v>
      </c>
      <c r="D113" s="688" t="s">
        <v>1634</v>
      </c>
      <c r="E113" s="688" t="s">
        <v>1845</v>
      </c>
      <c r="F113" s="673" t="s">
        <v>1636</v>
      </c>
      <c r="G113" s="673" t="s">
        <v>1846</v>
      </c>
      <c r="H113" s="673" t="s">
        <v>1234</v>
      </c>
      <c r="I113" s="673" t="s">
        <v>1847</v>
      </c>
      <c r="J113" s="673" t="s">
        <v>1848</v>
      </c>
      <c r="K113" s="672" t="s">
        <v>1463</v>
      </c>
      <c r="L113" s="673" t="s">
        <v>1640</v>
      </c>
      <c r="M113" s="673" t="s">
        <v>1846</v>
      </c>
      <c r="N113" s="674" t="s">
        <v>1455</v>
      </c>
      <c r="O113" s="675">
        <v>10.27</v>
      </c>
      <c r="P113" s="672" t="str">
        <f>IFERROR(INDEX([6]契約DB!CQ:CQ,MATCH($C113,[6]契約DB!$I:$I,0)),"")</f>
        <v>混合型</v>
      </c>
      <c r="Q113" s="676" t="s">
        <v>711</v>
      </c>
      <c r="R113" s="676" t="s">
        <v>1236</v>
      </c>
      <c r="S113" s="677" t="s">
        <v>611</v>
      </c>
      <c r="T113" s="678" t="s">
        <v>643</v>
      </c>
      <c r="U113" s="677" t="s">
        <v>1238</v>
      </c>
      <c r="V113" s="676" t="s">
        <v>643</v>
      </c>
      <c r="W113" s="678" t="s">
        <v>611</v>
      </c>
      <c r="X113" s="677" t="s">
        <v>1244</v>
      </c>
      <c r="Y113" s="677" t="s">
        <v>611</v>
      </c>
      <c r="Z113" s="678" t="s">
        <v>611</v>
      </c>
      <c r="AA113" s="678" t="s">
        <v>611</v>
      </c>
      <c r="AB113" s="676" t="s">
        <v>643</v>
      </c>
      <c r="AC113" s="676" t="s">
        <v>643</v>
      </c>
      <c r="AD113" s="676" t="s">
        <v>643</v>
      </c>
      <c r="AE113" s="679" t="s">
        <v>711</v>
      </c>
      <c r="AF113" s="678" t="s">
        <v>711</v>
      </c>
      <c r="AG113" s="678" t="s">
        <v>1237</v>
      </c>
      <c r="AH113" s="678" t="s">
        <v>1243</v>
      </c>
      <c r="AI113" s="676" t="s">
        <v>1239</v>
      </c>
      <c r="AJ113" s="678" t="s">
        <v>643</v>
      </c>
      <c r="AK113" s="678" t="s">
        <v>611</v>
      </c>
      <c r="AL113" s="529"/>
      <c r="AM113" s="680" t="s">
        <v>1847</v>
      </c>
      <c r="AN113" s="681" t="s">
        <v>611</v>
      </c>
      <c r="AO113" s="681" t="s">
        <v>1244</v>
      </c>
      <c r="AP113" s="681" t="s">
        <v>1247</v>
      </c>
      <c r="AR113" s="681" t="s">
        <v>611</v>
      </c>
      <c r="AS113" s="681" t="s">
        <v>1241</v>
      </c>
      <c r="AT113" s="681" t="s">
        <v>611</v>
      </c>
      <c r="AU113" s="681" t="s">
        <v>1247</v>
      </c>
      <c r="AV113" s="529" t="s">
        <v>1242</v>
      </c>
      <c r="AX113" s="668" t="str">
        <f>VLOOKUP($I113,'[6]資料）特定'!$H:$H,1,FALSE)</f>
        <v>ＳＯＭＰＯケア　ラヴィーレ羽村</v>
      </c>
      <c r="AY113" s="682">
        <f>VLOOKUP($I113,'[6]資料）特定'!$H:$M,6,FALSE)</f>
        <v>0</v>
      </c>
    </row>
    <row r="114" spans="1:51" ht="15" hidden="1" customHeight="1">
      <c r="A114" s="670">
        <v>78</v>
      </c>
      <c r="B114" s="670" t="s">
        <v>1849</v>
      </c>
      <c r="C114" s="670" t="str">
        <f t="shared" si="1"/>
        <v>7095_1</v>
      </c>
      <c r="D114" s="688" t="s">
        <v>1634</v>
      </c>
      <c r="E114" s="688" t="s">
        <v>1845</v>
      </c>
      <c r="F114" s="673" t="s">
        <v>1636</v>
      </c>
      <c r="G114" s="673" t="s">
        <v>1850</v>
      </c>
      <c r="H114" s="673" t="s">
        <v>1234</v>
      </c>
      <c r="I114" s="673" t="s">
        <v>1851</v>
      </c>
      <c r="J114" s="673" t="s">
        <v>1852</v>
      </c>
      <c r="K114" s="672" t="s">
        <v>1463</v>
      </c>
      <c r="L114" s="673" t="s">
        <v>1640</v>
      </c>
      <c r="M114" s="673" t="s">
        <v>1850</v>
      </c>
      <c r="N114" s="674" t="s">
        <v>1768</v>
      </c>
      <c r="O114" s="675">
        <v>10.72</v>
      </c>
      <c r="P114" s="672" t="str">
        <f>IFERROR(INDEX([6]契約DB!CQ:CQ,MATCH($C114,[6]契約DB!$I:$I,0)),"")</f>
        <v>混合型</v>
      </c>
      <c r="Q114" s="676" t="s">
        <v>711</v>
      </c>
      <c r="R114" s="676" t="s">
        <v>1236</v>
      </c>
      <c r="S114" s="677" t="s">
        <v>611</v>
      </c>
      <c r="T114" s="678" t="s">
        <v>643</v>
      </c>
      <c r="U114" s="677" t="s">
        <v>1238</v>
      </c>
      <c r="V114" s="676" t="s">
        <v>643</v>
      </c>
      <c r="W114" s="678" t="s">
        <v>611</v>
      </c>
      <c r="X114" s="677" t="s">
        <v>1238</v>
      </c>
      <c r="Y114" s="677" t="s">
        <v>1238</v>
      </c>
      <c r="Z114" s="678" t="s">
        <v>611</v>
      </c>
      <c r="AA114" s="678" t="s">
        <v>611</v>
      </c>
      <c r="AB114" s="676" t="s">
        <v>643</v>
      </c>
      <c r="AC114" s="676" t="s">
        <v>643</v>
      </c>
      <c r="AD114" s="676" t="s">
        <v>643</v>
      </c>
      <c r="AE114" s="679" t="s">
        <v>711</v>
      </c>
      <c r="AF114" s="678" t="s">
        <v>711</v>
      </c>
      <c r="AG114" s="678" t="s">
        <v>1237</v>
      </c>
      <c r="AH114" s="678" t="s">
        <v>1238</v>
      </c>
      <c r="AI114" s="676" t="s">
        <v>1239</v>
      </c>
      <c r="AJ114" s="678" t="s">
        <v>643</v>
      </c>
      <c r="AK114" s="678" t="s">
        <v>611</v>
      </c>
      <c r="AL114" s="529"/>
      <c r="AM114" s="680" t="s">
        <v>1851</v>
      </c>
      <c r="AN114" s="681" t="s">
        <v>1246</v>
      </c>
      <c r="AO114" s="681" t="s">
        <v>1246</v>
      </c>
      <c r="AP114" s="681" t="s">
        <v>1447</v>
      </c>
      <c r="AR114" s="681" t="s">
        <v>1246</v>
      </c>
      <c r="AS114" s="681" t="s">
        <v>1241</v>
      </c>
      <c r="AT114" s="681" t="s">
        <v>1246</v>
      </c>
      <c r="AU114" s="681" t="s">
        <v>1447</v>
      </c>
      <c r="AV114" s="529" t="s">
        <v>1242</v>
      </c>
      <c r="AX114" s="668" t="str">
        <f>VLOOKUP($I114,'[6]資料）特定'!$H:$H,1,FALSE)</f>
        <v>ＳＯＭＰＯケア　ラヴィーレ町田小山</v>
      </c>
      <c r="AY114" s="682">
        <f>VLOOKUP($I114,'[6]資料）特定'!$H:$M,6,FALSE)</f>
        <v>0</v>
      </c>
    </row>
    <row r="115" spans="1:51" ht="15" hidden="1" customHeight="1">
      <c r="A115" s="670">
        <v>79</v>
      </c>
      <c r="B115" s="670" t="s">
        <v>1853</v>
      </c>
      <c r="C115" s="670" t="str">
        <f t="shared" si="1"/>
        <v>7010_1</v>
      </c>
      <c r="D115" s="688" t="s">
        <v>1634</v>
      </c>
      <c r="E115" s="688" t="s">
        <v>1845</v>
      </c>
      <c r="F115" s="673" t="s">
        <v>1636</v>
      </c>
      <c r="G115" s="673" t="s">
        <v>1850</v>
      </c>
      <c r="H115" s="673" t="s">
        <v>1234</v>
      </c>
      <c r="I115" s="673" t="s">
        <v>1854</v>
      </c>
      <c r="J115" s="673" t="s">
        <v>1855</v>
      </c>
      <c r="K115" s="672" t="s">
        <v>1463</v>
      </c>
      <c r="L115" s="673" t="s">
        <v>1640</v>
      </c>
      <c r="M115" s="673" t="s">
        <v>1850</v>
      </c>
      <c r="N115" s="674" t="s">
        <v>1768</v>
      </c>
      <c r="O115" s="675">
        <v>10.72</v>
      </c>
      <c r="P115" s="672" t="str">
        <f>IFERROR(INDEX([6]契約DB!CQ:CQ,MATCH($C115,[6]契約DB!$I:$I,0)),"")</f>
        <v>混合型</v>
      </c>
      <c r="Q115" s="676" t="s">
        <v>711</v>
      </c>
      <c r="R115" s="676" t="s">
        <v>1236</v>
      </c>
      <c r="S115" s="677" t="s">
        <v>1238</v>
      </c>
      <c r="T115" s="678" t="s">
        <v>643</v>
      </c>
      <c r="U115" s="677" t="s">
        <v>1238</v>
      </c>
      <c r="V115" s="676" t="s">
        <v>643</v>
      </c>
      <c r="W115" s="678" t="s">
        <v>611</v>
      </c>
      <c r="X115" s="677" t="s">
        <v>1244</v>
      </c>
      <c r="Y115" s="677" t="s">
        <v>611</v>
      </c>
      <c r="Z115" s="678" t="s">
        <v>611</v>
      </c>
      <c r="AA115" s="678" t="s">
        <v>611</v>
      </c>
      <c r="AB115" s="676" t="s">
        <v>643</v>
      </c>
      <c r="AC115" s="676" t="s">
        <v>643</v>
      </c>
      <c r="AD115" s="676" t="s">
        <v>643</v>
      </c>
      <c r="AE115" s="683" t="s">
        <v>1243</v>
      </c>
      <c r="AF115" s="678" t="s">
        <v>711</v>
      </c>
      <c r="AG115" s="678" t="s">
        <v>1237</v>
      </c>
      <c r="AH115" s="678" t="s">
        <v>1243</v>
      </c>
      <c r="AI115" s="676" t="s">
        <v>1239</v>
      </c>
      <c r="AJ115" s="678" t="s">
        <v>643</v>
      </c>
      <c r="AK115" s="678" t="s">
        <v>611</v>
      </c>
      <c r="AL115" s="529"/>
      <c r="AM115" s="680" t="s">
        <v>1854</v>
      </c>
      <c r="AN115" s="681" t="s">
        <v>1244</v>
      </c>
      <c r="AO115" s="681" t="s">
        <v>1244</v>
      </c>
      <c r="AP115" s="681" t="s">
        <v>1447</v>
      </c>
      <c r="AR115" s="681" t="s">
        <v>1244</v>
      </c>
      <c r="AS115" s="681" t="s">
        <v>1241</v>
      </c>
      <c r="AT115" s="681" t="s">
        <v>1244</v>
      </c>
      <c r="AU115" s="681" t="s">
        <v>1447</v>
      </c>
      <c r="AV115" s="529" t="s">
        <v>1242</v>
      </c>
      <c r="AX115" s="668" t="str">
        <f>VLOOKUP($I115,'[6]資料）特定'!$H:$H,1,FALSE)</f>
        <v>ＳＯＭＰＯケア　ラヴィーレ町田小野路</v>
      </c>
      <c r="AY115" s="668" t="str">
        <f>VLOOKUP($I115,'[6]資料）特定'!$H:$M,6,FALSE)</f>
        <v>Ⅱ</v>
      </c>
    </row>
    <row r="116" spans="1:51" ht="15" hidden="1" customHeight="1">
      <c r="A116" s="670">
        <v>86</v>
      </c>
      <c r="B116" s="670" t="s">
        <v>1856</v>
      </c>
      <c r="C116" s="670" t="str">
        <f t="shared" si="1"/>
        <v>7042_1</v>
      </c>
      <c r="D116" s="688" t="s">
        <v>1634</v>
      </c>
      <c r="E116" s="688" t="s">
        <v>1845</v>
      </c>
      <c r="F116" s="673" t="s">
        <v>1636</v>
      </c>
      <c r="G116" s="673" t="s">
        <v>1857</v>
      </c>
      <c r="H116" s="673" t="s">
        <v>1234</v>
      </c>
      <c r="I116" s="673" t="s">
        <v>1858</v>
      </c>
      <c r="J116" s="673" t="s">
        <v>1859</v>
      </c>
      <c r="K116" s="672" t="s">
        <v>1463</v>
      </c>
      <c r="L116" s="673" t="s">
        <v>1640</v>
      </c>
      <c r="M116" s="673" t="s">
        <v>1857</v>
      </c>
      <c r="N116" s="674" t="s">
        <v>1248</v>
      </c>
      <c r="O116" s="675">
        <v>10.54</v>
      </c>
      <c r="P116" s="672" t="str">
        <f>IFERROR(INDEX([6]契約DB!CQ:CQ,MATCH($C116,[6]契約DB!$I:$I,0)),"")</f>
        <v>混合型</v>
      </c>
      <c r="Q116" s="676" t="s">
        <v>711</v>
      </c>
      <c r="R116" s="676" t="s">
        <v>1236</v>
      </c>
      <c r="S116" s="677" t="s">
        <v>611</v>
      </c>
      <c r="T116" s="678" t="s">
        <v>643</v>
      </c>
      <c r="U116" s="677" t="s">
        <v>1238</v>
      </c>
      <c r="V116" s="676" t="s">
        <v>643</v>
      </c>
      <c r="W116" s="678" t="s">
        <v>611</v>
      </c>
      <c r="X116" s="677" t="s">
        <v>611</v>
      </c>
      <c r="Y116" s="677" t="s">
        <v>611</v>
      </c>
      <c r="Z116" s="678" t="s">
        <v>611</v>
      </c>
      <c r="AA116" s="678" t="s">
        <v>611</v>
      </c>
      <c r="AB116" s="676" t="s">
        <v>643</v>
      </c>
      <c r="AC116" s="676" t="s">
        <v>643</v>
      </c>
      <c r="AD116" s="676" t="s">
        <v>643</v>
      </c>
      <c r="AE116" s="679" t="s">
        <v>711</v>
      </c>
      <c r="AF116" s="678" t="s">
        <v>711</v>
      </c>
      <c r="AG116" s="678" t="s">
        <v>1237</v>
      </c>
      <c r="AH116" s="678" t="s">
        <v>1243</v>
      </c>
      <c r="AI116" s="676" t="s">
        <v>1239</v>
      </c>
      <c r="AJ116" s="678" t="s">
        <v>643</v>
      </c>
      <c r="AK116" s="678" t="s">
        <v>611</v>
      </c>
      <c r="AL116" s="529"/>
      <c r="AM116" s="680" t="s">
        <v>1858</v>
      </c>
      <c r="AN116" s="681" t="s">
        <v>1244</v>
      </c>
      <c r="AO116" s="681" t="s">
        <v>1244</v>
      </c>
      <c r="AP116" s="681" t="s">
        <v>1447</v>
      </c>
      <c r="AR116" s="681" t="s">
        <v>1244</v>
      </c>
      <c r="AS116" s="681" t="s">
        <v>1241</v>
      </c>
      <c r="AT116" s="681" t="s">
        <v>1244</v>
      </c>
      <c r="AU116" s="681" t="s">
        <v>1447</v>
      </c>
      <c r="AV116" s="529" t="s">
        <v>1242</v>
      </c>
      <c r="AX116" s="668" t="str">
        <f>VLOOKUP($I116,'[6]資料）特定'!$H:$H,1,FALSE)</f>
        <v>ＳＯＭＰＯケア　ラヴィーレ東大和</v>
      </c>
      <c r="AY116" s="682">
        <f>VLOOKUP($I116,'[6]資料）特定'!$H:$M,6,FALSE)</f>
        <v>0</v>
      </c>
    </row>
    <row r="117" spans="1:51" ht="15" hidden="1" customHeight="1">
      <c r="A117" s="670">
        <v>89</v>
      </c>
      <c r="B117" s="670" t="s">
        <v>1860</v>
      </c>
      <c r="C117" s="670" t="str">
        <f t="shared" si="1"/>
        <v>7033_1</v>
      </c>
      <c r="D117" s="688" t="s">
        <v>1634</v>
      </c>
      <c r="E117" s="688" t="s">
        <v>1845</v>
      </c>
      <c r="F117" s="673" t="s">
        <v>1636</v>
      </c>
      <c r="G117" s="673" t="s">
        <v>1850</v>
      </c>
      <c r="H117" s="673" t="s">
        <v>1234</v>
      </c>
      <c r="I117" s="673" t="s">
        <v>1861</v>
      </c>
      <c r="J117" s="673" t="s">
        <v>1862</v>
      </c>
      <c r="K117" s="672" t="s">
        <v>1463</v>
      </c>
      <c r="L117" s="673" t="s">
        <v>1640</v>
      </c>
      <c r="M117" s="673" t="s">
        <v>1850</v>
      </c>
      <c r="N117" s="674" t="s">
        <v>1768</v>
      </c>
      <c r="O117" s="675">
        <v>10.72</v>
      </c>
      <c r="P117" s="672" t="str">
        <f>IFERROR(INDEX([6]契約DB!CQ:CQ,MATCH($C117,[6]契約DB!$I:$I,0)),"")</f>
        <v>混合型</v>
      </c>
      <c r="Q117" s="676" t="s">
        <v>711</v>
      </c>
      <c r="R117" s="676" t="s">
        <v>1236</v>
      </c>
      <c r="S117" s="677" t="s">
        <v>611</v>
      </c>
      <c r="T117" s="678" t="s">
        <v>643</v>
      </c>
      <c r="U117" s="677" t="s">
        <v>1238</v>
      </c>
      <c r="V117" s="676" t="s">
        <v>643</v>
      </c>
      <c r="W117" s="678" t="s">
        <v>611</v>
      </c>
      <c r="X117" s="677" t="s">
        <v>1244</v>
      </c>
      <c r="Y117" s="677" t="s">
        <v>611</v>
      </c>
      <c r="Z117" s="678" t="s">
        <v>611</v>
      </c>
      <c r="AA117" s="678" t="s">
        <v>611</v>
      </c>
      <c r="AB117" s="676" t="s">
        <v>643</v>
      </c>
      <c r="AC117" s="676" t="s">
        <v>643</v>
      </c>
      <c r="AD117" s="676" t="s">
        <v>643</v>
      </c>
      <c r="AE117" s="679" t="s">
        <v>711</v>
      </c>
      <c r="AF117" s="678" t="s">
        <v>711</v>
      </c>
      <c r="AG117" s="678" t="s">
        <v>1237</v>
      </c>
      <c r="AH117" s="678" t="s">
        <v>1243</v>
      </c>
      <c r="AI117" s="676" t="s">
        <v>1239</v>
      </c>
      <c r="AJ117" s="678" t="s">
        <v>643</v>
      </c>
      <c r="AK117" s="678" t="s">
        <v>611</v>
      </c>
      <c r="AL117" s="529"/>
      <c r="AM117" s="680" t="s">
        <v>1861</v>
      </c>
      <c r="AN117" s="681" t="s">
        <v>1244</v>
      </c>
      <c r="AO117" s="681" t="s">
        <v>1244</v>
      </c>
      <c r="AP117" s="681" t="s">
        <v>1447</v>
      </c>
      <c r="AR117" s="681" t="s">
        <v>1244</v>
      </c>
      <c r="AS117" s="681" t="s">
        <v>1241</v>
      </c>
      <c r="AT117" s="681" t="s">
        <v>1244</v>
      </c>
      <c r="AU117" s="681" t="s">
        <v>1447</v>
      </c>
      <c r="AV117" s="529" t="s">
        <v>1242</v>
      </c>
      <c r="AX117" s="668" t="str">
        <f>VLOOKUP($I117,'[6]資料）特定'!$H:$H,1,FALSE)</f>
        <v>ＳＯＭＰＯケア　ラヴィーレ南町田</v>
      </c>
      <c r="AY117" s="682">
        <f>VLOOKUP($I117,'[6]資料）特定'!$H:$M,6,FALSE)</f>
        <v>0</v>
      </c>
    </row>
    <row r="118" spans="1:51" ht="15" hidden="1" customHeight="1">
      <c r="A118" s="670">
        <v>94</v>
      </c>
      <c r="B118" s="670" t="s">
        <v>1863</v>
      </c>
      <c r="C118" s="670" t="str">
        <f t="shared" si="1"/>
        <v>7032_1</v>
      </c>
      <c r="D118" s="688" t="s">
        <v>1634</v>
      </c>
      <c r="E118" s="688" t="s">
        <v>1845</v>
      </c>
      <c r="F118" s="673" t="s">
        <v>1636</v>
      </c>
      <c r="G118" s="673" t="s">
        <v>1864</v>
      </c>
      <c r="H118" s="673" t="s">
        <v>1864</v>
      </c>
      <c r="I118" s="673" t="s">
        <v>1865</v>
      </c>
      <c r="J118" s="673" t="s">
        <v>1866</v>
      </c>
      <c r="K118" s="672" t="s">
        <v>1463</v>
      </c>
      <c r="L118" s="673" t="s">
        <v>1640</v>
      </c>
      <c r="M118" s="673" t="s">
        <v>1864</v>
      </c>
      <c r="N118" s="674" t="s">
        <v>1525</v>
      </c>
      <c r="O118" s="675">
        <v>10.68</v>
      </c>
      <c r="P118" s="672" t="str">
        <f>IFERROR(INDEX([6]契約DB!CQ:CQ,MATCH($C118,[6]契約DB!$I:$I,0)),"")</f>
        <v>混合型</v>
      </c>
      <c r="Q118" s="676" t="s">
        <v>711</v>
      </c>
      <c r="R118" s="676" t="s">
        <v>1236</v>
      </c>
      <c r="S118" s="677" t="s">
        <v>611</v>
      </c>
      <c r="T118" s="678" t="s">
        <v>643</v>
      </c>
      <c r="U118" s="677" t="s">
        <v>1238</v>
      </c>
      <c r="V118" s="676" t="s">
        <v>643</v>
      </c>
      <c r="W118" s="678" t="s">
        <v>611</v>
      </c>
      <c r="X118" s="677" t="s">
        <v>1243</v>
      </c>
      <c r="Y118" s="677" t="s">
        <v>611</v>
      </c>
      <c r="Z118" s="678" t="s">
        <v>611</v>
      </c>
      <c r="AA118" s="678" t="s">
        <v>611</v>
      </c>
      <c r="AB118" s="676" t="s">
        <v>643</v>
      </c>
      <c r="AC118" s="676" t="s">
        <v>643</v>
      </c>
      <c r="AD118" s="676" t="s">
        <v>643</v>
      </c>
      <c r="AE118" s="683" t="s">
        <v>1243</v>
      </c>
      <c r="AF118" s="678" t="s">
        <v>711</v>
      </c>
      <c r="AG118" s="678" t="s">
        <v>1237</v>
      </c>
      <c r="AH118" s="678" t="s">
        <v>1238</v>
      </c>
      <c r="AI118" s="676" t="s">
        <v>1239</v>
      </c>
      <c r="AJ118" s="678" t="s">
        <v>643</v>
      </c>
      <c r="AK118" s="678" t="s">
        <v>611</v>
      </c>
      <c r="AL118" s="529"/>
      <c r="AM118" s="680" t="s">
        <v>1865</v>
      </c>
      <c r="AN118" s="681" t="s">
        <v>1244</v>
      </c>
      <c r="AO118" s="681" t="s">
        <v>1240</v>
      </c>
      <c r="AP118" s="681" t="s">
        <v>1247</v>
      </c>
      <c r="AR118" s="681" t="s">
        <v>1244</v>
      </c>
      <c r="AS118" s="681" t="s">
        <v>1241</v>
      </c>
      <c r="AT118" s="681" t="s">
        <v>1244</v>
      </c>
      <c r="AU118" s="681" t="s">
        <v>1247</v>
      </c>
      <c r="AV118" s="529" t="s">
        <v>1242</v>
      </c>
      <c r="AX118" s="668" t="str">
        <f>VLOOKUP($I118,'[6]資料）特定'!$H:$H,1,FALSE)</f>
        <v>ＳＯＭＰＯケア　ラヴィーレ八王子片倉</v>
      </c>
      <c r="AY118" s="668" t="str">
        <f>VLOOKUP($I118,'[6]資料）特定'!$H:$M,6,FALSE)</f>
        <v>Ⅱ</v>
      </c>
    </row>
    <row r="119" spans="1:51" ht="15" hidden="1" customHeight="1">
      <c r="A119" s="670">
        <v>105</v>
      </c>
      <c r="B119" s="670" t="s">
        <v>1867</v>
      </c>
      <c r="C119" s="670" t="str">
        <f t="shared" si="1"/>
        <v>7107_1</v>
      </c>
      <c r="D119" s="688" t="s">
        <v>1634</v>
      </c>
      <c r="E119" s="688" t="s">
        <v>1845</v>
      </c>
      <c r="F119" s="673" t="s">
        <v>1636</v>
      </c>
      <c r="G119" s="673" t="s">
        <v>1864</v>
      </c>
      <c r="H119" s="673" t="s">
        <v>1864</v>
      </c>
      <c r="I119" s="673" t="s">
        <v>1868</v>
      </c>
      <c r="J119" s="673" t="s">
        <v>1869</v>
      </c>
      <c r="K119" s="672" t="s">
        <v>1463</v>
      </c>
      <c r="L119" s="673" t="s">
        <v>1640</v>
      </c>
      <c r="M119" s="673" t="s">
        <v>1864</v>
      </c>
      <c r="N119" s="674" t="s">
        <v>1525</v>
      </c>
      <c r="O119" s="675">
        <v>10.68</v>
      </c>
      <c r="P119" s="672" t="str">
        <f>IFERROR(INDEX([6]契約DB!CQ:CQ,MATCH($C119,[6]契約DB!$I:$I,0)),"")</f>
        <v>混合型</v>
      </c>
      <c r="Q119" s="676" t="s">
        <v>711</v>
      </c>
      <c r="R119" s="676" t="s">
        <v>1236</v>
      </c>
      <c r="S119" s="677" t="s">
        <v>611</v>
      </c>
      <c r="T119" s="678" t="s">
        <v>611</v>
      </c>
      <c r="U119" s="677" t="s">
        <v>1238</v>
      </c>
      <c r="V119" s="676" t="s">
        <v>643</v>
      </c>
      <c r="W119" s="678" t="s">
        <v>611</v>
      </c>
      <c r="X119" s="677" t="s">
        <v>611</v>
      </c>
      <c r="Y119" s="677" t="s">
        <v>611</v>
      </c>
      <c r="Z119" s="678" t="s">
        <v>611</v>
      </c>
      <c r="AA119" s="678" t="s">
        <v>611</v>
      </c>
      <c r="AB119" s="676" t="s">
        <v>643</v>
      </c>
      <c r="AC119" s="676" t="s">
        <v>643</v>
      </c>
      <c r="AD119" s="676" t="s">
        <v>643</v>
      </c>
      <c r="AE119" s="679" t="s">
        <v>711</v>
      </c>
      <c r="AF119" s="678" t="s">
        <v>711</v>
      </c>
      <c r="AG119" s="678" t="s">
        <v>1237</v>
      </c>
      <c r="AH119" s="678" t="s">
        <v>1243</v>
      </c>
      <c r="AI119" s="676" t="s">
        <v>1239</v>
      </c>
      <c r="AJ119" s="678" t="s">
        <v>643</v>
      </c>
      <c r="AK119" s="678" t="s">
        <v>611</v>
      </c>
      <c r="AL119" s="529"/>
      <c r="AM119" s="680" t="s">
        <v>1868</v>
      </c>
      <c r="AN119" s="681" t="s">
        <v>1244</v>
      </c>
      <c r="AO119" s="681" t="s">
        <v>1244</v>
      </c>
      <c r="AP119" s="681" t="s">
        <v>1447</v>
      </c>
      <c r="AR119" s="681" t="s">
        <v>1244</v>
      </c>
      <c r="AS119" s="681" t="s">
        <v>1241</v>
      </c>
      <c r="AT119" s="681" t="s">
        <v>1244</v>
      </c>
      <c r="AU119" s="681" t="s">
        <v>1447</v>
      </c>
      <c r="AV119" s="529" t="s">
        <v>1242</v>
      </c>
      <c r="AX119" s="668" t="str">
        <f>VLOOKUP($I119,'[6]資料）特定'!$H:$H,1,FALSE)</f>
        <v>ＳＯＭＰＯケア　ラヴィーレ堀之内</v>
      </c>
      <c r="AY119" s="682">
        <f>VLOOKUP($I119,'[6]資料）特定'!$H:$M,6,FALSE)</f>
        <v>0</v>
      </c>
    </row>
    <row r="120" spans="1:51" ht="15" hidden="1" customHeight="1">
      <c r="A120" s="670">
        <v>125</v>
      </c>
      <c r="B120" s="670" t="s">
        <v>1870</v>
      </c>
      <c r="C120" s="670" t="str">
        <f t="shared" si="1"/>
        <v>0412_1</v>
      </c>
      <c r="D120" s="688" t="s">
        <v>1634</v>
      </c>
      <c r="E120" s="688" t="s">
        <v>1845</v>
      </c>
      <c r="F120" s="673" t="s">
        <v>1636</v>
      </c>
      <c r="G120" s="673" t="s">
        <v>1846</v>
      </c>
      <c r="H120" s="673" t="s">
        <v>1234</v>
      </c>
      <c r="I120" s="673" t="s">
        <v>1871</v>
      </c>
      <c r="J120" s="673" t="s">
        <v>1872</v>
      </c>
      <c r="K120" s="672" t="s">
        <v>1235</v>
      </c>
      <c r="L120" s="673" t="s">
        <v>1640</v>
      </c>
      <c r="M120" s="673" t="s">
        <v>1846</v>
      </c>
      <c r="N120" s="674" t="s">
        <v>1455</v>
      </c>
      <c r="O120" s="675">
        <v>10.27</v>
      </c>
      <c r="P120" s="672" t="str">
        <f>IFERROR(INDEX([6]契約DB!CQ:CQ,MATCH($C120,[6]契約DB!$I:$I,0)),"")</f>
        <v>混合型</v>
      </c>
      <c r="Q120" s="676" t="s">
        <v>711</v>
      </c>
      <c r="R120" s="676" t="s">
        <v>1236</v>
      </c>
      <c r="S120" s="677" t="s">
        <v>611</v>
      </c>
      <c r="T120" s="678" t="s">
        <v>611</v>
      </c>
      <c r="U120" s="677" t="s">
        <v>611</v>
      </c>
      <c r="V120" s="676" t="s">
        <v>643</v>
      </c>
      <c r="W120" s="678" t="s">
        <v>611</v>
      </c>
      <c r="X120" s="677" t="s">
        <v>611</v>
      </c>
      <c r="Y120" s="677" t="s">
        <v>611</v>
      </c>
      <c r="Z120" s="678" t="s">
        <v>611</v>
      </c>
      <c r="AA120" s="678" t="s">
        <v>611</v>
      </c>
      <c r="AB120" s="676" t="s">
        <v>643</v>
      </c>
      <c r="AC120" s="676" t="s">
        <v>643</v>
      </c>
      <c r="AD120" s="676" t="s">
        <v>643</v>
      </c>
      <c r="AE120" s="683" t="s">
        <v>1243</v>
      </c>
      <c r="AF120" s="678" t="s">
        <v>711</v>
      </c>
      <c r="AG120" s="678" t="s">
        <v>1237</v>
      </c>
      <c r="AH120" s="678" t="s">
        <v>1243</v>
      </c>
      <c r="AI120" s="676" t="s">
        <v>1239</v>
      </c>
      <c r="AJ120" s="678" t="s">
        <v>643</v>
      </c>
      <c r="AK120" s="678" t="s">
        <v>611</v>
      </c>
      <c r="AL120" s="529"/>
      <c r="AM120" s="680" t="s">
        <v>1871</v>
      </c>
      <c r="AN120" s="681" t="s">
        <v>1244</v>
      </c>
      <c r="AO120" s="681" t="s">
        <v>1244</v>
      </c>
      <c r="AP120" s="681" t="s">
        <v>1447</v>
      </c>
      <c r="AR120" s="681" t="s">
        <v>1244</v>
      </c>
      <c r="AS120" s="681" t="s">
        <v>1241</v>
      </c>
      <c r="AT120" s="681" t="s">
        <v>1244</v>
      </c>
      <c r="AU120" s="681" t="s">
        <v>1447</v>
      </c>
      <c r="AV120" s="529" t="s">
        <v>1242</v>
      </c>
      <c r="AX120" s="668" t="str">
        <f>VLOOKUP($I120,'[6]資料）特定'!$H:$H,1,FALSE)</f>
        <v>そんぽの家　羽村</v>
      </c>
      <c r="AY120" s="668" t="str">
        <f>VLOOKUP($I120,'[6]資料）特定'!$H:$M,6,FALSE)</f>
        <v>Ⅱ</v>
      </c>
    </row>
    <row r="121" spans="1:51" ht="15" hidden="1" customHeight="1">
      <c r="A121" s="670">
        <v>169</v>
      </c>
      <c r="B121" s="670" t="s">
        <v>1873</v>
      </c>
      <c r="C121" s="670" t="str">
        <f t="shared" si="1"/>
        <v>0156_1</v>
      </c>
      <c r="D121" s="688" t="s">
        <v>1634</v>
      </c>
      <c r="E121" s="688" t="s">
        <v>1845</v>
      </c>
      <c r="F121" s="673" t="s">
        <v>1636</v>
      </c>
      <c r="G121" s="673" t="s">
        <v>1874</v>
      </c>
      <c r="H121" s="673" t="s">
        <v>1234</v>
      </c>
      <c r="I121" s="673" t="s">
        <v>1875</v>
      </c>
      <c r="J121" s="673" t="s">
        <v>1876</v>
      </c>
      <c r="K121" s="672" t="s">
        <v>1235</v>
      </c>
      <c r="L121" s="673" t="s">
        <v>1640</v>
      </c>
      <c r="M121" s="673" t="s">
        <v>1874</v>
      </c>
      <c r="N121" s="674" t="s">
        <v>1248</v>
      </c>
      <c r="O121" s="675">
        <v>10.54</v>
      </c>
      <c r="P121" s="672" t="str">
        <f>IFERROR(INDEX([6]契約DB!CQ:CQ,MATCH($C121,[6]契約DB!$I:$I,0)),"")</f>
        <v>介護専用型</v>
      </c>
      <c r="Q121" s="676" t="s">
        <v>711</v>
      </c>
      <c r="R121" s="676" t="s">
        <v>1236</v>
      </c>
      <c r="S121" s="677" t="s">
        <v>611</v>
      </c>
      <c r="T121" s="678" t="s">
        <v>611</v>
      </c>
      <c r="U121" s="677" t="s">
        <v>611</v>
      </c>
      <c r="V121" s="676" t="s">
        <v>643</v>
      </c>
      <c r="W121" s="678" t="s">
        <v>611</v>
      </c>
      <c r="X121" s="677" t="s">
        <v>1244</v>
      </c>
      <c r="Y121" s="677" t="s">
        <v>611</v>
      </c>
      <c r="Z121" s="678" t="s">
        <v>611</v>
      </c>
      <c r="AA121" s="678" t="s">
        <v>611</v>
      </c>
      <c r="AB121" s="676" t="s">
        <v>643</v>
      </c>
      <c r="AC121" s="676" t="s">
        <v>643</v>
      </c>
      <c r="AD121" s="676" t="s">
        <v>643</v>
      </c>
      <c r="AE121" s="683" t="s">
        <v>1243</v>
      </c>
      <c r="AF121" s="678" t="s">
        <v>711</v>
      </c>
      <c r="AG121" s="678" t="s">
        <v>1237</v>
      </c>
      <c r="AH121" s="678" t="s">
        <v>1243</v>
      </c>
      <c r="AI121" s="676" t="s">
        <v>1239</v>
      </c>
      <c r="AJ121" s="678" t="s">
        <v>643</v>
      </c>
      <c r="AK121" s="678" t="s">
        <v>611</v>
      </c>
      <c r="AL121" s="529"/>
      <c r="AM121" s="680" t="s">
        <v>1877</v>
      </c>
      <c r="AN121" s="681" t="s">
        <v>1243</v>
      </c>
      <c r="AO121" s="681" t="s">
        <v>1244</v>
      </c>
      <c r="AP121" s="681" t="s">
        <v>1247</v>
      </c>
      <c r="AR121" s="681" t="s">
        <v>1243</v>
      </c>
      <c r="AS121" s="681" t="s">
        <v>1241</v>
      </c>
      <c r="AT121" s="681" t="s">
        <v>1243</v>
      </c>
      <c r="AU121" s="681" t="s">
        <v>1247</v>
      </c>
      <c r="AV121" s="529" t="s">
        <v>1242</v>
      </c>
      <c r="AX121" s="668" t="str">
        <f>VLOOKUP($I121,'[6]資料）特定'!$H:$H,1,FALSE)</f>
        <v>そんぽの家　昭島</v>
      </c>
      <c r="AY121" s="668" t="str">
        <f>VLOOKUP($I121,'[6]資料）特定'!$H:$M,6,FALSE)</f>
        <v>Ⅱ</v>
      </c>
    </row>
    <row r="122" spans="1:51" ht="15" hidden="1" customHeight="1">
      <c r="A122" s="670">
        <v>173</v>
      </c>
      <c r="B122" s="670" t="s">
        <v>1878</v>
      </c>
      <c r="C122" s="670" t="str">
        <f t="shared" si="1"/>
        <v>0120_1</v>
      </c>
      <c r="D122" s="688" t="s">
        <v>1634</v>
      </c>
      <c r="E122" s="688" t="s">
        <v>1845</v>
      </c>
      <c r="F122" s="673" t="s">
        <v>1636</v>
      </c>
      <c r="G122" s="673" t="s">
        <v>1857</v>
      </c>
      <c r="H122" s="673" t="s">
        <v>1234</v>
      </c>
      <c r="I122" s="673" t="s">
        <v>1879</v>
      </c>
      <c r="J122" s="673" t="s">
        <v>1880</v>
      </c>
      <c r="K122" s="672" t="s">
        <v>1235</v>
      </c>
      <c r="L122" s="673" t="s">
        <v>1640</v>
      </c>
      <c r="M122" s="673" t="s">
        <v>1857</v>
      </c>
      <c r="N122" s="674" t="s">
        <v>1248</v>
      </c>
      <c r="O122" s="675">
        <v>10.54</v>
      </c>
      <c r="P122" s="672" t="str">
        <f>IFERROR(INDEX([6]契約DB!CQ:CQ,MATCH($C122,[6]契約DB!$I:$I,0)),"")</f>
        <v>混合型</v>
      </c>
      <c r="Q122" s="676" t="s">
        <v>711</v>
      </c>
      <c r="R122" s="676" t="s">
        <v>1236</v>
      </c>
      <c r="S122" s="677" t="s">
        <v>611</v>
      </c>
      <c r="T122" s="678" t="s">
        <v>611</v>
      </c>
      <c r="U122" s="677" t="s">
        <v>1238</v>
      </c>
      <c r="V122" s="676" t="s">
        <v>643</v>
      </c>
      <c r="W122" s="678" t="s">
        <v>611</v>
      </c>
      <c r="X122" s="677" t="s">
        <v>611</v>
      </c>
      <c r="Y122" s="677" t="s">
        <v>611</v>
      </c>
      <c r="Z122" s="678" t="s">
        <v>611</v>
      </c>
      <c r="AA122" s="678" t="s">
        <v>611</v>
      </c>
      <c r="AB122" s="676" t="s">
        <v>643</v>
      </c>
      <c r="AC122" s="676" t="s">
        <v>643</v>
      </c>
      <c r="AD122" s="676" t="s">
        <v>643</v>
      </c>
      <c r="AE122" s="679" t="s">
        <v>711</v>
      </c>
      <c r="AF122" s="678" t="s">
        <v>711</v>
      </c>
      <c r="AG122" s="678" t="s">
        <v>1237</v>
      </c>
      <c r="AH122" s="678" t="s">
        <v>1243</v>
      </c>
      <c r="AI122" s="676" t="s">
        <v>1239</v>
      </c>
      <c r="AJ122" s="678" t="s">
        <v>643</v>
      </c>
      <c r="AK122" s="678" t="s">
        <v>611</v>
      </c>
      <c r="AL122" s="529"/>
      <c r="AM122" s="680" t="s">
        <v>1881</v>
      </c>
      <c r="AN122" s="681" t="s">
        <v>1244</v>
      </c>
      <c r="AO122" s="681" t="s">
        <v>1244</v>
      </c>
      <c r="AP122" s="681" t="s">
        <v>1447</v>
      </c>
      <c r="AR122" s="681" t="s">
        <v>1244</v>
      </c>
      <c r="AS122" s="681" t="s">
        <v>1241</v>
      </c>
      <c r="AT122" s="681" t="s">
        <v>1244</v>
      </c>
      <c r="AU122" s="681" t="s">
        <v>1447</v>
      </c>
      <c r="AV122" s="529" t="s">
        <v>1242</v>
      </c>
      <c r="AX122" s="668" t="str">
        <f>VLOOKUP($I122,'[6]資料）特定'!$H:$H,1,FALSE)</f>
        <v>そんぽの家　上北台</v>
      </c>
      <c r="AY122" s="682">
        <f>VLOOKUP($I122,'[6]資料）特定'!$H:$M,6,FALSE)</f>
        <v>0</v>
      </c>
    </row>
    <row r="123" spans="1:51" ht="15" hidden="1" customHeight="1">
      <c r="A123" s="670">
        <v>245</v>
      </c>
      <c r="B123" s="670" t="s">
        <v>1882</v>
      </c>
      <c r="C123" s="670" t="str">
        <f t="shared" si="1"/>
        <v>0705_1</v>
      </c>
      <c r="D123" s="688" t="s">
        <v>1634</v>
      </c>
      <c r="E123" s="688" t="s">
        <v>1845</v>
      </c>
      <c r="F123" s="673" t="s">
        <v>1636</v>
      </c>
      <c r="G123" s="673" t="s">
        <v>1864</v>
      </c>
      <c r="H123" s="673" t="s">
        <v>1864</v>
      </c>
      <c r="I123" s="673" t="s">
        <v>1883</v>
      </c>
      <c r="J123" s="673" t="s">
        <v>1884</v>
      </c>
      <c r="K123" s="672" t="s">
        <v>1235</v>
      </c>
      <c r="L123" s="673" t="s">
        <v>1640</v>
      </c>
      <c r="M123" s="673" t="s">
        <v>1864</v>
      </c>
      <c r="N123" s="674" t="s">
        <v>1525</v>
      </c>
      <c r="O123" s="675">
        <v>10.68</v>
      </c>
      <c r="P123" s="672" t="str">
        <f>IFERROR(INDEX([6]契約DB!CQ:CQ,MATCH($C123,[6]契約DB!$I:$I,0)),"")</f>
        <v>混合型</v>
      </c>
      <c r="Q123" s="676" t="s">
        <v>711</v>
      </c>
      <c r="R123" s="676" t="s">
        <v>1236</v>
      </c>
      <c r="S123" s="677" t="s">
        <v>611</v>
      </c>
      <c r="T123" s="678" t="s">
        <v>643</v>
      </c>
      <c r="U123" s="677" t="s">
        <v>1238</v>
      </c>
      <c r="V123" s="676" t="s">
        <v>643</v>
      </c>
      <c r="W123" s="678" t="s">
        <v>611</v>
      </c>
      <c r="X123" s="677" t="s">
        <v>1243</v>
      </c>
      <c r="Y123" s="677" t="s">
        <v>611</v>
      </c>
      <c r="Z123" s="678" t="s">
        <v>611</v>
      </c>
      <c r="AA123" s="678" t="s">
        <v>611</v>
      </c>
      <c r="AB123" s="676" t="s">
        <v>643</v>
      </c>
      <c r="AC123" s="676" t="s">
        <v>643</v>
      </c>
      <c r="AD123" s="676" t="s">
        <v>643</v>
      </c>
      <c r="AE123" s="683" t="s">
        <v>1243</v>
      </c>
      <c r="AF123" s="678" t="s">
        <v>711</v>
      </c>
      <c r="AG123" s="678" t="s">
        <v>1237</v>
      </c>
      <c r="AH123" s="678" t="s">
        <v>1238</v>
      </c>
      <c r="AI123" s="676" t="s">
        <v>1239</v>
      </c>
      <c r="AJ123" s="678" t="s">
        <v>643</v>
      </c>
      <c r="AK123" s="678" t="s">
        <v>611</v>
      </c>
      <c r="AL123" s="529"/>
      <c r="AM123" s="680" t="s">
        <v>1883</v>
      </c>
      <c r="AN123" s="681" t="s">
        <v>1240</v>
      </c>
      <c r="AO123" s="681" t="s">
        <v>1240</v>
      </c>
      <c r="AP123" s="681" t="s">
        <v>1447</v>
      </c>
      <c r="AR123" s="681" t="s">
        <v>1240</v>
      </c>
      <c r="AS123" s="681" t="s">
        <v>1241</v>
      </c>
      <c r="AT123" s="681" t="s">
        <v>1240</v>
      </c>
      <c r="AU123" s="681" t="s">
        <v>1447</v>
      </c>
      <c r="AV123" s="529" t="s">
        <v>1242</v>
      </c>
      <c r="AX123" s="668" t="str">
        <f>VLOOKUP($I123,'[6]資料）特定'!$H:$H,1,FALSE)</f>
        <v>そんぽの家　八王子元本郷</v>
      </c>
      <c r="AY123" s="668" t="str">
        <f>VLOOKUP($I123,'[6]資料）特定'!$H:$M,6,FALSE)</f>
        <v>Ⅱ</v>
      </c>
    </row>
    <row r="124" spans="1:51" ht="15" hidden="1" customHeight="1">
      <c r="A124" s="670">
        <v>246</v>
      </c>
      <c r="B124" s="670" t="s">
        <v>1885</v>
      </c>
      <c r="C124" s="670" t="str">
        <f t="shared" si="1"/>
        <v>0700_1</v>
      </c>
      <c r="D124" s="688" t="s">
        <v>1634</v>
      </c>
      <c r="E124" s="688" t="s">
        <v>1845</v>
      </c>
      <c r="F124" s="673" t="s">
        <v>1636</v>
      </c>
      <c r="G124" s="673" t="s">
        <v>1864</v>
      </c>
      <c r="H124" s="673" t="s">
        <v>1864</v>
      </c>
      <c r="I124" s="673" t="s">
        <v>1886</v>
      </c>
      <c r="J124" s="673" t="s">
        <v>1887</v>
      </c>
      <c r="K124" s="672" t="s">
        <v>1235</v>
      </c>
      <c r="L124" s="673" t="s">
        <v>1640</v>
      </c>
      <c r="M124" s="673" t="s">
        <v>1864</v>
      </c>
      <c r="N124" s="674" t="s">
        <v>1525</v>
      </c>
      <c r="O124" s="675">
        <v>10.68</v>
      </c>
      <c r="P124" s="672" t="str">
        <f>IFERROR(INDEX([6]契約DB!CQ:CQ,MATCH($C124,[6]契約DB!$I:$I,0)),"")</f>
        <v>混合型</v>
      </c>
      <c r="Q124" s="676" t="s">
        <v>711</v>
      </c>
      <c r="R124" s="676" t="s">
        <v>1236</v>
      </c>
      <c r="S124" s="677" t="s">
        <v>611</v>
      </c>
      <c r="T124" s="678" t="s">
        <v>643</v>
      </c>
      <c r="U124" s="677" t="s">
        <v>1238</v>
      </c>
      <c r="V124" s="676" t="s">
        <v>643</v>
      </c>
      <c r="W124" s="678" t="s">
        <v>611</v>
      </c>
      <c r="X124" s="677" t="s">
        <v>1238</v>
      </c>
      <c r="Y124" s="677" t="s">
        <v>611</v>
      </c>
      <c r="Z124" s="678" t="s">
        <v>611</v>
      </c>
      <c r="AA124" s="678" t="s">
        <v>611</v>
      </c>
      <c r="AB124" s="676" t="s">
        <v>643</v>
      </c>
      <c r="AC124" s="676" t="s">
        <v>643</v>
      </c>
      <c r="AD124" s="676" t="s">
        <v>643</v>
      </c>
      <c r="AE124" s="683" t="s">
        <v>1243</v>
      </c>
      <c r="AF124" s="678" t="s">
        <v>711</v>
      </c>
      <c r="AG124" s="678" t="s">
        <v>1237</v>
      </c>
      <c r="AH124" s="678" t="s">
        <v>1238</v>
      </c>
      <c r="AI124" s="676" t="s">
        <v>1239</v>
      </c>
      <c r="AJ124" s="678" t="s">
        <v>643</v>
      </c>
      <c r="AK124" s="678" t="s">
        <v>611</v>
      </c>
      <c r="AL124" s="529"/>
      <c r="AM124" s="680" t="s">
        <v>1886</v>
      </c>
      <c r="AN124" s="681" t="s">
        <v>1240</v>
      </c>
      <c r="AO124" s="681" t="s">
        <v>1240</v>
      </c>
      <c r="AP124" s="681" t="s">
        <v>1447</v>
      </c>
      <c r="AR124" s="681" t="s">
        <v>1240</v>
      </c>
      <c r="AS124" s="681" t="s">
        <v>1241</v>
      </c>
      <c r="AT124" s="681" t="s">
        <v>1240</v>
      </c>
      <c r="AU124" s="681" t="s">
        <v>1447</v>
      </c>
      <c r="AV124" s="529" t="s">
        <v>1242</v>
      </c>
      <c r="AX124" s="668" t="str">
        <f>VLOOKUP($I124,'[6]資料）特定'!$H:$H,1,FALSE)</f>
        <v>そんぽの家　八王子小宮</v>
      </c>
      <c r="AY124" s="668" t="str">
        <f>VLOOKUP($I124,'[6]資料）特定'!$H:$M,6,FALSE)</f>
        <v>Ⅱ</v>
      </c>
    </row>
    <row r="125" spans="1:51" ht="15" hidden="1" customHeight="1">
      <c r="A125" s="670">
        <v>258</v>
      </c>
      <c r="B125" s="670" t="s">
        <v>1888</v>
      </c>
      <c r="C125" s="670" t="str">
        <f t="shared" si="1"/>
        <v>0697_1</v>
      </c>
      <c r="D125" s="688" t="s">
        <v>1634</v>
      </c>
      <c r="E125" s="688" t="s">
        <v>1845</v>
      </c>
      <c r="F125" s="673" t="s">
        <v>1636</v>
      </c>
      <c r="G125" s="673" t="s">
        <v>1889</v>
      </c>
      <c r="H125" s="673" t="s">
        <v>1234</v>
      </c>
      <c r="I125" s="673" t="s">
        <v>1881</v>
      </c>
      <c r="J125" s="673" t="s">
        <v>1890</v>
      </c>
      <c r="K125" s="672" t="s">
        <v>1235</v>
      </c>
      <c r="L125" s="673" t="s">
        <v>1640</v>
      </c>
      <c r="M125" s="673" t="s">
        <v>1889</v>
      </c>
      <c r="N125" s="674" t="s">
        <v>1455</v>
      </c>
      <c r="O125" s="675">
        <v>10.27</v>
      </c>
      <c r="P125" s="672" t="str">
        <f>IFERROR(INDEX([6]契約DB!CQ:CQ,MATCH($C125,[6]契約DB!$I:$I,0)),"")</f>
        <v>混合型</v>
      </c>
      <c r="Q125" s="676" t="s">
        <v>711</v>
      </c>
      <c r="R125" s="676" t="s">
        <v>1236</v>
      </c>
      <c r="S125" s="677" t="s">
        <v>611</v>
      </c>
      <c r="T125" s="678" t="s">
        <v>643</v>
      </c>
      <c r="U125" s="677" t="s">
        <v>1238</v>
      </c>
      <c r="V125" s="676" t="s">
        <v>643</v>
      </c>
      <c r="W125" s="678" t="s">
        <v>611</v>
      </c>
      <c r="X125" s="677" t="s">
        <v>611</v>
      </c>
      <c r="Y125" s="677" t="s">
        <v>611</v>
      </c>
      <c r="Z125" s="678" t="s">
        <v>611</v>
      </c>
      <c r="AA125" s="678" t="s">
        <v>611</v>
      </c>
      <c r="AB125" s="676" t="s">
        <v>643</v>
      </c>
      <c r="AC125" s="676" t="s">
        <v>643</v>
      </c>
      <c r="AD125" s="676" t="s">
        <v>643</v>
      </c>
      <c r="AE125" s="683" t="s">
        <v>1243</v>
      </c>
      <c r="AF125" s="678" t="s">
        <v>711</v>
      </c>
      <c r="AG125" s="678" t="s">
        <v>1237</v>
      </c>
      <c r="AH125" s="678" t="s">
        <v>1243</v>
      </c>
      <c r="AI125" s="676" t="s">
        <v>1239</v>
      </c>
      <c r="AJ125" s="678" t="s">
        <v>643</v>
      </c>
      <c r="AK125" s="678" t="s">
        <v>611</v>
      </c>
      <c r="AL125" s="529"/>
      <c r="AM125" s="680" t="s">
        <v>1881</v>
      </c>
      <c r="AN125" s="681" t="s">
        <v>1244</v>
      </c>
      <c r="AO125" s="681" t="s">
        <v>1244</v>
      </c>
      <c r="AP125" s="681" t="s">
        <v>1447</v>
      </c>
      <c r="AR125" s="681" t="s">
        <v>1244</v>
      </c>
      <c r="AS125" s="681" t="s">
        <v>1241</v>
      </c>
      <c r="AT125" s="681" t="s">
        <v>1244</v>
      </c>
      <c r="AU125" s="681" t="s">
        <v>1447</v>
      </c>
      <c r="AV125" s="529" t="s">
        <v>1242</v>
      </c>
      <c r="AX125" s="668" t="str">
        <f>VLOOKUP($I125,'[6]資料）特定'!$H:$H,1,FALSE)</f>
        <v>そんぽの家　武蔵村山</v>
      </c>
      <c r="AY125" s="668" t="str">
        <f>VLOOKUP($I125,'[6]資料）特定'!$H:$M,6,FALSE)</f>
        <v>Ⅱ</v>
      </c>
    </row>
    <row r="126" spans="1:51" ht="15" hidden="1" customHeight="1">
      <c r="A126" s="670">
        <v>260</v>
      </c>
      <c r="B126" s="670" t="s">
        <v>1891</v>
      </c>
      <c r="C126" s="670" t="str">
        <f t="shared" si="1"/>
        <v>0259_1</v>
      </c>
      <c r="D126" s="688" t="s">
        <v>1634</v>
      </c>
      <c r="E126" s="688" t="s">
        <v>1845</v>
      </c>
      <c r="F126" s="673" t="s">
        <v>1636</v>
      </c>
      <c r="G126" s="673" t="s">
        <v>1892</v>
      </c>
      <c r="H126" s="673" t="s">
        <v>1234</v>
      </c>
      <c r="I126" s="673" t="s">
        <v>1893</v>
      </c>
      <c r="J126" s="673" t="s">
        <v>1894</v>
      </c>
      <c r="K126" s="672" t="s">
        <v>1235</v>
      </c>
      <c r="L126" s="673" t="s">
        <v>1640</v>
      </c>
      <c r="M126" s="673" t="s">
        <v>1892</v>
      </c>
      <c r="N126" s="689" t="s">
        <v>1895</v>
      </c>
      <c r="O126" s="690">
        <v>10.45</v>
      </c>
      <c r="P126" s="672" t="str">
        <f>IFERROR(INDEX([6]契約DB!CQ:CQ,MATCH($C126,[6]契約DB!$I:$I,0)),"")</f>
        <v>介護専用型</v>
      </c>
      <c r="Q126" s="676" t="s">
        <v>711</v>
      </c>
      <c r="R126" s="676" t="s">
        <v>1236</v>
      </c>
      <c r="S126" s="677" t="s">
        <v>611</v>
      </c>
      <c r="T126" s="678" t="s">
        <v>643</v>
      </c>
      <c r="U126" s="677" t="s">
        <v>1238</v>
      </c>
      <c r="V126" s="676" t="s">
        <v>643</v>
      </c>
      <c r="W126" s="678" t="s">
        <v>611</v>
      </c>
      <c r="X126" s="677" t="s">
        <v>711</v>
      </c>
      <c r="Y126" s="677" t="s">
        <v>611</v>
      </c>
      <c r="Z126" s="678" t="s">
        <v>611</v>
      </c>
      <c r="AA126" s="678" t="s">
        <v>611</v>
      </c>
      <c r="AB126" s="676" t="s">
        <v>643</v>
      </c>
      <c r="AC126" s="676" t="s">
        <v>643</v>
      </c>
      <c r="AD126" s="676" t="s">
        <v>643</v>
      </c>
      <c r="AE126" s="683" t="s">
        <v>1243</v>
      </c>
      <c r="AF126" s="678" t="s">
        <v>711</v>
      </c>
      <c r="AG126" s="678" t="s">
        <v>1237</v>
      </c>
      <c r="AH126" s="678" t="s">
        <v>1243</v>
      </c>
      <c r="AI126" s="676" t="s">
        <v>1239</v>
      </c>
      <c r="AJ126" s="678" t="s">
        <v>643</v>
      </c>
      <c r="AK126" s="678" t="s">
        <v>611</v>
      </c>
      <c r="AL126" s="529"/>
      <c r="AM126" s="680" t="s">
        <v>1896</v>
      </c>
      <c r="AN126" s="681" t="s">
        <v>1243</v>
      </c>
      <c r="AO126" s="681" t="s">
        <v>1243</v>
      </c>
      <c r="AP126" s="681" t="s">
        <v>1447</v>
      </c>
      <c r="AR126" s="681" t="s">
        <v>1243</v>
      </c>
      <c r="AS126" s="681" t="s">
        <v>1241</v>
      </c>
      <c r="AT126" s="681" t="s">
        <v>1243</v>
      </c>
      <c r="AU126" s="681" t="s">
        <v>1447</v>
      </c>
      <c r="AV126" s="529" t="s">
        <v>1242</v>
      </c>
      <c r="AX126" s="668" t="str">
        <f>VLOOKUP($I126,'[6]資料）特定'!$H:$H,1,FALSE)</f>
        <v>そんぽの家　福生公園</v>
      </c>
      <c r="AY126" s="668" t="str">
        <f>VLOOKUP($I126,'[6]資料）特定'!$H:$M,6,FALSE)</f>
        <v>Ⅱ</v>
      </c>
    </row>
    <row r="127" spans="1:51" ht="15" hidden="1" customHeight="1">
      <c r="A127" s="670">
        <v>98</v>
      </c>
      <c r="B127" s="670" t="s">
        <v>1897</v>
      </c>
      <c r="C127" s="670" t="str">
        <f t="shared" si="1"/>
        <v>7005_1</v>
      </c>
      <c r="D127" s="688" t="s">
        <v>1898</v>
      </c>
      <c r="E127" s="688" t="s">
        <v>1899</v>
      </c>
      <c r="F127" s="673" t="s">
        <v>1900</v>
      </c>
      <c r="G127" s="673" t="s">
        <v>1901</v>
      </c>
      <c r="H127" s="673" t="s">
        <v>1901</v>
      </c>
      <c r="I127" s="673" t="s">
        <v>1902</v>
      </c>
      <c r="J127" s="673" t="s">
        <v>1903</v>
      </c>
      <c r="K127" s="672" t="s">
        <v>1463</v>
      </c>
      <c r="L127" s="673" t="s">
        <v>1904</v>
      </c>
      <c r="M127" s="673" t="s">
        <v>1901</v>
      </c>
      <c r="N127" s="674" t="s">
        <v>1768</v>
      </c>
      <c r="O127" s="675">
        <v>10.72</v>
      </c>
      <c r="P127" s="672" t="str">
        <f>IFERROR(INDEX([6]契約DB!CQ:CQ,MATCH($C127,[6]契約DB!$I:$I,0)),"")</f>
        <v>混合型</v>
      </c>
      <c r="Q127" s="676" t="s">
        <v>711</v>
      </c>
      <c r="R127" s="676" t="s">
        <v>1236</v>
      </c>
      <c r="S127" s="677" t="s">
        <v>611</v>
      </c>
      <c r="T127" s="678" t="s">
        <v>643</v>
      </c>
      <c r="U127" s="677" t="s">
        <v>1238</v>
      </c>
      <c r="V127" s="676" t="s">
        <v>643</v>
      </c>
      <c r="W127" s="678" t="s">
        <v>611</v>
      </c>
      <c r="X127" s="677" t="s">
        <v>611</v>
      </c>
      <c r="Y127" s="677" t="s">
        <v>611</v>
      </c>
      <c r="Z127" s="678" t="s">
        <v>611</v>
      </c>
      <c r="AA127" s="678" t="s">
        <v>611</v>
      </c>
      <c r="AB127" s="676" t="s">
        <v>643</v>
      </c>
      <c r="AC127" s="676" t="s">
        <v>643</v>
      </c>
      <c r="AD127" s="676" t="s">
        <v>643</v>
      </c>
      <c r="AE127" s="679" t="s">
        <v>711</v>
      </c>
      <c r="AF127" s="678" t="s">
        <v>711</v>
      </c>
      <c r="AG127" s="678" t="s">
        <v>1237</v>
      </c>
      <c r="AH127" s="678" t="s">
        <v>1243</v>
      </c>
      <c r="AI127" s="676" t="s">
        <v>1239</v>
      </c>
      <c r="AJ127" s="678" t="s">
        <v>643</v>
      </c>
      <c r="AK127" s="678" t="s">
        <v>611</v>
      </c>
      <c r="AL127" s="529"/>
      <c r="AM127" s="680" t="s">
        <v>1902</v>
      </c>
      <c r="AN127" s="681" t="s">
        <v>611</v>
      </c>
      <c r="AO127" s="681" t="s">
        <v>1244</v>
      </c>
      <c r="AP127" s="681" t="s">
        <v>1247</v>
      </c>
      <c r="AR127" s="681" t="s">
        <v>611</v>
      </c>
      <c r="AS127" s="681" t="s">
        <v>1241</v>
      </c>
      <c r="AT127" s="681" t="s">
        <v>611</v>
      </c>
      <c r="AU127" s="681" t="s">
        <v>1247</v>
      </c>
      <c r="AV127" s="529" t="s">
        <v>1242</v>
      </c>
      <c r="AX127" s="668" t="str">
        <f>VLOOKUP($I127,'[6]資料）特定'!$H:$H,1,FALSE)</f>
        <v>ＳＯＭＰＯケア　ラヴィーレ浜川崎</v>
      </c>
      <c r="AY127" s="682">
        <f>VLOOKUP($I127,'[6]資料）特定'!$H:$M,6,FALSE)</f>
        <v>0</v>
      </c>
    </row>
    <row r="128" spans="1:51" ht="15" hidden="1" customHeight="1">
      <c r="A128" s="670">
        <v>144</v>
      </c>
      <c r="B128" s="670" t="s">
        <v>1905</v>
      </c>
      <c r="C128" s="670" t="str">
        <f t="shared" si="1"/>
        <v>0718_1</v>
      </c>
      <c r="D128" s="688" t="s">
        <v>1898</v>
      </c>
      <c r="E128" s="688" t="s">
        <v>1899</v>
      </c>
      <c r="F128" s="673" t="s">
        <v>1900</v>
      </c>
      <c r="G128" s="673" t="s">
        <v>1901</v>
      </c>
      <c r="H128" s="673" t="s">
        <v>1901</v>
      </c>
      <c r="I128" s="673" t="s">
        <v>1906</v>
      </c>
      <c r="J128" s="673" t="s">
        <v>1907</v>
      </c>
      <c r="K128" s="672" t="s">
        <v>1235</v>
      </c>
      <c r="L128" s="673" t="s">
        <v>1904</v>
      </c>
      <c r="M128" s="673" t="s">
        <v>1901</v>
      </c>
      <c r="N128" s="674" t="s">
        <v>1768</v>
      </c>
      <c r="O128" s="675">
        <v>10.72</v>
      </c>
      <c r="P128" s="672" t="str">
        <f>IFERROR(INDEX([6]契約DB!CQ:CQ,MATCH($C128,[6]契約DB!$I:$I,0)),"")</f>
        <v>混合型</v>
      </c>
      <c r="Q128" s="676" t="s">
        <v>711</v>
      </c>
      <c r="R128" s="676" t="s">
        <v>1236</v>
      </c>
      <c r="S128" s="677" t="s">
        <v>611</v>
      </c>
      <c r="T128" s="678" t="s">
        <v>611</v>
      </c>
      <c r="U128" s="677" t="s">
        <v>1238</v>
      </c>
      <c r="V128" s="676" t="s">
        <v>643</v>
      </c>
      <c r="W128" s="678" t="s">
        <v>611</v>
      </c>
      <c r="X128" s="677" t="s">
        <v>1244</v>
      </c>
      <c r="Y128" s="677" t="s">
        <v>611</v>
      </c>
      <c r="Z128" s="678" t="s">
        <v>611</v>
      </c>
      <c r="AA128" s="678" t="s">
        <v>611</v>
      </c>
      <c r="AB128" s="676" t="s">
        <v>643</v>
      </c>
      <c r="AC128" s="676" t="s">
        <v>643</v>
      </c>
      <c r="AD128" s="676" t="s">
        <v>643</v>
      </c>
      <c r="AE128" s="679" t="s">
        <v>711</v>
      </c>
      <c r="AF128" s="678" t="s">
        <v>711</v>
      </c>
      <c r="AG128" s="678" t="s">
        <v>1237</v>
      </c>
      <c r="AH128" s="678" t="s">
        <v>1243</v>
      </c>
      <c r="AI128" s="676" t="s">
        <v>1239</v>
      </c>
      <c r="AJ128" s="678" t="s">
        <v>643</v>
      </c>
      <c r="AK128" s="678" t="s">
        <v>611</v>
      </c>
      <c r="AL128" s="529"/>
      <c r="AM128" s="680" t="s">
        <v>1906</v>
      </c>
      <c r="AN128" s="681" t="s">
        <v>1243</v>
      </c>
      <c r="AO128" s="681" t="s">
        <v>1244</v>
      </c>
      <c r="AP128" s="681">
        <v>0</v>
      </c>
      <c r="AR128" s="681" t="s">
        <v>1243</v>
      </c>
      <c r="AS128" s="681" t="s">
        <v>1241</v>
      </c>
      <c r="AT128" s="681" t="s">
        <v>1243</v>
      </c>
      <c r="AU128" s="681" t="s">
        <v>1247</v>
      </c>
      <c r="AV128" s="529" t="s">
        <v>1908</v>
      </c>
      <c r="AX128" s="668" t="str">
        <f>VLOOKUP($I128,'[6]資料）特定'!$H:$H,1,FALSE)</f>
        <v>そんぽの家　御幸公園</v>
      </c>
      <c r="AY128" s="682">
        <f>VLOOKUP($I128,'[6]資料）特定'!$H:$M,6,FALSE)</f>
        <v>0</v>
      </c>
    </row>
    <row r="129" spans="1:51" ht="15" hidden="1" customHeight="1">
      <c r="A129" s="670">
        <v>167</v>
      </c>
      <c r="B129" s="670" t="s">
        <v>1909</v>
      </c>
      <c r="C129" s="670" t="str">
        <f t="shared" si="1"/>
        <v>0533_1</v>
      </c>
      <c r="D129" s="688" t="s">
        <v>1898</v>
      </c>
      <c r="E129" s="688" t="s">
        <v>1899</v>
      </c>
      <c r="F129" s="673" t="s">
        <v>1900</v>
      </c>
      <c r="G129" s="673" t="s">
        <v>1901</v>
      </c>
      <c r="H129" s="673" t="s">
        <v>1901</v>
      </c>
      <c r="I129" s="673" t="s">
        <v>1910</v>
      </c>
      <c r="J129" s="673" t="s">
        <v>1911</v>
      </c>
      <c r="K129" s="672" t="s">
        <v>1235</v>
      </c>
      <c r="L129" s="673" t="s">
        <v>1904</v>
      </c>
      <c r="M129" s="673" t="s">
        <v>1901</v>
      </c>
      <c r="N129" s="674" t="s">
        <v>1768</v>
      </c>
      <c r="O129" s="675">
        <v>10.72</v>
      </c>
      <c r="P129" s="672" t="str">
        <f>IFERROR(INDEX([6]契約DB!CQ:CQ,MATCH($C129,[6]契約DB!$I:$I,0)),"")</f>
        <v>混合型</v>
      </c>
      <c r="Q129" s="676" t="s">
        <v>711</v>
      </c>
      <c r="R129" s="676" t="s">
        <v>1236</v>
      </c>
      <c r="S129" s="677" t="s">
        <v>611</v>
      </c>
      <c r="T129" s="678" t="s">
        <v>611</v>
      </c>
      <c r="U129" s="677" t="s">
        <v>1238</v>
      </c>
      <c r="V129" s="676" t="s">
        <v>643</v>
      </c>
      <c r="W129" s="678" t="s">
        <v>611</v>
      </c>
      <c r="X129" s="677" t="s">
        <v>1243</v>
      </c>
      <c r="Y129" s="677" t="s">
        <v>611</v>
      </c>
      <c r="Z129" s="678" t="s">
        <v>611</v>
      </c>
      <c r="AA129" s="678" t="s">
        <v>611</v>
      </c>
      <c r="AB129" s="676" t="s">
        <v>643</v>
      </c>
      <c r="AC129" s="676" t="s">
        <v>643</v>
      </c>
      <c r="AD129" s="676" t="s">
        <v>643</v>
      </c>
      <c r="AE129" s="679" t="s">
        <v>711</v>
      </c>
      <c r="AF129" s="678" t="s">
        <v>711</v>
      </c>
      <c r="AG129" s="678" t="s">
        <v>1237</v>
      </c>
      <c r="AH129" s="678" t="s">
        <v>1238</v>
      </c>
      <c r="AI129" s="676" t="s">
        <v>1239</v>
      </c>
      <c r="AJ129" s="678" t="s">
        <v>643</v>
      </c>
      <c r="AK129" s="678" t="s">
        <v>611</v>
      </c>
      <c r="AL129" s="529"/>
      <c r="AM129" s="680" t="s">
        <v>1910</v>
      </c>
      <c r="AN129" s="681" t="s">
        <v>1243</v>
      </c>
      <c r="AO129" s="681" t="s">
        <v>1244</v>
      </c>
      <c r="AP129" s="681" t="s">
        <v>1247</v>
      </c>
      <c r="AR129" s="681" t="s">
        <v>1243</v>
      </c>
      <c r="AS129" s="681" t="s">
        <v>1241</v>
      </c>
      <c r="AT129" s="681" t="s">
        <v>1243</v>
      </c>
      <c r="AU129" s="681" t="s">
        <v>1247</v>
      </c>
      <c r="AV129" s="529" t="s">
        <v>1242</v>
      </c>
      <c r="AX129" s="668" t="str">
        <f>VLOOKUP($I129,'[6]資料）特定'!$H:$H,1,FALSE)</f>
        <v>そんぽの家　小倉</v>
      </c>
      <c r="AY129" s="682">
        <f>VLOOKUP($I129,'[6]資料）特定'!$H:$M,6,FALSE)</f>
        <v>0</v>
      </c>
    </row>
    <row r="130" spans="1:51" ht="15" hidden="1" customHeight="1">
      <c r="A130" s="670">
        <v>181</v>
      </c>
      <c r="B130" s="670" t="s">
        <v>1912</v>
      </c>
      <c r="C130" s="670" t="str">
        <f t="shared" si="1"/>
        <v>0151_1</v>
      </c>
      <c r="D130" s="688" t="s">
        <v>1898</v>
      </c>
      <c r="E130" s="688" t="s">
        <v>1899</v>
      </c>
      <c r="F130" s="673" t="s">
        <v>1900</v>
      </c>
      <c r="G130" s="673" t="s">
        <v>1901</v>
      </c>
      <c r="H130" s="673" t="s">
        <v>1901</v>
      </c>
      <c r="I130" s="673" t="s">
        <v>1913</v>
      </c>
      <c r="J130" s="673" t="s">
        <v>1914</v>
      </c>
      <c r="K130" s="672" t="s">
        <v>1235</v>
      </c>
      <c r="L130" s="673" t="s">
        <v>1904</v>
      </c>
      <c r="M130" s="673" t="s">
        <v>1901</v>
      </c>
      <c r="N130" s="674" t="s">
        <v>1768</v>
      </c>
      <c r="O130" s="675">
        <v>10.72</v>
      </c>
      <c r="P130" s="672" t="str">
        <f>IFERROR(INDEX([6]契約DB!CQ:CQ,MATCH($C130,[6]契約DB!$I:$I,0)),"")</f>
        <v>混合型</v>
      </c>
      <c r="Q130" s="676" t="s">
        <v>711</v>
      </c>
      <c r="R130" s="676" t="s">
        <v>1236</v>
      </c>
      <c r="S130" s="677" t="s">
        <v>611</v>
      </c>
      <c r="T130" s="678" t="s">
        <v>643</v>
      </c>
      <c r="U130" s="677" t="s">
        <v>1238</v>
      </c>
      <c r="V130" s="676" t="s">
        <v>643</v>
      </c>
      <c r="W130" s="678" t="s">
        <v>611</v>
      </c>
      <c r="X130" s="677" t="s">
        <v>1244</v>
      </c>
      <c r="Y130" s="677" t="s">
        <v>611</v>
      </c>
      <c r="Z130" s="678" t="s">
        <v>611</v>
      </c>
      <c r="AA130" s="678" t="s">
        <v>611</v>
      </c>
      <c r="AB130" s="676" t="s">
        <v>643</v>
      </c>
      <c r="AC130" s="676" t="s">
        <v>643</v>
      </c>
      <c r="AD130" s="676" t="s">
        <v>643</v>
      </c>
      <c r="AE130" s="679" t="s">
        <v>711</v>
      </c>
      <c r="AF130" s="678" t="s">
        <v>711</v>
      </c>
      <c r="AG130" s="678" t="s">
        <v>1237</v>
      </c>
      <c r="AH130" s="678" t="s">
        <v>1243</v>
      </c>
      <c r="AI130" s="676" t="s">
        <v>1239</v>
      </c>
      <c r="AJ130" s="678" t="s">
        <v>643</v>
      </c>
      <c r="AK130" s="678" t="s">
        <v>611</v>
      </c>
      <c r="AL130" s="529"/>
      <c r="AM130" s="680" t="s">
        <v>1913</v>
      </c>
      <c r="AN130" s="681" t="s">
        <v>1243</v>
      </c>
      <c r="AO130" s="681" t="s">
        <v>1244</v>
      </c>
      <c r="AP130" s="681">
        <v>0</v>
      </c>
      <c r="AR130" s="681" t="s">
        <v>1243</v>
      </c>
      <c r="AS130" s="681" t="s">
        <v>1241</v>
      </c>
      <c r="AT130" s="681" t="s">
        <v>1243</v>
      </c>
      <c r="AU130" s="681" t="s">
        <v>1247</v>
      </c>
      <c r="AV130" s="529" t="s">
        <v>1908</v>
      </c>
      <c r="AX130" s="668" t="str">
        <f>VLOOKUP($I130,'[6]資料）特定'!$H:$H,1,FALSE)</f>
        <v>そんぽの家　新川崎</v>
      </c>
      <c r="AY130" s="682">
        <f>VLOOKUP($I130,'[6]資料）特定'!$H:$M,6,FALSE)</f>
        <v>0</v>
      </c>
    </row>
    <row r="131" spans="1:51" ht="15" hidden="1" customHeight="1">
      <c r="A131" s="670">
        <v>203</v>
      </c>
      <c r="B131" s="670" t="s">
        <v>1915</v>
      </c>
      <c r="C131" s="670" t="str">
        <f t="shared" si="1"/>
        <v>0715_1</v>
      </c>
      <c r="D131" s="688" t="s">
        <v>1898</v>
      </c>
      <c r="E131" s="688" t="s">
        <v>1899</v>
      </c>
      <c r="F131" s="673" t="s">
        <v>1900</v>
      </c>
      <c r="G131" s="673" t="s">
        <v>1901</v>
      </c>
      <c r="H131" s="673" t="s">
        <v>1901</v>
      </c>
      <c r="I131" s="673" t="s">
        <v>1916</v>
      </c>
      <c r="J131" s="673" t="s">
        <v>1917</v>
      </c>
      <c r="K131" s="672" t="s">
        <v>1235</v>
      </c>
      <c r="L131" s="673" t="s">
        <v>1904</v>
      </c>
      <c r="M131" s="673" t="s">
        <v>1901</v>
      </c>
      <c r="N131" s="674" t="s">
        <v>1768</v>
      </c>
      <c r="O131" s="675">
        <v>10.72</v>
      </c>
      <c r="P131" s="672" t="str">
        <f>IFERROR(INDEX([6]契約DB!CQ:CQ,MATCH($C131,[6]契約DB!$I:$I,0)),"")</f>
        <v>混合型</v>
      </c>
      <c r="Q131" s="676" t="s">
        <v>711</v>
      </c>
      <c r="R131" s="676" t="s">
        <v>1236</v>
      </c>
      <c r="S131" s="677" t="s">
        <v>1238</v>
      </c>
      <c r="T131" s="678" t="s">
        <v>643</v>
      </c>
      <c r="U131" s="677" t="s">
        <v>1238</v>
      </c>
      <c r="V131" s="676" t="s">
        <v>643</v>
      </c>
      <c r="W131" s="678" t="s">
        <v>611</v>
      </c>
      <c r="X131" s="677" t="s">
        <v>611</v>
      </c>
      <c r="Y131" s="677" t="s">
        <v>611</v>
      </c>
      <c r="Z131" s="678" t="s">
        <v>611</v>
      </c>
      <c r="AA131" s="678" t="s">
        <v>611</v>
      </c>
      <c r="AB131" s="676" t="s">
        <v>643</v>
      </c>
      <c r="AC131" s="676" t="s">
        <v>643</v>
      </c>
      <c r="AD131" s="676" t="s">
        <v>643</v>
      </c>
      <c r="AE131" s="679" t="s">
        <v>711</v>
      </c>
      <c r="AF131" s="678" t="s">
        <v>711</v>
      </c>
      <c r="AG131" s="678" t="s">
        <v>1237</v>
      </c>
      <c r="AH131" s="678" t="s">
        <v>1243</v>
      </c>
      <c r="AI131" s="676" t="s">
        <v>1239</v>
      </c>
      <c r="AJ131" s="678" t="s">
        <v>643</v>
      </c>
      <c r="AK131" s="678" t="s">
        <v>611</v>
      </c>
      <c r="AL131" s="529"/>
      <c r="AM131" s="680" t="s">
        <v>1918</v>
      </c>
      <c r="AN131" s="681" t="s">
        <v>1243</v>
      </c>
      <c r="AO131" s="681" t="s">
        <v>1244</v>
      </c>
      <c r="AP131" s="681" t="s">
        <v>1247</v>
      </c>
      <c r="AR131" s="681" t="s">
        <v>1243</v>
      </c>
      <c r="AS131" s="681" t="s">
        <v>1241</v>
      </c>
      <c r="AT131" s="681" t="s">
        <v>1243</v>
      </c>
      <c r="AU131" s="681" t="s">
        <v>1247</v>
      </c>
      <c r="AV131" s="529" t="s">
        <v>1242</v>
      </c>
      <c r="AX131" s="668" t="str">
        <f>VLOOKUP($I131,'[6]資料）特定'!$H:$H,1,FALSE)</f>
        <v>ＳＯＭＰＯケア　ラヴィーレ川崎</v>
      </c>
      <c r="AY131" s="682">
        <f>VLOOKUP($I131,'[6]資料）特定'!$H:$M,6,FALSE)</f>
        <v>0</v>
      </c>
    </row>
    <row r="132" spans="1:51" ht="15" hidden="1" customHeight="1">
      <c r="A132" s="670">
        <v>20</v>
      </c>
      <c r="B132" s="670" t="s">
        <v>1919</v>
      </c>
      <c r="C132" s="670" t="str">
        <f t="shared" si="1"/>
        <v>7116_1</v>
      </c>
      <c r="D132" s="688" t="s">
        <v>1898</v>
      </c>
      <c r="E132" s="688" t="s">
        <v>1920</v>
      </c>
      <c r="F132" s="673" t="s">
        <v>1900</v>
      </c>
      <c r="G132" s="673" t="s">
        <v>1901</v>
      </c>
      <c r="H132" s="673" t="s">
        <v>1901</v>
      </c>
      <c r="I132" s="673" t="s">
        <v>1921</v>
      </c>
      <c r="J132" s="673" t="s">
        <v>1922</v>
      </c>
      <c r="K132" s="672" t="s">
        <v>1463</v>
      </c>
      <c r="L132" s="673" t="s">
        <v>1904</v>
      </c>
      <c r="M132" s="673" t="s">
        <v>1901</v>
      </c>
      <c r="N132" s="674" t="s">
        <v>1768</v>
      </c>
      <c r="O132" s="675">
        <v>10.72</v>
      </c>
      <c r="P132" s="672" t="str">
        <f>IFERROR(INDEX([6]契約DB!CQ:CQ,MATCH($C132,[6]契約DB!$I:$I,0)),"")</f>
        <v>混合型</v>
      </c>
      <c r="Q132" s="676" t="s">
        <v>711</v>
      </c>
      <c r="R132" s="676" t="s">
        <v>1236</v>
      </c>
      <c r="S132" s="677" t="s">
        <v>611</v>
      </c>
      <c r="T132" s="678" t="s">
        <v>643</v>
      </c>
      <c r="U132" s="677" t="s">
        <v>1238</v>
      </c>
      <c r="V132" s="676" t="s">
        <v>643</v>
      </c>
      <c r="W132" s="678" t="s">
        <v>611</v>
      </c>
      <c r="X132" s="677" t="s">
        <v>611</v>
      </c>
      <c r="Y132" s="677" t="s">
        <v>611</v>
      </c>
      <c r="Z132" s="678" t="s">
        <v>611</v>
      </c>
      <c r="AA132" s="678" t="s">
        <v>611</v>
      </c>
      <c r="AB132" s="676" t="s">
        <v>643</v>
      </c>
      <c r="AC132" s="676" t="s">
        <v>643</v>
      </c>
      <c r="AD132" s="676" t="s">
        <v>643</v>
      </c>
      <c r="AE132" s="679" t="s">
        <v>711</v>
      </c>
      <c r="AF132" s="678" t="s">
        <v>711</v>
      </c>
      <c r="AG132" s="678" t="s">
        <v>1237</v>
      </c>
      <c r="AH132" s="678" t="s">
        <v>1243</v>
      </c>
      <c r="AI132" s="676" t="s">
        <v>1239</v>
      </c>
      <c r="AJ132" s="678" t="s">
        <v>643</v>
      </c>
      <c r="AK132" s="678" t="s">
        <v>611</v>
      </c>
      <c r="AL132" s="529"/>
      <c r="AM132" s="680" t="s">
        <v>1921</v>
      </c>
      <c r="AN132" s="681" t="s">
        <v>1244</v>
      </c>
      <c r="AO132" s="681" t="s">
        <v>1244</v>
      </c>
      <c r="AP132" s="681" t="s">
        <v>1447</v>
      </c>
      <c r="AR132" s="681" t="s">
        <v>1244</v>
      </c>
      <c r="AS132" s="681" t="s">
        <v>1241</v>
      </c>
      <c r="AT132" s="681" t="s">
        <v>1244</v>
      </c>
      <c r="AU132" s="681" t="s">
        <v>1447</v>
      </c>
      <c r="AV132" s="529" t="s">
        <v>1242</v>
      </c>
      <c r="AX132" s="668" t="str">
        <f>VLOOKUP($I132,'[6]資料）特定'!$H:$H,1,FALSE)</f>
        <v>ＳＯＭＰＯケア　ラヴィーレ元住吉</v>
      </c>
      <c r="AY132" s="682">
        <f>VLOOKUP($I132,'[6]資料）特定'!$H:$M,6,FALSE)</f>
        <v>0</v>
      </c>
    </row>
    <row r="133" spans="1:51" ht="15" hidden="1" customHeight="1">
      <c r="A133" s="670">
        <v>27</v>
      </c>
      <c r="B133" s="670" t="s">
        <v>1923</v>
      </c>
      <c r="C133" s="670" t="str">
        <f t="shared" si="1"/>
        <v>7006_1</v>
      </c>
      <c r="D133" s="688" t="s">
        <v>1898</v>
      </c>
      <c r="E133" s="688" t="s">
        <v>1920</v>
      </c>
      <c r="F133" s="673" t="s">
        <v>1900</v>
      </c>
      <c r="G133" s="673" t="s">
        <v>1901</v>
      </c>
      <c r="H133" s="673" t="s">
        <v>1901</v>
      </c>
      <c r="I133" s="673" t="s">
        <v>1924</v>
      </c>
      <c r="J133" s="673" t="s">
        <v>1925</v>
      </c>
      <c r="K133" s="672" t="s">
        <v>1463</v>
      </c>
      <c r="L133" s="673" t="s">
        <v>1904</v>
      </c>
      <c r="M133" s="673" t="s">
        <v>1901</v>
      </c>
      <c r="N133" s="674" t="s">
        <v>1768</v>
      </c>
      <c r="O133" s="675">
        <v>10.72</v>
      </c>
      <c r="P133" s="672" t="str">
        <f>IFERROR(INDEX([6]契約DB!CQ:CQ,MATCH($C133,[6]契約DB!$I:$I,0)),"")</f>
        <v>混合型</v>
      </c>
      <c r="Q133" s="676" t="s">
        <v>711</v>
      </c>
      <c r="R133" s="676" t="s">
        <v>1236</v>
      </c>
      <c r="S133" s="677" t="s">
        <v>611</v>
      </c>
      <c r="T133" s="678" t="s">
        <v>643</v>
      </c>
      <c r="U133" s="677" t="s">
        <v>1238</v>
      </c>
      <c r="V133" s="676" t="s">
        <v>643</v>
      </c>
      <c r="W133" s="678" t="s">
        <v>611</v>
      </c>
      <c r="X133" s="677" t="s">
        <v>1244</v>
      </c>
      <c r="Y133" s="677" t="s">
        <v>611</v>
      </c>
      <c r="Z133" s="678" t="s">
        <v>611</v>
      </c>
      <c r="AA133" s="678" t="s">
        <v>611</v>
      </c>
      <c r="AB133" s="676" t="s">
        <v>643</v>
      </c>
      <c r="AC133" s="676" t="s">
        <v>643</v>
      </c>
      <c r="AD133" s="676" t="s">
        <v>643</v>
      </c>
      <c r="AE133" s="679" t="s">
        <v>711</v>
      </c>
      <c r="AF133" s="678" t="s">
        <v>711</v>
      </c>
      <c r="AG133" s="678" t="s">
        <v>1237</v>
      </c>
      <c r="AH133" s="678" t="s">
        <v>1243</v>
      </c>
      <c r="AI133" s="676" t="s">
        <v>1239</v>
      </c>
      <c r="AJ133" s="678" t="s">
        <v>643</v>
      </c>
      <c r="AK133" s="678" t="s">
        <v>611</v>
      </c>
      <c r="AL133" s="529"/>
      <c r="AM133" s="680" t="s">
        <v>1924</v>
      </c>
      <c r="AN133" s="681" t="s">
        <v>1244</v>
      </c>
      <c r="AO133" s="681" t="s">
        <v>1244</v>
      </c>
      <c r="AP133" s="681" t="s">
        <v>1447</v>
      </c>
      <c r="AR133" s="681" t="s">
        <v>1244</v>
      </c>
      <c r="AS133" s="681" t="s">
        <v>1241</v>
      </c>
      <c r="AT133" s="681" t="s">
        <v>1244</v>
      </c>
      <c r="AU133" s="681" t="s">
        <v>1447</v>
      </c>
      <c r="AV133" s="529" t="s">
        <v>1242</v>
      </c>
      <c r="AX133" s="668" t="str">
        <f>VLOOKUP($I133,'[6]資料）特定'!$H:$H,1,FALSE)</f>
        <v>ＳＯＭＰＯケア　ラヴィーレ溝の口</v>
      </c>
      <c r="AY133" s="682">
        <f>VLOOKUP($I133,'[6]資料）特定'!$H:$M,6,FALSE)</f>
        <v>0</v>
      </c>
    </row>
    <row r="134" spans="1:51" ht="15" hidden="1" customHeight="1">
      <c r="A134" s="670">
        <v>28</v>
      </c>
      <c r="B134" s="670" t="s">
        <v>1926</v>
      </c>
      <c r="C134" s="670" t="str">
        <f t="shared" si="1"/>
        <v>7123_1</v>
      </c>
      <c r="D134" s="688" t="s">
        <v>1898</v>
      </c>
      <c r="E134" s="688" t="s">
        <v>1920</v>
      </c>
      <c r="F134" s="673" t="s">
        <v>1900</v>
      </c>
      <c r="G134" s="673" t="s">
        <v>1901</v>
      </c>
      <c r="H134" s="673" t="s">
        <v>1901</v>
      </c>
      <c r="I134" s="673" t="s">
        <v>1927</v>
      </c>
      <c r="J134" s="673" t="s">
        <v>1928</v>
      </c>
      <c r="K134" s="672" t="s">
        <v>1463</v>
      </c>
      <c r="L134" s="673" t="s">
        <v>1904</v>
      </c>
      <c r="M134" s="673" t="s">
        <v>1901</v>
      </c>
      <c r="N134" s="674" t="s">
        <v>1768</v>
      </c>
      <c r="O134" s="675">
        <v>10.72</v>
      </c>
      <c r="P134" s="672" t="str">
        <f>IFERROR(INDEX([6]契約DB!CQ:CQ,MATCH($C134,[6]契約DB!$I:$I,0)),"")</f>
        <v>混合型</v>
      </c>
      <c r="Q134" s="676" t="s">
        <v>711</v>
      </c>
      <c r="R134" s="676" t="s">
        <v>1236</v>
      </c>
      <c r="S134" s="677" t="s">
        <v>611</v>
      </c>
      <c r="T134" s="678" t="s">
        <v>643</v>
      </c>
      <c r="U134" s="677" t="s">
        <v>1238</v>
      </c>
      <c r="V134" s="676" t="s">
        <v>643</v>
      </c>
      <c r="W134" s="678" t="s">
        <v>611</v>
      </c>
      <c r="X134" s="677" t="s">
        <v>611</v>
      </c>
      <c r="Y134" s="677" t="s">
        <v>611</v>
      </c>
      <c r="Z134" s="678" t="s">
        <v>611</v>
      </c>
      <c r="AA134" s="678" t="s">
        <v>611</v>
      </c>
      <c r="AB134" s="676" t="s">
        <v>643</v>
      </c>
      <c r="AC134" s="676" t="s">
        <v>643</v>
      </c>
      <c r="AD134" s="676" t="s">
        <v>643</v>
      </c>
      <c r="AE134" s="679" t="s">
        <v>711</v>
      </c>
      <c r="AF134" s="678" t="s">
        <v>711</v>
      </c>
      <c r="AG134" s="678" t="s">
        <v>1237</v>
      </c>
      <c r="AH134" s="678" t="s">
        <v>1243</v>
      </c>
      <c r="AI134" s="676" t="s">
        <v>1239</v>
      </c>
      <c r="AJ134" s="678" t="s">
        <v>643</v>
      </c>
      <c r="AK134" s="678" t="s">
        <v>611</v>
      </c>
      <c r="AL134" s="529"/>
      <c r="AM134" s="680" t="s">
        <v>1927</v>
      </c>
      <c r="AN134" s="681" t="s">
        <v>1244</v>
      </c>
      <c r="AO134" s="681" t="s">
        <v>1244</v>
      </c>
      <c r="AP134" s="681" t="s">
        <v>1447</v>
      </c>
      <c r="AR134" s="681" t="s">
        <v>1244</v>
      </c>
      <c r="AS134" s="681" t="s">
        <v>1241</v>
      </c>
      <c r="AT134" s="681" t="s">
        <v>1244</v>
      </c>
      <c r="AU134" s="681" t="s">
        <v>1447</v>
      </c>
      <c r="AV134" s="529" t="s">
        <v>1242</v>
      </c>
      <c r="AX134" s="668" t="str">
        <f>VLOOKUP($I134,'[6]資料）特定'!$H:$H,1,FALSE)</f>
        <v>ＳＯＭＰＯケア　ラヴィーレ溝の口弐番館</v>
      </c>
      <c r="AY134" s="682">
        <f>VLOOKUP($I134,'[6]資料）特定'!$H:$M,6,FALSE)</f>
        <v>0</v>
      </c>
    </row>
    <row r="135" spans="1:51" ht="15" hidden="1" customHeight="1">
      <c r="A135" s="670">
        <v>31</v>
      </c>
      <c r="B135" s="670" t="s">
        <v>1929</v>
      </c>
      <c r="C135" s="670" t="str">
        <f t="shared" si="1"/>
        <v>7113_1</v>
      </c>
      <c r="D135" s="688" t="s">
        <v>1898</v>
      </c>
      <c r="E135" s="688" t="s">
        <v>1920</v>
      </c>
      <c r="F135" s="673" t="s">
        <v>1900</v>
      </c>
      <c r="G135" s="673" t="s">
        <v>1901</v>
      </c>
      <c r="H135" s="673" t="s">
        <v>1901</v>
      </c>
      <c r="I135" s="673" t="s">
        <v>1930</v>
      </c>
      <c r="J135" s="673" t="s">
        <v>1931</v>
      </c>
      <c r="K135" s="672" t="s">
        <v>1463</v>
      </c>
      <c r="L135" s="673" t="s">
        <v>1904</v>
      </c>
      <c r="M135" s="673" t="s">
        <v>1901</v>
      </c>
      <c r="N135" s="674" t="s">
        <v>1768</v>
      </c>
      <c r="O135" s="675">
        <v>10.72</v>
      </c>
      <c r="P135" s="672" t="str">
        <f>IFERROR(INDEX([6]契約DB!CQ:CQ,MATCH($C135,[6]契約DB!$I:$I,0)),"")</f>
        <v>混合型</v>
      </c>
      <c r="Q135" s="676" t="s">
        <v>711</v>
      </c>
      <c r="R135" s="676" t="s">
        <v>1236</v>
      </c>
      <c r="S135" s="677" t="s">
        <v>611</v>
      </c>
      <c r="T135" s="678" t="s">
        <v>643</v>
      </c>
      <c r="U135" s="677" t="s">
        <v>1238</v>
      </c>
      <c r="V135" s="676" t="s">
        <v>643</v>
      </c>
      <c r="W135" s="678" t="s">
        <v>611</v>
      </c>
      <c r="X135" s="677" t="s">
        <v>1244</v>
      </c>
      <c r="Y135" s="677" t="s">
        <v>611</v>
      </c>
      <c r="Z135" s="678" t="s">
        <v>611</v>
      </c>
      <c r="AA135" s="678" t="s">
        <v>611</v>
      </c>
      <c r="AB135" s="676" t="s">
        <v>643</v>
      </c>
      <c r="AC135" s="676" t="s">
        <v>643</v>
      </c>
      <c r="AD135" s="676" t="s">
        <v>643</v>
      </c>
      <c r="AE135" s="679" t="s">
        <v>711</v>
      </c>
      <c r="AF135" s="678" t="s">
        <v>711</v>
      </c>
      <c r="AG135" s="678" t="s">
        <v>1237</v>
      </c>
      <c r="AH135" s="678" t="s">
        <v>1243</v>
      </c>
      <c r="AI135" s="676" t="s">
        <v>1239</v>
      </c>
      <c r="AJ135" s="678" t="s">
        <v>643</v>
      </c>
      <c r="AK135" s="678" t="s">
        <v>611</v>
      </c>
      <c r="AL135" s="529"/>
      <c r="AM135" s="680" t="s">
        <v>1930</v>
      </c>
      <c r="AN135" s="681" t="s">
        <v>1244</v>
      </c>
      <c r="AO135" s="681" t="s">
        <v>1244</v>
      </c>
      <c r="AP135" s="681" t="s">
        <v>1447</v>
      </c>
      <c r="AR135" s="681" t="s">
        <v>1244</v>
      </c>
      <c r="AS135" s="681" t="s">
        <v>1241</v>
      </c>
      <c r="AT135" s="681" t="s">
        <v>1244</v>
      </c>
      <c r="AU135" s="681" t="s">
        <v>1447</v>
      </c>
      <c r="AV135" s="529" t="s">
        <v>1242</v>
      </c>
      <c r="AX135" s="668" t="str">
        <f>VLOOKUP($I135,'[6]資料）特定'!$H:$H,1,FALSE)</f>
        <v>ＳＯＭＰＯケア　ラヴィーレ高津</v>
      </c>
      <c r="AY135" s="682">
        <f>VLOOKUP($I135,'[6]資料）特定'!$H:$M,6,FALSE)</f>
        <v>0</v>
      </c>
    </row>
    <row r="136" spans="1:51" ht="15" hidden="1" customHeight="1">
      <c r="A136" s="670">
        <v>149</v>
      </c>
      <c r="B136" s="670" t="s">
        <v>1932</v>
      </c>
      <c r="C136" s="670" t="str">
        <f t="shared" si="1"/>
        <v>0096_1</v>
      </c>
      <c r="D136" s="688" t="s">
        <v>1898</v>
      </c>
      <c r="E136" s="688" t="s">
        <v>1920</v>
      </c>
      <c r="F136" s="673" t="s">
        <v>1900</v>
      </c>
      <c r="G136" s="673" t="s">
        <v>1901</v>
      </c>
      <c r="H136" s="673" t="s">
        <v>1901</v>
      </c>
      <c r="I136" s="673" t="s">
        <v>1933</v>
      </c>
      <c r="J136" s="673" t="s">
        <v>1934</v>
      </c>
      <c r="K136" s="672" t="s">
        <v>1235</v>
      </c>
      <c r="L136" s="673" t="s">
        <v>1904</v>
      </c>
      <c r="M136" s="673" t="s">
        <v>1901</v>
      </c>
      <c r="N136" s="674" t="s">
        <v>1768</v>
      </c>
      <c r="O136" s="675">
        <v>10.72</v>
      </c>
      <c r="P136" s="672" t="str">
        <f>IFERROR(INDEX([6]契約DB!CQ:CQ,MATCH($C136,[6]契約DB!$I:$I,0)),"")</f>
        <v>混合型</v>
      </c>
      <c r="Q136" s="676" t="s">
        <v>711</v>
      </c>
      <c r="R136" s="676" t="s">
        <v>1236</v>
      </c>
      <c r="S136" s="677" t="s">
        <v>611</v>
      </c>
      <c r="T136" s="678" t="s">
        <v>611</v>
      </c>
      <c r="U136" s="677" t="s">
        <v>1238</v>
      </c>
      <c r="V136" s="676" t="s">
        <v>643</v>
      </c>
      <c r="W136" s="678" t="s">
        <v>611</v>
      </c>
      <c r="X136" s="677" t="s">
        <v>611</v>
      </c>
      <c r="Y136" s="677" t="s">
        <v>611</v>
      </c>
      <c r="Z136" s="678" t="s">
        <v>611</v>
      </c>
      <c r="AA136" s="678" t="s">
        <v>611</v>
      </c>
      <c r="AB136" s="676" t="s">
        <v>643</v>
      </c>
      <c r="AC136" s="676" t="s">
        <v>643</v>
      </c>
      <c r="AD136" s="676" t="s">
        <v>643</v>
      </c>
      <c r="AE136" s="679" t="s">
        <v>711</v>
      </c>
      <c r="AF136" s="678" t="s">
        <v>711</v>
      </c>
      <c r="AG136" s="678" t="s">
        <v>1237</v>
      </c>
      <c r="AH136" s="678" t="s">
        <v>1243</v>
      </c>
      <c r="AI136" s="676" t="s">
        <v>1239</v>
      </c>
      <c r="AJ136" s="678" t="s">
        <v>643</v>
      </c>
      <c r="AK136" s="678" t="s">
        <v>611</v>
      </c>
      <c r="AL136" s="529"/>
      <c r="AM136" s="680" t="s">
        <v>1933</v>
      </c>
      <c r="AN136" s="681" t="s">
        <v>1244</v>
      </c>
      <c r="AO136" s="681" t="s">
        <v>1244</v>
      </c>
      <c r="AP136" s="681" t="s">
        <v>1447</v>
      </c>
      <c r="AR136" s="681" t="s">
        <v>1244</v>
      </c>
      <c r="AS136" s="681" t="s">
        <v>1241</v>
      </c>
      <c r="AT136" s="681" t="s">
        <v>1244</v>
      </c>
      <c r="AU136" s="681" t="s">
        <v>1447</v>
      </c>
      <c r="AV136" s="529" t="s">
        <v>1242</v>
      </c>
      <c r="AX136" s="668" t="str">
        <f>VLOOKUP($I136,'[6]資料）特定'!$H:$H,1,FALSE)</f>
        <v>そんぽの家　溝の口</v>
      </c>
      <c r="AY136" s="682">
        <f>VLOOKUP($I136,'[6]資料）特定'!$H:$M,6,FALSE)</f>
        <v>0</v>
      </c>
    </row>
    <row r="137" spans="1:51" ht="15" hidden="1" customHeight="1">
      <c r="A137" s="670">
        <v>13</v>
      </c>
      <c r="B137" s="670" t="s">
        <v>1935</v>
      </c>
      <c r="C137" s="670" t="str">
        <f t="shared" si="1"/>
        <v>7070_1</v>
      </c>
      <c r="D137" s="688" t="s">
        <v>1898</v>
      </c>
      <c r="E137" s="688" t="s">
        <v>1936</v>
      </c>
      <c r="F137" s="673" t="s">
        <v>1900</v>
      </c>
      <c r="G137" s="673" t="s">
        <v>1901</v>
      </c>
      <c r="H137" s="673" t="s">
        <v>1901</v>
      </c>
      <c r="I137" s="673" t="s">
        <v>1937</v>
      </c>
      <c r="J137" s="673" t="s">
        <v>1938</v>
      </c>
      <c r="K137" s="672" t="s">
        <v>1463</v>
      </c>
      <c r="L137" s="673" t="s">
        <v>1904</v>
      </c>
      <c r="M137" s="673" t="s">
        <v>1901</v>
      </c>
      <c r="N137" s="674" t="s">
        <v>1768</v>
      </c>
      <c r="O137" s="675">
        <v>10.72</v>
      </c>
      <c r="P137" s="672" t="str">
        <f>IFERROR(INDEX([6]契約DB!CQ:CQ,MATCH($C137,[6]契約DB!$I:$I,0)),"")</f>
        <v>混合型</v>
      </c>
      <c r="Q137" s="676" t="s">
        <v>711</v>
      </c>
      <c r="R137" s="676" t="s">
        <v>1236</v>
      </c>
      <c r="S137" s="677" t="s">
        <v>611</v>
      </c>
      <c r="T137" s="678" t="s">
        <v>643</v>
      </c>
      <c r="U137" s="677" t="s">
        <v>1238</v>
      </c>
      <c r="V137" s="676" t="s">
        <v>643</v>
      </c>
      <c r="W137" s="678" t="s">
        <v>611</v>
      </c>
      <c r="X137" s="677" t="s">
        <v>611</v>
      </c>
      <c r="Y137" s="677" t="s">
        <v>611</v>
      </c>
      <c r="Z137" s="678" t="s">
        <v>611</v>
      </c>
      <c r="AA137" s="678" t="s">
        <v>611</v>
      </c>
      <c r="AB137" s="676" t="s">
        <v>643</v>
      </c>
      <c r="AC137" s="676" t="s">
        <v>643</v>
      </c>
      <c r="AD137" s="676" t="s">
        <v>643</v>
      </c>
      <c r="AE137" s="679" t="s">
        <v>711</v>
      </c>
      <c r="AF137" s="678" t="s">
        <v>711</v>
      </c>
      <c r="AG137" s="678" t="s">
        <v>1237</v>
      </c>
      <c r="AH137" s="678" t="s">
        <v>1243</v>
      </c>
      <c r="AI137" s="676" t="s">
        <v>1239</v>
      </c>
      <c r="AJ137" s="678" t="s">
        <v>643</v>
      </c>
      <c r="AK137" s="678" t="s">
        <v>611</v>
      </c>
      <c r="AL137" s="529"/>
      <c r="AM137" s="680" t="s">
        <v>1937</v>
      </c>
      <c r="AN137" s="681" t="s">
        <v>1244</v>
      </c>
      <c r="AO137" s="681" t="s">
        <v>1244</v>
      </c>
      <c r="AP137" s="681" t="s">
        <v>1447</v>
      </c>
      <c r="AR137" s="681" t="s">
        <v>1244</v>
      </c>
      <c r="AS137" s="681" t="s">
        <v>1241</v>
      </c>
      <c r="AT137" s="681" t="s">
        <v>1244</v>
      </c>
      <c r="AU137" s="681" t="s">
        <v>1447</v>
      </c>
      <c r="AV137" s="529" t="s">
        <v>1242</v>
      </c>
      <c r="AX137" s="668" t="str">
        <f>VLOOKUP($I137,'[6]資料）特定'!$H:$H,1,FALSE)</f>
        <v>ＳＯＭＰＯケア　ラヴィーレ王禅寺</v>
      </c>
      <c r="AY137" s="682">
        <f>VLOOKUP($I137,'[6]資料）特定'!$H:$M,6,FALSE)</f>
        <v>0</v>
      </c>
    </row>
    <row r="138" spans="1:51" ht="15" hidden="1" customHeight="1">
      <c r="A138" s="670">
        <v>40</v>
      </c>
      <c r="B138" s="670" t="s">
        <v>1939</v>
      </c>
      <c r="C138" s="670" t="str">
        <f t="shared" si="1"/>
        <v>7100_1</v>
      </c>
      <c r="D138" s="688" t="s">
        <v>1898</v>
      </c>
      <c r="E138" s="688" t="s">
        <v>1936</v>
      </c>
      <c r="F138" s="673" t="s">
        <v>1900</v>
      </c>
      <c r="G138" s="673" t="s">
        <v>1901</v>
      </c>
      <c r="H138" s="673" t="s">
        <v>1901</v>
      </c>
      <c r="I138" s="673" t="s">
        <v>1940</v>
      </c>
      <c r="J138" s="673" t="s">
        <v>1941</v>
      </c>
      <c r="K138" s="672" t="s">
        <v>1463</v>
      </c>
      <c r="L138" s="673" t="s">
        <v>1904</v>
      </c>
      <c r="M138" s="673" t="s">
        <v>1901</v>
      </c>
      <c r="N138" s="674" t="s">
        <v>1768</v>
      </c>
      <c r="O138" s="675">
        <v>10.72</v>
      </c>
      <c r="P138" s="672" t="str">
        <f>IFERROR(INDEX([6]契約DB!CQ:CQ,MATCH($C138,[6]契約DB!$I:$I,0)),"")</f>
        <v>混合型</v>
      </c>
      <c r="Q138" s="676" t="s">
        <v>711</v>
      </c>
      <c r="R138" s="676" t="s">
        <v>1236</v>
      </c>
      <c r="S138" s="677" t="s">
        <v>1238</v>
      </c>
      <c r="T138" s="678" t="s">
        <v>643</v>
      </c>
      <c r="U138" s="677" t="s">
        <v>1238</v>
      </c>
      <c r="V138" s="676" t="s">
        <v>643</v>
      </c>
      <c r="W138" s="678" t="s">
        <v>611</v>
      </c>
      <c r="X138" s="677" t="s">
        <v>1244</v>
      </c>
      <c r="Y138" s="677" t="s">
        <v>611</v>
      </c>
      <c r="Z138" s="678" t="s">
        <v>611</v>
      </c>
      <c r="AA138" s="678" t="s">
        <v>611</v>
      </c>
      <c r="AB138" s="676" t="s">
        <v>643</v>
      </c>
      <c r="AC138" s="676" t="s">
        <v>643</v>
      </c>
      <c r="AD138" s="676" t="s">
        <v>643</v>
      </c>
      <c r="AE138" s="679" t="s">
        <v>711</v>
      </c>
      <c r="AF138" s="678" t="s">
        <v>711</v>
      </c>
      <c r="AG138" s="678" t="s">
        <v>1237</v>
      </c>
      <c r="AH138" s="678" t="s">
        <v>1243</v>
      </c>
      <c r="AI138" s="676" t="s">
        <v>1239</v>
      </c>
      <c r="AJ138" s="678" t="s">
        <v>643</v>
      </c>
      <c r="AK138" s="678" t="s">
        <v>611</v>
      </c>
      <c r="AL138" s="529"/>
      <c r="AM138" s="680" t="s">
        <v>1940</v>
      </c>
      <c r="AN138" s="681" t="s">
        <v>1244</v>
      </c>
      <c r="AO138" s="681" t="s">
        <v>1244</v>
      </c>
      <c r="AP138" s="681" t="s">
        <v>1447</v>
      </c>
      <c r="AR138" s="681" t="s">
        <v>1244</v>
      </c>
      <c r="AS138" s="681" t="s">
        <v>1241</v>
      </c>
      <c r="AT138" s="681" t="s">
        <v>1244</v>
      </c>
      <c r="AU138" s="681" t="s">
        <v>1447</v>
      </c>
      <c r="AV138" s="529" t="s">
        <v>1242</v>
      </c>
      <c r="AX138" s="668" t="str">
        <f>VLOOKUP($I138,'[6]資料）特定'!$H:$H,1,FALSE)</f>
        <v>ＳＯＭＰＯケア　ラヴィーレ若葉台</v>
      </c>
      <c r="AY138" s="682">
        <f>VLOOKUP($I138,'[6]資料）特定'!$H:$M,6,FALSE)</f>
        <v>0</v>
      </c>
    </row>
    <row r="139" spans="1:51" ht="15" hidden="1" customHeight="1">
      <c r="A139" s="670">
        <v>66</v>
      </c>
      <c r="B139" s="670" t="s">
        <v>1942</v>
      </c>
      <c r="C139" s="670" t="str">
        <f t="shared" ref="C139:C202" si="2">B139&amp;"_"&amp;1</f>
        <v>7094_1</v>
      </c>
      <c r="D139" s="688" t="s">
        <v>1898</v>
      </c>
      <c r="E139" s="688" t="s">
        <v>1936</v>
      </c>
      <c r="F139" s="673" t="s">
        <v>1900</v>
      </c>
      <c r="G139" s="673" t="s">
        <v>1901</v>
      </c>
      <c r="H139" s="673" t="s">
        <v>1901</v>
      </c>
      <c r="I139" s="673" t="s">
        <v>1918</v>
      </c>
      <c r="J139" s="673" t="s">
        <v>1943</v>
      </c>
      <c r="K139" s="672" t="s">
        <v>1463</v>
      </c>
      <c r="L139" s="673" t="s">
        <v>1904</v>
      </c>
      <c r="M139" s="673" t="s">
        <v>1901</v>
      </c>
      <c r="N139" s="674" t="s">
        <v>1768</v>
      </c>
      <c r="O139" s="675">
        <v>10.72</v>
      </c>
      <c r="P139" s="672" t="str">
        <f>IFERROR(INDEX([6]契約DB!CQ:CQ,MATCH($C139,[6]契約DB!$I:$I,0)),"")</f>
        <v>混合型</v>
      </c>
      <c r="Q139" s="676" t="s">
        <v>711</v>
      </c>
      <c r="R139" s="676" t="s">
        <v>1236</v>
      </c>
      <c r="S139" s="677" t="s">
        <v>1238</v>
      </c>
      <c r="T139" s="678" t="s">
        <v>643</v>
      </c>
      <c r="U139" s="677" t="s">
        <v>1238</v>
      </c>
      <c r="V139" s="676" t="s">
        <v>643</v>
      </c>
      <c r="W139" s="678" t="s">
        <v>611</v>
      </c>
      <c r="X139" s="677" t="s">
        <v>611</v>
      </c>
      <c r="Y139" s="677" t="s">
        <v>611</v>
      </c>
      <c r="Z139" s="678" t="s">
        <v>611</v>
      </c>
      <c r="AA139" s="678" t="s">
        <v>611</v>
      </c>
      <c r="AB139" s="676" t="s">
        <v>643</v>
      </c>
      <c r="AC139" s="676" t="s">
        <v>643</v>
      </c>
      <c r="AD139" s="676" t="s">
        <v>643</v>
      </c>
      <c r="AE139" s="679" t="s">
        <v>711</v>
      </c>
      <c r="AF139" s="678" t="s">
        <v>711</v>
      </c>
      <c r="AG139" s="678" t="s">
        <v>1237</v>
      </c>
      <c r="AH139" s="678" t="s">
        <v>1243</v>
      </c>
      <c r="AI139" s="676" t="s">
        <v>1239</v>
      </c>
      <c r="AJ139" s="678" t="s">
        <v>643</v>
      </c>
      <c r="AK139" s="678" t="s">
        <v>611</v>
      </c>
      <c r="AL139" s="529"/>
      <c r="AM139" s="680" t="s">
        <v>1918</v>
      </c>
      <c r="AN139" s="681" t="s">
        <v>1243</v>
      </c>
      <c r="AO139" s="681" t="s">
        <v>1244</v>
      </c>
      <c r="AP139" s="681" t="s">
        <v>1247</v>
      </c>
      <c r="AR139" s="681" t="s">
        <v>1243</v>
      </c>
      <c r="AS139" s="681" t="s">
        <v>1241</v>
      </c>
      <c r="AT139" s="681" t="s">
        <v>1243</v>
      </c>
      <c r="AU139" s="681" t="s">
        <v>1247</v>
      </c>
      <c r="AV139" s="529" t="s">
        <v>1242</v>
      </c>
      <c r="AX139" s="668" t="str">
        <f>VLOOKUP($I139,'[6]資料）特定'!$H:$H,1,FALSE)</f>
        <v>ＳＯＭＰＯケア　ラヴィーレ川崎宮前</v>
      </c>
      <c r="AY139" s="682">
        <f>VLOOKUP($I139,'[6]資料）特定'!$H:$M,6,FALSE)</f>
        <v>0</v>
      </c>
    </row>
    <row r="140" spans="1:51" ht="15" hidden="1" customHeight="1">
      <c r="A140" s="670">
        <v>118</v>
      </c>
      <c r="B140" s="670" t="s">
        <v>1944</v>
      </c>
      <c r="C140" s="670" t="str">
        <f t="shared" si="2"/>
        <v>0106_1</v>
      </c>
      <c r="D140" s="688" t="s">
        <v>1898</v>
      </c>
      <c r="E140" s="688" t="s">
        <v>1936</v>
      </c>
      <c r="F140" s="673" t="s">
        <v>1900</v>
      </c>
      <c r="G140" s="673" t="s">
        <v>1901</v>
      </c>
      <c r="H140" s="673" t="s">
        <v>1901</v>
      </c>
      <c r="I140" s="673" t="s">
        <v>1945</v>
      </c>
      <c r="J140" s="673" t="s">
        <v>1946</v>
      </c>
      <c r="K140" s="672" t="s">
        <v>1235</v>
      </c>
      <c r="L140" s="673" t="s">
        <v>1904</v>
      </c>
      <c r="M140" s="673" t="s">
        <v>1901</v>
      </c>
      <c r="N140" s="674" t="s">
        <v>1768</v>
      </c>
      <c r="O140" s="675">
        <v>10.72</v>
      </c>
      <c r="P140" s="672" t="str">
        <f>IFERROR(INDEX([6]契約DB!CQ:CQ,MATCH($C140,[6]契約DB!$I:$I,0)),"")</f>
        <v>混合型</v>
      </c>
      <c r="Q140" s="676" t="s">
        <v>711</v>
      </c>
      <c r="R140" s="676" t="s">
        <v>1236</v>
      </c>
      <c r="S140" s="677" t="s">
        <v>611</v>
      </c>
      <c r="T140" s="678" t="s">
        <v>643</v>
      </c>
      <c r="U140" s="677" t="s">
        <v>1238</v>
      </c>
      <c r="V140" s="676" t="s">
        <v>643</v>
      </c>
      <c r="W140" s="678" t="s">
        <v>611</v>
      </c>
      <c r="X140" s="677" t="s">
        <v>1244</v>
      </c>
      <c r="Y140" s="677" t="s">
        <v>611</v>
      </c>
      <c r="Z140" s="678" t="s">
        <v>611</v>
      </c>
      <c r="AA140" s="678" t="s">
        <v>611</v>
      </c>
      <c r="AB140" s="676" t="s">
        <v>643</v>
      </c>
      <c r="AC140" s="676" t="s">
        <v>643</v>
      </c>
      <c r="AD140" s="676" t="s">
        <v>643</v>
      </c>
      <c r="AE140" s="679" t="s">
        <v>711</v>
      </c>
      <c r="AF140" s="678" t="s">
        <v>711</v>
      </c>
      <c r="AG140" s="678" t="s">
        <v>1237</v>
      </c>
      <c r="AH140" s="678" t="s">
        <v>1243</v>
      </c>
      <c r="AI140" s="676" t="s">
        <v>1239</v>
      </c>
      <c r="AJ140" s="678" t="s">
        <v>643</v>
      </c>
      <c r="AK140" s="678" t="s">
        <v>611</v>
      </c>
      <c r="AL140" s="529"/>
      <c r="AM140" s="680" t="s">
        <v>1945</v>
      </c>
      <c r="AN140" s="681" t="s">
        <v>1244</v>
      </c>
      <c r="AO140" s="681" t="s">
        <v>1243</v>
      </c>
      <c r="AP140" s="681" t="s">
        <v>1247</v>
      </c>
      <c r="AR140" s="681" t="s">
        <v>1244</v>
      </c>
      <c r="AS140" s="681" t="s">
        <v>1241</v>
      </c>
      <c r="AT140" s="681" t="s">
        <v>1244</v>
      </c>
      <c r="AU140" s="681" t="s">
        <v>1247</v>
      </c>
      <c r="AV140" s="529" t="s">
        <v>1242</v>
      </c>
      <c r="AX140" s="668" t="str">
        <f>VLOOKUP($I140,'[6]資料）特定'!$H:$H,1,FALSE)</f>
        <v>そんぽの家　はるひ野</v>
      </c>
      <c r="AY140" s="682">
        <f>VLOOKUP($I140,'[6]資料）特定'!$H:$M,6,FALSE)</f>
        <v>0</v>
      </c>
    </row>
    <row r="141" spans="1:51" ht="15" hidden="1" customHeight="1">
      <c r="A141" s="670">
        <v>183</v>
      </c>
      <c r="B141" s="670" t="s">
        <v>1947</v>
      </c>
      <c r="C141" s="670" t="str">
        <f t="shared" si="2"/>
        <v>0699_1</v>
      </c>
      <c r="D141" s="688" t="s">
        <v>1898</v>
      </c>
      <c r="E141" s="688" t="s">
        <v>1936</v>
      </c>
      <c r="F141" s="673" t="s">
        <v>1900</v>
      </c>
      <c r="G141" s="673" t="s">
        <v>1901</v>
      </c>
      <c r="H141" s="673" t="s">
        <v>1901</v>
      </c>
      <c r="I141" s="673" t="s">
        <v>1948</v>
      </c>
      <c r="J141" s="673" t="s">
        <v>1949</v>
      </c>
      <c r="K141" s="672" t="s">
        <v>1235</v>
      </c>
      <c r="L141" s="673" t="s">
        <v>1904</v>
      </c>
      <c r="M141" s="673" t="s">
        <v>1901</v>
      </c>
      <c r="N141" s="674" t="s">
        <v>1768</v>
      </c>
      <c r="O141" s="675">
        <v>10.72</v>
      </c>
      <c r="P141" s="672" t="str">
        <f>IFERROR(INDEX([6]契約DB!CQ:CQ,MATCH($C141,[6]契約DB!$I:$I,0)),"")</f>
        <v>混合型</v>
      </c>
      <c r="Q141" s="676" t="s">
        <v>711</v>
      </c>
      <c r="R141" s="676" t="s">
        <v>1236</v>
      </c>
      <c r="S141" s="677" t="s">
        <v>611</v>
      </c>
      <c r="T141" s="678" t="s">
        <v>643</v>
      </c>
      <c r="U141" s="677" t="s">
        <v>1238</v>
      </c>
      <c r="V141" s="676" t="s">
        <v>643</v>
      </c>
      <c r="W141" s="678" t="s">
        <v>611</v>
      </c>
      <c r="X141" s="677" t="s">
        <v>1243</v>
      </c>
      <c r="Y141" s="677" t="s">
        <v>611</v>
      </c>
      <c r="Z141" s="678" t="s">
        <v>611</v>
      </c>
      <c r="AA141" s="678" t="s">
        <v>611</v>
      </c>
      <c r="AB141" s="676" t="s">
        <v>643</v>
      </c>
      <c r="AC141" s="676" t="s">
        <v>643</v>
      </c>
      <c r="AD141" s="676" t="s">
        <v>643</v>
      </c>
      <c r="AE141" s="679" t="s">
        <v>711</v>
      </c>
      <c r="AF141" s="678" t="s">
        <v>711</v>
      </c>
      <c r="AG141" s="678" t="s">
        <v>1237</v>
      </c>
      <c r="AH141" s="678" t="s">
        <v>1238</v>
      </c>
      <c r="AI141" s="676" t="s">
        <v>1239</v>
      </c>
      <c r="AJ141" s="678" t="s">
        <v>643</v>
      </c>
      <c r="AK141" s="678" t="s">
        <v>611</v>
      </c>
      <c r="AL141" s="529"/>
      <c r="AM141" s="680" t="s">
        <v>1948</v>
      </c>
      <c r="AN141" s="681" t="s">
        <v>1246</v>
      </c>
      <c r="AO141" s="681" t="s">
        <v>1246</v>
      </c>
      <c r="AP141" s="681" t="s">
        <v>1447</v>
      </c>
      <c r="AR141" s="681" t="s">
        <v>1246</v>
      </c>
      <c r="AS141" s="681" t="s">
        <v>1241</v>
      </c>
      <c r="AT141" s="681" t="s">
        <v>1246</v>
      </c>
      <c r="AU141" s="681" t="s">
        <v>1447</v>
      </c>
      <c r="AV141" s="529" t="s">
        <v>1242</v>
      </c>
      <c r="AX141" s="668" t="str">
        <f>VLOOKUP($I141,'[6]資料）特定'!$H:$H,1,FALSE)</f>
        <v>そんぽの家　新百合ヶ丘</v>
      </c>
      <c r="AY141" s="682">
        <f>VLOOKUP($I141,'[6]資料）特定'!$H:$M,6,FALSE)</f>
        <v>0</v>
      </c>
    </row>
    <row r="142" spans="1:51" ht="15" hidden="1" customHeight="1">
      <c r="A142" s="670">
        <v>192</v>
      </c>
      <c r="B142" s="670" t="s">
        <v>1950</v>
      </c>
      <c r="C142" s="670" t="str">
        <f t="shared" si="2"/>
        <v>0247_1</v>
      </c>
      <c r="D142" s="688" t="s">
        <v>1898</v>
      </c>
      <c r="E142" s="688" t="s">
        <v>1936</v>
      </c>
      <c r="F142" s="673" t="s">
        <v>1900</v>
      </c>
      <c r="G142" s="673" t="s">
        <v>1901</v>
      </c>
      <c r="H142" s="673" t="s">
        <v>1901</v>
      </c>
      <c r="I142" s="673" t="s">
        <v>1951</v>
      </c>
      <c r="J142" s="673" t="s">
        <v>1952</v>
      </c>
      <c r="K142" s="672" t="s">
        <v>1235</v>
      </c>
      <c r="L142" s="673" t="s">
        <v>1904</v>
      </c>
      <c r="M142" s="673" t="s">
        <v>1901</v>
      </c>
      <c r="N142" s="674" t="s">
        <v>1768</v>
      </c>
      <c r="O142" s="675">
        <v>10.72</v>
      </c>
      <c r="P142" s="672" t="str">
        <f>IFERROR(INDEX([6]契約DB!CQ:CQ,MATCH($C142,[6]契約DB!$I:$I,0)),"")</f>
        <v>混合型</v>
      </c>
      <c r="Q142" s="676" t="s">
        <v>711</v>
      </c>
      <c r="R142" s="676" t="s">
        <v>1236</v>
      </c>
      <c r="S142" s="677" t="s">
        <v>611</v>
      </c>
      <c r="T142" s="678" t="s">
        <v>643</v>
      </c>
      <c r="U142" s="677" t="s">
        <v>1238</v>
      </c>
      <c r="V142" s="676" t="s">
        <v>643</v>
      </c>
      <c r="W142" s="678" t="s">
        <v>611</v>
      </c>
      <c r="X142" s="677" t="s">
        <v>1238</v>
      </c>
      <c r="Y142" s="677" t="s">
        <v>611</v>
      </c>
      <c r="Z142" s="678" t="s">
        <v>611</v>
      </c>
      <c r="AA142" s="678" t="s">
        <v>611</v>
      </c>
      <c r="AB142" s="676" t="s">
        <v>643</v>
      </c>
      <c r="AC142" s="676" t="s">
        <v>643</v>
      </c>
      <c r="AD142" s="676" t="s">
        <v>643</v>
      </c>
      <c r="AE142" s="679" t="s">
        <v>711</v>
      </c>
      <c r="AF142" s="678" t="s">
        <v>711</v>
      </c>
      <c r="AG142" s="678" t="s">
        <v>1237</v>
      </c>
      <c r="AH142" s="678" t="s">
        <v>1238</v>
      </c>
      <c r="AI142" s="676" t="s">
        <v>1239</v>
      </c>
      <c r="AJ142" s="678" t="s">
        <v>643</v>
      </c>
      <c r="AK142" s="678" t="s">
        <v>611</v>
      </c>
      <c r="AL142" s="529"/>
      <c r="AM142" s="680" t="s">
        <v>1951</v>
      </c>
      <c r="AN142" s="681" t="s">
        <v>1243</v>
      </c>
      <c r="AO142" s="681" t="s">
        <v>1243</v>
      </c>
      <c r="AP142" s="681" t="s">
        <v>1447</v>
      </c>
      <c r="AR142" s="681" t="s">
        <v>1243</v>
      </c>
      <c r="AS142" s="681" t="s">
        <v>1241</v>
      </c>
      <c r="AT142" s="681" t="s">
        <v>1243</v>
      </c>
      <c r="AU142" s="681" t="s">
        <v>1447</v>
      </c>
      <c r="AV142" s="529" t="s">
        <v>1242</v>
      </c>
      <c r="AX142" s="668" t="str">
        <f>VLOOKUP($I142,'[6]資料）特定'!$H:$H,1,FALSE)</f>
        <v>そんぽの家　生田</v>
      </c>
      <c r="AY142" s="682">
        <f>VLOOKUP($I142,'[6]資料）特定'!$H:$M,6,FALSE)</f>
        <v>0</v>
      </c>
    </row>
    <row r="143" spans="1:51" ht="15" hidden="1" customHeight="1">
      <c r="A143" s="670">
        <v>202</v>
      </c>
      <c r="B143" s="670" t="s">
        <v>1953</v>
      </c>
      <c r="C143" s="670" t="str">
        <f t="shared" si="2"/>
        <v>0194_1</v>
      </c>
      <c r="D143" s="688" t="s">
        <v>1898</v>
      </c>
      <c r="E143" s="688" t="s">
        <v>1936</v>
      </c>
      <c r="F143" s="673" t="s">
        <v>1900</v>
      </c>
      <c r="G143" s="673" t="s">
        <v>1901</v>
      </c>
      <c r="H143" s="673" t="s">
        <v>1901</v>
      </c>
      <c r="I143" s="673" t="s">
        <v>1954</v>
      </c>
      <c r="J143" s="673" t="s">
        <v>1955</v>
      </c>
      <c r="K143" s="672" t="s">
        <v>1235</v>
      </c>
      <c r="L143" s="673" t="s">
        <v>1904</v>
      </c>
      <c r="M143" s="673" t="s">
        <v>1901</v>
      </c>
      <c r="N143" s="674" t="s">
        <v>1768</v>
      </c>
      <c r="O143" s="675">
        <v>10.72</v>
      </c>
      <c r="P143" s="672" t="str">
        <f>IFERROR(INDEX([6]契約DB!CQ:CQ,MATCH($C143,[6]契約DB!$I:$I,0)),"")</f>
        <v>混合型</v>
      </c>
      <c r="Q143" s="676" t="s">
        <v>711</v>
      </c>
      <c r="R143" s="676" t="s">
        <v>1236</v>
      </c>
      <c r="S143" s="677" t="s">
        <v>611</v>
      </c>
      <c r="T143" s="678" t="s">
        <v>643</v>
      </c>
      <c r="U143" s="677" t="s">
        <v>1238</v>
      </c>
      <c r="V143" s="676" t="s">
        <v>643</v>
      </c>
      <c r="W143" s="678" t="s">
        <v>611</v>
      </c>
      <c r="X143" s="677" t="s">
        <v>1243</v>
      </c>
      <c r="Y143" s="677" t="s">
        <v>611</v>
      </c>
      <c r="Z143" s="678" t="s">
        <v>611</v>
      </c>
      <c r="AA143" s="678" t="s">
        <v>611</v>
      </c>
      <c r="AB143" s="676" t="s">
        <v>643</v>
      </c>
      <c r="AC143" s="676" t="s">
        <v>643</v>
      </c>
      <c r="AD143" s="676" t="s">
        <v>643</v>
      </c>
      <c r="AE143" s="679" t="s">
        <v>711</v>
      </c>
      <c r="AF143" s="678" t="s">
        <v>711</v>
      </c>
      <c r="AG143" s="678" t="s">
        <v>1237</v>
      </c>
      <c r="AH143" s="678" t="s">
        <v>1238</v>
      </c>
      <c r="AI143" s="676" t="s">
        <v>1239</v>
      </c>
      <c r="AJ143" s="678" t="s">
        <v>643</v>
      </c>
      <c r="AK143" s="678" t="s">
        <v>611</v>
      </c>
      <c r="AL143" s="529"/>
      <c r="AM143" s="680" t="s">
        <v>1954</v>
      </c>
      <c r="AN143" s="681" t="s">
        <v>1244</v>
      </c>
      <c r="AO143" s="681" t="s">
        <v>1246</v>
      </c>
      <c r="AP143" s="681" t="s">
        <v>1247</v>
      </c>
      <c r="AR143" s="681" t="s">
        <v>1244</v>
      </c>
      <c r="AS143" s="681" t="s">
        <v>1241</v>
      </c>
      <c r="AT143" s="681" t="s">
        <v>1244</v>
      </c>
      <c r="AU143" s="681" t="s">
        <v>1247</v>
      </c>
      <c r="AV143" s="529" t="s">
        <v>1242</v>
      </c>
      <c r="AX143" s="668" t="str">
        <f>VLOOKUP($I143,'[6]資料）特定'!$H:$H,1,FALSE)</f>
        <v>そんぽの家　川崎宮前</v>
      </c>
      <c r="AY143" s="682">
        <f>VLOOKUP($I143,'[6]資料）特定'!$H:$M,6,FALSE)</f>
        <v>0</v>
      </c>
    </row>
    <row r="144" spans="1:51" ht="15" hidden="1" customHeight="1">
      <c r="A144" s="670">
        <v>220</v>
      </c>
      <c r="B144" s="670" t="s">
        <v>1956</v>
      </c>
      <c r="C144" s="670" t="str">
        <f t="shared" si="2"/>
        <v>0713_1</v>
      </c>
      <c r="D144" s="688" t="s">
        <v>1898</v>
      </c>
      <c r="E144" s="688" t="s">
        <v>1936</v>
      </c>
      <c r="F144" s="673" t="s">
        <v>1900</v>
      </c>
      <c r="G144" s="673" t="s">
        <v>1901</v>
      </c>
      <c r="H144" s="673" t="s">
        <v>1901</v>
      </c>
      <c r="I144" s="673" t="s">
        <v>1957</v>
      </c>
      <c r="J144" s="673" t="s">
        <v>1958</v>
      </c>
      <c r="K144" s="672" t="s">
        <v>1235</v>
      </c>
      <c r="L144" s="673" t="s">
        <v>1904</v>
      </c>
      <c r="M144" s="673" t="s">
        <v>1901</v>
      </c>
      <c r="N144" s="674" t="s">
        <v>1768</v>
      </c>
      <c r="O144" s="675">
        <v>10.72</v>
      </c>
      <c r="P144" s="672" t="str">
        <f>IFERROR(INDEX([6]契約DB!CQ:CQ,MATCH($C144,[6]契約DB!$I:$I,0)),"")</f>
        <v>混合型</v>
      </c>
      <c r="Q144" s="676" t="s">
        <v>711</v>
      </c>
      <c r="R144" s="676" t="s">
        <v>1236</v>
      </c>
      <c r="S144" s="677" t="s">
        <v>611</v>
      </c>
      <c r="T144" s="678" t="s">
        <v>643</v>
      </c>
      <c r="U144" s="677" t="s">
        <v>1238</v>
      </c>
      <c r="V144" s="676" t="s">
        <v>643</v>
      </c>
      <c r="W144" s="678" t="s">
        <v>611</v>
      </c>
      <c r="X144" s="677" t="s">
        <v>1238</v>
      </c>
      <c r="Y144" s="677" t="s">
        <v>611</v>
      </c>
      <c r="Z144" s="678" t="s">
        <v>611</v>
      </c>
      <c r="AA144" s="678" t="s">
        <v>611</v>
      </c>
      <c r="AB144" s="676" t="s">
        <v>643</v>
      </c>
      <c r="AC144" s="676" t="s">
        <v>643</v>
      </c>
      <c r="AD144" s="676" t="s">
        <v>643</v>
      </c>
      <c r="AE144" s="679" t="s">
        <v>711</v>
      </c>
      <c r="AF144" s="678" t="s">
        <v>711</v>
      </c>
      <c r="AG144" s="678" t="s">
        <v>1237</v>
      </c>
      <c r="AH144" s="678" t="s">
        <v>1238</v>
      </c>
      <c r="AI144" s="676" t="s">
        <v>1239</v>
      </c>
      <c r="AJ144" s="678" t="s">
        <v>643</v>
      </c>
      <c r="AK144" s="678" t="s">
        <v>611</v>
      </c>
      <c r="AL144" s="529"/>
      <c r="AM144" s="680" t="s">
        <v>1957</v>
      </c>
      <c r="AN144" s="681" t="s">
        <v>1246</v>
      </c>
      <c r="AO144" s="681" t="s">
        <v>1240</v>
      </c>
      <c r="AP144" s="681" t="s">
        <v>1247</v>
      </c>
      <c r="AR144" s="681" t="s">
        <v>1246</v>
      </c>
      <c r="AS144" s="681" t="s">
        <v>1241</v>
      </c>
      <c r="AT144" s="681" t="s">
        <v>1246</v>
      </c>
      <c r="AU144" s="681" t="s">
        <v>1247</v>
      </c>
      <c r="AV144" s="529" t="s">
        <v>1242</v>
      </c>
      <c r="AX144" s="668" t="str">
        <f>VLOOKUP($I144,'[6]資料）特定'!$H:$H,1,FALSE)</f>
        <v>そんぽの家　中野島ガーデン</v>
      </c>
      <c r="AY144" s="682">
        <f>VLOOKUP($I144,'[6]資料）特定'!$H:$M,6,FALSE)</f>
        <v>0</v>
      </c>
    </row>
    <row r="145" spans="1:51" ht="15" hidden="1" customHeight="1">
      <c r="A145" s="670">
        <v>5</v>
      </c>
      <c r="B145" s="670" t="s">
        <v>1959</v>
      </c>
      <c r="C145" s="670" t="str">
        <f t="shared" si="2"/>
        <v>7124_1</v>
      </c>
      <c r="D145" s="688" t="s">
        <v>1898</v>
      </c>
      <c r="E145" s="688" t="s">
        <v>1960</v>
      </c>
      <c r="F145" s="673" t="s">
        <v>1900</v>
      </c>
      <c r="G145" s="673" t="s">
        <v>1961</v>
      </c>
      <c r="H145" s="673" t="s">
        <v>1234</v>
      </c>
      <c r="I145" s="673" t="s">
        <v>1962</v>
      </c>
      <c r="J145" s="673" t="s">
        <v>1963</v>
      </c>
      <c r="K145" s="672" t="s">
        <v>1463</v>
      </c>
      <c r="L145" s="673" t="s">
        <v>1904</v>
      </c>
      <c r="M145" s="673" t="s">
        <v>1961</v>
      </c>
      <c r="N145" s="674" t="s">
        <v>1491</v>
      </c>
      <c r="O145" s="675">
        <v>10.45</v>
      </c>
      <c r="P145" s="672" t="str">
        <f>IFERROR(INDEX([6]契約DB!CQ:CQ,MATCH($C145,[6]契約DB!$I:$I,0)),"")</f>
        <v>混合型</v>
      </c>
      <c r="Q145" s="676" t="s">
        <v>711</v>
      </c>
      <c r="R145" s="676" t="s">
        <v>1236</v>
      </c>
      <c r="S145" s="677" t="s">
        <v>611</v>
      </c>
      <c r="T145" s="678" t="s">
        <v>643</v>
      </c>
      <c r="U145" s="677" t="s">
        <v>1238</v>
      </c>
      <c r="V145" s="676" t="s">
        <v>643</v>
      </c>
      <c r="W145" s="678" t="s">
        <v>611</v>
      </c>
      <c r="X145" s="677" t="s">
        <v>1244</v>
      </c>
      <c r="Y145" s="677" t="s">
        <v>611</v>
      </c>
      <c r="Z145" s="678" t="s">
        <v>611</v>
      </c>
      <c r="AA145" s="678" t="s">
        <v>611</v>
      </c>
      <c r="AB145" s="676" t="s">
        <v>643</v>
      </c>
      <c r="AC145" s="676" t="s">
        <v>643</v>
      </c>
      <c r="AD145" s="676" t="s">
        <v>643</v>
      </c>
      <c r="AE145" s="679" t="s">
        <v>711</v>
      </c>
      <c r="AF145" s="678" t="s">
        <v>711</v>
      </c>
      <c r="AG145" s="678" t="s">
        <v>1237</v>
      </c>
      <c r="AH145" s="678" t="s">
        <v>1243</v>
      </c>
      <c r="AI145" s="676" t="s">
        <v>1239</v>
      </c>
      <c r="AJ145" s="678" t="s">
        <v>643</v>
      </c>
      <c r="AK145" s="678" t="s">
        <v>611</v>
      </c>
      <c r="AL145" s="529"/>
      <c r="AM145" s="680" t="s">
        <v>1962</v>
      </c>
      <c r="AN145" s="681" t="s">
        <v>611</v>
      </c>
      <c r="AO145" s="681" t="s">
        <v>1244</v>
      </c>
      <c r="AP145" s="681" t="s">
        <v>1247</v>
      </c>
      <c r="AR145" s="681" t="s">
        <v>611</v>
      </c>
      <c r="AS145" s="681" t="s">
        <v>1241</v>
      </c>
      <c r="AT145" s="681" t="s">
        <v>611</v>
      </c>
      <c r="AU145" s="681" t="s">
        <v>1247</v>
      </c>
      <c r="AV145" s="529" t="s">
        <v>1242</v>
      </c>
      <c r="AX145" s="668" t="str">
        <f>VLOOKUP($I145,'[6]資料）特定'!$H:$H,1,FALSE)</f>
        <v>ＳＯＭＰＯケア　ラヴィーレ綾瀬</v>
      </c>
      <c r="AY145" s="682">
        <f>VLOOKUP($I145,'[6]資料）特定'!$H:$M,6,FALSE)</f>
        <v>0</v>
      </c>
    </row>
    <row r="146" spans="1:51" ht="15" hidden="1" customHeight="1">
      <c r="A146" s="670">
        <v>14</v>
      </c>
      <c r="B146" s="670" t="s">
        <v>1964</v>
      </c>
      <c r="C146" s="670" t="str">
        <f t="shared" si="2"/>
        <v>7024_1</v>
      </c>
      <c r="D146" s="688" t="s">
        <v>1898</v>
      </c>
      <c r="E146" s="688" t="s">
        <v>1960</v>
      </c>
      <c r="F146" s="673" t="s">
        <v>1900</v>
      </c>
      <c r="G146" s="673" t="s">
        <v>1965</v>
      </c>
      <c r="H146" s="673" t="s">
        <v>1234</v>
      </c>
      <c r="I146" s="673" t="s">
        <v>1966</v>
      </c>
      <c r="J146" s="673" t="s">
        <v>1967</v>
      </c>
      <c r="K146" s="672" t="s">
        <v>1463</v>
      </c>
      <c r="L146" s="673" t="s">
        <v>1904</v>
      </c>
      <c r="M146" s="673" t="s">
        <v>1965</v>
      </c>
      <c r="N146" s="689" t="s">
        <v>1504</v>
      </c>
      <c r="O146" s="675">
        <v>10.54</v>
      </c>
      <c r="P146" s="672" t="str">
        <f>IFERROR(INDEX([6]契約DB!CQ:CQ,MATCH($C146,[6]契約DB!$I:$I,0)),"")</f>
        <v>混合型</v>
      </c>
      <c r="Q146" s="676" t="s">
        <v>711</v>
      </c>
      <c r="R146" s="676" t="s">
        <v>1236</v>
      </c>
      <c r="S146" s="677" t="s">
        <v>611</v>
      </c>
      <c r="T146" s="678" t="s">
        <v>643</v>
      </c>
      <c r="U146" s="677" t="s">
        <v>1238</v>
      </c>
      <c r="V146" s="676" t="s">
        <v>643</v>
      </c>
      <c r="W146" s="678" t="s">
        <v>611</v>
      </c>
      <c r="X146" s="677" t="s">
        <v>1244</v>
      </c>
      <c r="Y146" s="677" t="s">
        <v>611</v>
      </c>
      <c r="Z146" s="678" t="s">
        <v>611</v>
      </c>
      <c r="AA146" s="678" t="s">
        <v>611</v>
      </c>
      <c r="AB146" s="676" t="s">
        <v>643</v>
      </c>
      <c r="AC146" s="676" t="s">
        <v>643</v>
      </c>
      <c r="AD146" s="676" t="s">
        <v>643</v>
      </c>
      <c r="AE146" s="679" t="s">
        <v>711</v>
      </c>
      <c r="AF146" s="678" t="s">
        <v>711</v>
      </c>
      <c r="AG146" s="678" t="s">
        <v>1237</v>
      </c>
      <c r="AH146" s="678" t="s">
        <v>1243</v>
      </c>
      <c r="AI146" s="676" t="s">
        <v>1239</v>
      </c>
      <c r="AJ146" s="678" t="s">
        <v>643</v>
      </c>
      <c r="AK146" s="678" t="s">
        <v>611</v>
      </c>
      <c r="AL146" s="529"/>
      <c r="AM146" s="680" t="s">
        <v>1966</v>
      </c>
      <c r="AN146" s="681" t="s">
        <v>1244</v>
      </c>
      <c r="AO146" s="681" t="s">
        <v>1244</v>
      </c>
      <c r="AP146" s="681" t="s">
        <v>1447</v>
      </c>
      <c r="AR146" s="681" t="s">
        <v>1244</v>
      </c>
      <c r="AS146" s="681" t="s">
        <v>1241</v>
      </c>
      <c r="AT146" s="681" t="s">
        <v>1244</v>
      </c>
      <c r="AU146" s="681" t="s">
        <v>1447</v>
      </c>
      <c r="AV146" s="529" t="s">
        <v>1242</v>
      </c>
      <c r="AX146" s="668" t="str">
        <f>VLOOKUP($I146,'[6]資料）特定'!$H:$H,1,FALSE)</f>
        <v>ＳＯＭＰＯケア　ラヴィーレ海老名</v>
      </c>
      <c r="AY146" s="682">
        <f>VLOOKUP($I146,'[6]資料）特定'!$H:$M,6,FALSE)</f>
        <v>0</v>
      </c>
    </row>
    <row r="147" spans="1:51" ht="15" hidden="1" customHeight="1">
      <c r="A147" s="670">
        <v>21</v>
      </c>
      <c r="B147" s="670" t="s">
        <v>1968</v>
      </c>
      <c r="C147" s="670" t="str">
        <f t="shared" si="2"/>
        <v>7027_1</v>
      </c>
      <c r="D147" s="688" t="s">
        <v>1898</v>
      </c>
      <c r="E147" s="688" t="s">
        <v>1960</v>
      </c>
      <c r="F147" s="673" t="s">
        <v>1900</v>
      </c>
      <c r="G147" s="673" t="s">
        <v>1969</v>
      </c>
      <c r="H147" s="673" t="s">
        <v>1969</v>
      </c>
      <c r="I147" s="673" t="s">
        <v>1970</v>
      </c>
      <c r="J147" s="673" t="s">
        <v>1971</v>
      </c>
      <c r="K147" s="672" t="s">
        <v>1463</v>
      </c>
      <c r="L147" s="673" t="s">
        <v>1904</v>
      </c>
      <c r="M147" s="673" t="s">
        <v>1969</v>
      </c>
      <c r="N147" s="674" t="s">
        <v>1248</v>
      </c>
      <c r="O147" s="675">
        <v>10.54</v>
      </c>
      <c r="P147" s="672" t="str">
        <f>IFERROR(INDEX([6]契約DB!CQ:CQ,MATCH($C147,[6]契約DB!$I:$I,0)),"")</f>
        <v>混合型</v>
      </c>
      <c r="Q147" s="676" t="s">
        <v>711</v>
      </c>
      <c r="R147" s="676" t="s">
        <v>1236</v>
      </c>
      <c r="S147" s="677" t="s">
        <v>611</v>
      </c>
      <c r="T147" s="678" t="s">
        <v>643</v>
      </c>
      <c r="U147" s="677" t="s">
        <v>1238</v>
      </c>
      <c r="V147" s="676" t="s">
        <v>643</v>
      </c>
      <c r="W147" s="678" t="s">
        <v>611</v>
      </c>
      <c r="X147" s="677" t="s">
        <v>611</v>
      </c>
      <c r="Y147" s="677" t="s">
        <v>611</v>
      </c>
      <c r="Z147" s="678" t="s">
        <v>611</v>
      </c>
      <c r="AA147" s="678" t="s">
        <v>611</v>
      </c>
      <c r="AB147" s="676" t="s">
        <v>643</v>
      </c>
      <c r="AC147" s="676" t="s">
        <v>643</v>
      </c>
      <c r="AD147" s="676" t="s">
        <v>643</v>
      </c>
      <c r="AE147" s="679" t="s">
        <v>711</v>
      </c>
      <c r="AF147" s="678" t="s">
        <v>711</v>
      </c>
      <c r="AG147" s="678" t="s">
        <v>1237</v>
      </c>
      <c r="AH147" s="678" t="s">
        <v>1243</v>
      </c>
      <c r="AI147" s="676" t="s">
        <v>1239</v>
      </c>
      <c r="AJ147" s="678" t="s">
        <v>643</v>
      </c>
      <c r="AK147" s="678" t="s">
        <v>611</v>
      </c>
      <c r="AL147" s="529"/>
      <c r="AM147" s="680" t="s">
        <v>1970</v>
      </c>
      <c r="AN147" s="681" t="s">
        <v>1244</v>
      </c>
      <c r="AO147" s="681" t="s">
        <v>1244</v>
      </c>
      <c r="AP147" s="681" t="s">
        <v>1447</v>
      </c>
      <c r="AR147" s="681" t="s">
        <v>1244</v>
      </c>
      <c r="AS147" s="681" t="s">
        <v>1241</v>
      </c>
      <c r="AT147" s="681" t="s">
        <v>1244</v>
      </c>
      <c r="AU147" s="681" t="s">
        <v>1447</v>
      </c>
      <c r="AV147" s="529" t="s">
        <v>1242</v>
      </c>
      <c r="AX147" s="668" t="str">
        <f>VLOOKUP($I147,'[6]資料）特定'!$H:$H,1,FALSE)</f>
        <v>ＳＯＭＰＯケア　ラヴィーレ古淵</v>
      </c>
      <c r="AY147" s="682">
        <f>VLOOKUP($I147,'[6]資料）特定'!$H:$M,6,FALSE)</f>
        <v>0</v>
      </c>
    </row>
    <row r="148" spans="1:51" ht="15" hidden="1" customHeight="1">
      <c r="A148" s="670">
        <v>35</v>
      </c>
      <c r="B148" s="670" t="s">
        <v>1972</v>
      </c>
      <c r="C148" s="670" t="str">
        <f t="shared" si="2"/>
        <v>7102_1</v>
      </c>
      <c r="D148" s="688" t="s">
        <v>1898</v>
      </c>
      <c r="E148" s="688" t="s">
        <v>1960</v>
      </c>
      <c r="F148" s="673" t="s">
        <v>1900</v>
      </c>
      <c r="G148" s="673" t="s">
        <v>1973</v>
      </c>
      <c r="H148" s="673" t="s">
        <v>1234</v>
      </c>
      <c r="I148" s="673" t="s">
        <v>1974</v>
      </c>
      <c r="J148" s="673" t="s">
        <v>1975</v>
      </c>
      <c r="K148" s="672" t="s">
        <v>1463</v>
      </c>
      <c r="L148" s="673" t="s">
        <v>1904</v>
      </c>
      <c r="M148" s="673" t="s">
        <v>1973</v>
      </c>
      <c r="N148" s="674" t="s">
        <v>1491</v>
      </c>
      <c r="O148" s="675">
        <v>10.45</v>
      </c>
      <c r="P148" s="672" t="str">
        <f>IFERROR(INDEX([6]契約DB!CQ:CQ,MATCH($C148,[6]契約DB!$I:$I,0)),"")</f>
        <v>混合型</v>
      </c>
      <c r="Q148" s="676" t="s">
        <v>711</v>
      </c>
      <c r="R148" s="676" t="s">
        <v>1236</v>
      </c>
      <c r="S148" s="677" t="s">
        <v>611</v>
      </c>
      <c r="T148" s="678" t="s">
        <v>643</v>
      </c>
      <c r="U148" s="677" t="s">
        <v>1238</v>
      </c>
      <c r="V148" s="676" t="s">
        <v>643</v>
      </c>
      <c r="W148" s="678" t="s">
        <v>611</v>
      </c>
      <c r="X148" s="677" t="s">
        <v>611</v>
      </c>
      <c r="Y148" s="677" t="s">
        <v>611</v>
      </c>
      <c r="Z148" s="678" t="s">
        <v>611</v>
      </c>
      <c r="AA148" s="678" t="s">
        <v>611</v>
      </c>
      <c r="AB148" s="676" t="s">
        <v>643</v>
      </c>
      <c r="AC148" s="676" t="s">
        <v>643</v>
      </c>
      <c r="AD148" s="676" t="s">
        <v>643</v>
      </c>
      <c r="AE148" s="679" t="s">
        <v>711</v>
      </c>
      <c r="AF148" s="678" t="s">
        <v>711</v>
      </c>
      <c r="AG148" s="678" t="s">
        <v>1237</v>
      </c>
      <c r="AH148" s="678" t="s">
        <v>1243</v>
      </c>
      <c r="AI148" s="676" t="s">
        <v>1239</v>
      </c>
      <c r="AJ148" s="678" t="s">
        <v>643</v>
      </c>
      <c r="AK148" s="678" t="s">
        <v>611</v>
      </c>
      <c r="AL148" s="529"/>
      <c r="AM148" s="680" t="s">
        <v>1974</v>
      </c>
      <c r="AN148" s="681" t="s">
        <v>611</v>
      </c>
      <c r="AO148" s="681" t="s">
        <v>1243</v>
      </c>
      <c r="AP148" s="681" t="s">
        <v>1247</v>
      </c>
      <c r="AR148" s="681" t="s">
        <v>611</v>
      </c>
      <c r="AS148" s="681" t="s">
        <v>1241</v>
      </c>
      <c r="AT148" s="681" t="s">
        <v>611</v>
      </c>
      <c r="AU148" s="681" t="s">
        <v>1247</v>
      </c>
      <c r="AV148" s="529" t="s">
        <v>1242</v>
      </c>
      <c r="AX148" s="668" t="str">
        <f>VLOOKUP($I148,'[6]資料）特定'!$H:$H,1,FALSE)</f>
        <v>ＳＯＭＰＯケア　ラヴィーレ座間</v>
      </c>
      <c r="AY148" s="682">
        <f>VLOOKUP($I148,'[6]資料）特定'!$H:$M,6,FALSE)</f>
        <v>0</v>
      </c>
    </row>
    <row r="149" spans="1:51" ht="15" hidden="1" customHeight="1">
      <c r="A149" s="670">
        <v>36</v>
      </c>
      <c r="B149" s="670" t="s">
        <v>1976</v>
      </c>
      <c r="C149" s="670" t="str">
        <f t="shared" si="2"/>
        <v>7121_1</v>
      </c>
      <c r="D149" s="688" t="s">
        <v>1898</v>
      </c>
      <c r="E149" s="688" t="s">
        <v>1960</v>
      </c>
      <c r="F149" s="673" t="s">
        <v>1900</v>
      </c>
      <c r="G149" s="673" t="s">
        <v>1973</v>
      </c>
      <c r="H149" s="673" t="s">
        <v>1234</v>
      </c>
      <c r="I149" s="673" t="s">
        <v>1977</v>
      </c>
      <c r="J149" s="673" t="s">
        <v>1978</v>
      </c>
      <c r="K149" s="672" t="s">
        <v>1463</v>
      </c>
      <c r="L149" s="673" t="s">
        <v>1904</v>
      </c>
      <c r="M149" s="673" t="s">
        <v>1973</v>
      </c>
      <c r="N149" s="674" t="s">
        <v>1491</v>
      </c>
      <c r="O149" s="675">
        <v>10.45</v>
      </c>
      <c r="P149" s="672" t="str">
        <f>IFERROR(INDEX([6]契約DB!CQ:CQ,MATCH($C149,[6]契約DB!$I:$I,0)),"")</f>
        <v>混合型</v>
      </c>
      <c r="Q149" s="676" t="s">
        <v>711</v>
      </c>
      <c r="R149" s="676" t="s">
        <v>1236</v>
      </c>
      <c r="S149" s="677" t="s">
        <v>611</v>
      </c>
      <c r="T149" s="678" t="s">
        <v>643</v>
      </c>
      <c r="U149" s="677" t="s">
        <v>1238</v>
      </c>
      <c r="V149" s="676" t="s">
        <v>643</v>
      </c>
      <c r="W149" s="678" t="s">
        <v>611</v>
      </c>
      <c r="X149" s="677" t="s">
        <v>1244</v>
      </c>
      <c r="Y149" s="677" t="s">
        <v>611</v>
      </c>
      <c r="Z149" s="678" t="s">
        <v>611</v>
      </c>
      <c r="AA149" s="678" t="s">
        <v>611</v>
      </c>
      <c r="AB149" s="676" t="s">
        <v>643</v>
      </c>
      <c r="AC149" s="676" t="s">
        <v>643</v>
      </c>
      <c r="AD149" s="676" t="s">
        <v>643</v>
      </c>
      <c r="AE149" s="679" t="s">
        <v>711</v>
      </c>
      <c r="AF149" s="678" t="s">
        <v>711</v>
      </c>
      <c r="AG149" s="678" t="s">
        <v>1237</v>
      </c>
      <c r="AH149" s="678" t="s">
        <v>1243</v>
      </c>
      <c r="AI149" s="676" t="s">
        <v>1239</v>
      </c>
      <c r="AJ149" s="678" t="s">
        <v>643</v>
      </c>
      <c r="AK149" s="678" t="s">
        <v>611</v>
      </c>
      <c r="AL149" s="529"/>
      <c r="AM149" s="680" t="s">
        <v>1977</v>
      </c>
      <c r="AN149" s="681" t="s">
        <v>1244</v>
      </c>
      <c r="AO149" s="681" t="s">
        <v>1246</v>
      </c>
      <c r="AP149" s="681" t="s">
        <v>1247</v>
      </c>
      <c r="AR149" s="681" t="s">
        <v>1244</v>
      </c>
      <c r="AS149" s="681" t="s">
        <v>1241</v>
      </c>
      <c r="AT149" s="681" t="s">
        <v>1244</v>
      </c>
      <c r="AU149" s="681" t="s">
        <v>1247</v>
      </c>
      <c r="AV149" s="529" t="s">
        <v>1242</v>
      </c>
      <c r="AX149" s="668" t="str">
        <f>VLOOKUP($I149,'[6]資料）特定'!$H:$H,1,FALSE)</f>
        <v>ＳＯＭＰＯケア　ラヴィーレ座間谷戸山公園</v>
      </c>
      <c r="AY149" s="682">
        <f>VLOOKUP($I149,'[6]資料）特定'!$H:$M,6,FALSE)</f>
        <v>0</v>
      </c>
    </row>
    <row r="150" spans="1:51" ht="15" hidden="1" customHeight="1">
      <c r="A150" s="670">
        <v>45</v>
      </c>
      <c r="B150" s="670" t="s">
        <v>1979</v>
      </c>
      <c r="C150" s="670" t="str">
        <f t="shared" si="2"/>
        <v>7106_1</v>
      </c>
      <c r="D150" s="688" t="s">
        <v>1898</v>
      </c>
      <c r="E150" s="688" t="s">
        <v>1960</v>
      </c>
      <c r="F150" s="673" t="s">
        <v>1900</v>
      </c>
      <c r="G150" s="673" t="s">
        <v>1969</v>
      </c>
      <c r="H150" s="673" t="s">
        <v>1969</v>
      </c>
      <c r="I150" s="673" t="s">
        <v>1980</v>
      </c>
      <c r="J150" s="673" t="s">
        <v>1981</v>
      </c>
      <c r="K150" s="672" t="s">
        <v>1463</v>
      </c>
      <c r="L150" s="673" t="s">
        <v>1904</v>
      </c>
      <c r="M150" s="673" t="s">
        <v>1969</v>
      </c>
      <c r="N150" s="674" t="s">
        <v>1248</v>
      </c>
      <c r="O150" s="675">
        <v>10.54</v>
      </c>
      <c r="P150" s="672" t="str">
        <f>IFERROR(INDEX([6]契約DB!CQ:CQ,MATCH($C150,[6]契約DB!$I:$I,0)),"")</f>
        <v>混合型</v>
      </c>
      <c r="Q150" s="676" t="s">
        <v>711</v>
      </c>
      <c r="R150" s="676" t="s">
        <v>1236</v>
      </c>
      <c r="S150" s="677" t="s">
        <v>611</v>
      </c>
      <c r="T150" s="678" t="s">
        <v>643</v>
      </c>
      <c r="U150" s="677" t="s">
        <v>1238</v>
      </c>
      <c r="V150" s="676" t="s">
        <v>643</v>
      </c>
      <c r="W150" s="678" t="s">
        <v>611</v>
      </c>
      <c r="X150" s="677" t="s">
        <v>1244</v>
      </c>
      <c r="Y150" s="677" t="s">
        <v>611</v>
      </c>
      <c r="Z150" s="678" t="s">
        <v>611</v>
      </c>
      <c r="AA150" s="678" t="s">
        <v>611</v>
      </c>
      <c r="AB150" s="676" t="s">
        <v>643</v>
      </c>
      <c r="AC150" s="676" t="s">
        <v>643</v>
      </c>
      <c r="AD150" s="676" t="s">
        <v>643</v>
      </c>
      <c r="AE150" s="679" t="s">
        <v>711</v>
      </c>
      <c r="AF150" s="678" t="s">
        <v>711</v>
      </c>
      <c r="AG150" s="678" t="s">
        <v>1237</v>
      </c>
      <c r="AH150" s="678" t="s">
        <v>1243</v>
      </c>
      <c r="AI150" s="676" t="s">
        <v>1239</v>
      </c>
      <c r="AJ150" s="678" t="s">
        <v>643</v>
      </c>
      <c r="AK150" s="678" t="s">
        <v>611</v>
      </c>
      <c r="AL150" s="529"/>
      <c r="AM150" s="680" t="s">
        <v>1980</v>
      </c>
      <c r="AN150" s="681" t="s">
        <v>1244</v>
      </c>
      <c r="AO150" s="681" t="s">
        <v>1244</v>
      </c>
      <c r="AP150" s="681" t="s">
        <v>1447</v>
      </c>
      <c r="AR150" s="681" t="s">
        <v>1244</v>
      </c>
      <c r="AS150" s="681" t="s">
        <v>1241</v>
      </c>
      <c r="AT150" s="681" t="s">
        <v>1244</v>
      </c>
      <c r="AU150" s="681" t="s">
        <v>1447</v>
      </c>
      <c r="AV150" s="529" t="s">
        <v>1242</v>
      </c>
      <c r="AX150" s="668" t="str">
        <f>VLOOKUP($I150,'[6]資料）特定'!$H:$H,1,FALSE)</f>
        <v>ＳＯＭＰＯケア　ラヴィーレ小田急相模原</v>
      </c>
      <c r="AY150" s="682">
        <f>VLOOKUP($I150,'[6]資料）特定'!$H:$M,6,FALSE)</f>
        <v>0</v>
      </c>
    </row>
    <row r="151" spans="1:51" ht="15" hidden="1" customHeight="1">
      <c r="A151" s="670">
        <v>51</v>
      </c>
      <c r="B151" s="670" t="s">
        <v>1982</v>
      </c>
      <c r="C151" s="670" t="str">
        <f t="shared" si="2"/>
        <v>7051_1</v>
      </c>
      <c r="D151" s="688" t="s">
        <v>1898</v>
      </c>
      <c r="E151" s="688" t="s">
        <v>1960</v>
      </c>
      <c r="F151" s="673" t="s">
        <v>1900</v>
      </c>
      <c r="G151" s="673" t="s">
        <v>1969</v>
      </c>
      <c r="H151" s="673" t="s">
        <v>1969</v>
      </c>
      <c r="I151" s="673" t="s">
        <v>1983</v>
      </c>
      <c r="J151" s="673" t="s">
        <v>1984</v>
      </c>
      <c r="K151" s="672" t="s">
        <v>1463</v>
      </c>
      <c r="L151" s="673" t="s">
        <v>1904</v>
      </c>
      <c r="M151" s="673" t="s">
        <v>1969</v>
      </c>
      <c r="N151" s="674" t="s">
        <v>1248</v>
      </c>
      <c r="O151" s="675">
        <v>10.54</v>
      </c>
      <c r="P151" s="672" t="str">
        <f>IFERROR(INDEX([6]契約DB!CQ:CQ,MATCH($C151,[6]契約DB!$I:$I,0)),"")</f>
        <v>混合型</v>
      </c>
      <c r="Q151" s="676" t="s">
        <v>711</v>
      </c>
      <c r="R151" s="676" t="s">
        <v>1236</v>
      </c>
      <c r="S151" s="677" t="s">
        <v>611</v>
      </c>
      <c r="T151" s="678" t="s">
        <v>643</v>
      </c>
      <c r="U151" s="677" t="s">
        <v>1238</v>
      </c>
      <c r="V151" s="676" t="s">
        <v>643</v>
      </c>
      <c r="W151" s="678" t="s">
        <v>611</v>
      </c>
      <c r="X151" s="677" t="s">
        <v>1244</v>
      </c>
      <c r="Y151" s="677" t="s">
        <v>611</v>
      </c>
      <c r="Z151" s="678" t="s">
        <v>611</v>
      </c>
      <c r="AA151" s="678" t="s">
        <v>611</v>
      </c>
      <c r="AB151" s="676" t="s">
        <v>643</v>
      </c>
      <c r="AC151" s="676" t="s">
        <v>643</v>
      </c>
      <c r="AD151" s="676" t="s">
        <v>643</v>
      </c>
      <c r="AE151" s="679" t="s">
        <v>711</v>
      </c>
      <c r="AF151" s="678" t="s">
        <v>711</v>
      </c>
      <c r="AG151" s="678" t="s">
        <v>1237</v>
      </c>
      <c r="AH151" s="678" t="s">
        <v>1243</v>
      </c>
      <c r="AI151" s="676" t="s">
        <v>1239</v>
      </c>
      <c r="AJ151" s="678" t="s">
        <v>643</v>
      </c>
      <c r="AK151" s="678" t="s">
        <v>611</v>
      </c>
      <c r="AL151" s="529"/>
      <c r="AM151" s="680" t="s">
        <v>1983</v>
      </c>
      <c r="AN151" s="681" t="s">
        <v>1244</v>
      </c>
      <c r="AO151" s="681" t="s">
        <v>1244</v>
      </c>
      <c r="AP151" s="681" t="s">
        <v>1447</v>
      </c>
      <c r="AR151" s="681" t="s">
        <v>1244</v>
      </c>
      <c r="AS151" s="681" t="s">
        <v>1241</v>
      </c>
      <c r="AT151" s="681" t="s">
        <v>1244</v>
      </c>
      <c r="AU151" s="681" t="s">
        <v>1447</v>
      </c>
      <c r="AV151" s="529" t="s">
        <v>1242</v>
      </c>
      <c r="AX151" s="668" t="str">
        <f>VLOOKUP($I151,'[6]資料）特定'!$H:$H,1,FALSE)</f>
        <v>ＳＯＭＰＯケア　ラヴィーレ上溝</v>
      </c>
      <c r="AY151" s="682">
        <f>VLOOKUP($I151,'[6]資料）特定'!$H:$M,6,FALSE)</f>
        <v>0</v>
      </c>
    </row>
    <row r="152" spans="1:51" ht="15" hidden="1" customHeight="1">
      <c r="A152" s="670">
        <v>68</v>
      </c>
      <c r="B152" s="670" t="s">
        <v>1985</v>
      </c>
      <c r="C152" s="670" t="str">
        <f t="shared" si="2"/>
        <v>7019_1</v>
      </c>
      <c r="D152" s="688" t="s">
        <v>1898</v>
      </c>
      <c r="E152" s="688" t="s">
        <v>1960</v>
      </c>
      <c r="F152" s="673" t="s">
        <v>1900</v>
      </c>
      <c r="G152" s="673" t="s">
        <v>1969</v>
      </c>
      <c r="H152" s="673" t="s">
        <v>1969</v>
      </c>
      <c r="I152" s="673" t="s">
        <v>1986</v>
      </c>
      <c r="J152" s="673" t="s">
        <v>1987</v>
      </c>
      <c r="K152" s="672" t="s">
        <v>1463</v>
      </c>
      <c r="L152" s="673" t="s">
        <v>1904</v>
      </c>
      <c r="M152" s="673" t="s">
        <v>1969</v>
      </c>
      <c r="N152" s="674" t="s">
        <v>1248</v>
      </c>
      <c r="O152" s="675">
        <v>10.54</v>
      </c>
      <c r="P152" s="672" t="str">
        <f>IFERROR(INDEX([6]契約DB!CQ:CQ,MATCH($C152,[6]契約DB!$I:$I,0)),"")</f>
        <v>混合型</v>
      </c>
      <c r="Q152" s="676" t="s">
        <v>711</v>
      </c>
      <c r="R152" s="676" t="s">
        <v>1236</v>
      </c>
      <c r="S152" s="677" t="s">
        <v>611</v>
      </c>
      <c r="T152" s="678" t="s">
        <v>643</v>
      </c>
      <c r="U152" s="677" t="s">
        <v>1238</v>
      </c>
      <c r="V152" s="676" t="s">
        <v>643</v>
      </c>
      <c r="W152" s="678" t="s">
        <v>611</v>
      </c>
      <c r="X152" s="677" t="s">
        <v>611</v>
      </c>
      <c r="Y152" s="677" t="s">
        <v>611</v>
      </c>
      <c r="Z152" s="678" t="s">
        <v>611</v>
      </c>
      <c r="AA152" s="678" t="s">
        <v>611</v>
      </c>
      <c r="AB152" s="676" t="s">
        <v>643</v>
      </c>
      <c r="AC152" s="676" t="s">
        <v>643</v>
      </c>
      <c r="AD152" s="676" t="s">
        <v>643</v>
      </c>
      <c r="AE152" s="679" t="s">
        <v>711</v>
      </c>
      <c r="AF152" s="678" t="s">
        <v>711</v>
      </c>
      <c r="AG152" s="678" t="s">
        <v>1237</v>
      </c>
      <c r="AH152" s="678" t="s">
        <v>1243</v>
      </c>
      <c r="AI152" s="676" t="s">
        <v>1239</v>
      </c>
      <c r="AJ152" s="678" t="s">
        <v>643</v>
      </c>
      <c r="AK152" s="678" t="s">
        <v>611</v>
      </c>
      <c r="AL152" s="529"/>
      <c r="AM152" s="680" t="s">
        <v>1986</v>
      </c>
      <c r="AN152" s="681" t="s">
        <v>1244</v>
      </c>
      <c r="AO152" s="681" t="s">
        <v>1244</v>
      </c>
      <c r="AP152" s="681" t="s">
        <v>1447</v>
      </c>
      <c r="AR152" s="681" t="s">
        <v>1244</v>
      </c>
      <c r="AS152" s="681" t="s">
        <v>1241</v>
      </c>
      <c r="AT152" s="681" t="s">
        <v>1244</v>
      </c>
      <c r="AU152" s="681" t="s">
        <v>1447</v>
      </c>
      <c r="AV152" s="529" t="s">
        <v>1242</v>
      </c>
      <c r="AX152" s="668" t="str">
        <f>VLOOKUP($I152,'[6]資料）特定'!$H:$H,1,FALSE)</f>
        <v>ＳＯＭＰＯケア　ラヴィーレ相模原中央</v>
      </c>
      <c r="AY152" s="682">
        <f>VLOOKUP($I152,'[6]資料）特定'!$H:$M,6,FALSE)</f>
        <v>0</v>
      </c>
    </row>
    <row r="153" spans="1:51" ht="15" hidden="1" customHeight="1">
      <c r="A153" s="670">
        <v>102</v>
      </c>
      <c r="B153" s="670" t="s">
        <v>1988</v>
      </c>
      <c r="C153" s="670" t="str">
        <f t="shared" si="2"/>
        <v>7122_1</v>
      </c>
      <c r="D153" s="688" t="s">
        <v>1898</v>
      </c>
      <c r="E153" s="688" t="s">
        <v>1960</v>
      </c>
      <c r="F153" s="673" t="s">
        <v>1900</v>
      </c>
      <c r="G153" s="673" t="s">
        <v>1969</v>
      </c>
      <c r="H153" s="673" t="s">
        <v>1969</v>
      </c>
      <c r="I153" s="673" t="s">
        <v>1989</v>
      </c>
      <c r="J153" s="673" t="s">
        <v>1990</v>
      </c>
      <c r="K153" s="672" t="s">
        <v>1463</v>
      </c>
      <c r="L153" s="673" t="s">
        <v>1904</v>
      </c>
      <c r="M153" s="673" t="s">
        <v>1969</v>
      </c>
      <c r="N153" s="674" t="s">
        <v>1248</v>
      </c>
      <c r="O153" s="675">
        <v>10.54</v>
      </c>
      <c r="P153" s="672" t="str">
        <f>IFERROR(INDEX([6]契約DB!CQ:CQ,MATCH($C153,[6]契約DB!$I:$I,0)),"")</f>
        <v>混合型</v>
      </c>
      <c r="Q153" s="676" t="s">
        <v>711</v>
      </c>
      <c r="R153" s="676" t="s">
        <v>1236</v>
      </c>
      <c r="S153" s="677" t="s">
        <v>611</v>
      </c>
      <c r="T153" s="678" t="s">
        <v>643</v>
      </c>
      <c r="U153" s="677" t="s">
        <v>1238</v>
      </c>
      <c r="V153" s="676" t="s">
        <v>643</v>
      </c>
      <c r="W153" s="678" t="s">
        <v>611</v>
      </c>
      <c r="X153" s="677" t="s">
        <v>611</v>
      </c>
      <c r="Y153" s="677" t="s">
        <v>611</v>
      </c>
      <c r="Z153" s="678" t="s">
        <v>611</v>
      </c>
      <c r="AA153" s="678" t="s">
        <v>611</v>
      </c>
      <c r="AB153" s="676" t="s">
        <v>643</v>
      </c>
      <c r="AC153" s="676" t="s">
        <v>643</v>
      </c>
      <c r="AD153" s="676" t="s">
        <v>643</v>
      </c>
      <c r="AE153" s="679" t="s">
        <v>711</v>
      </c>
      <c r="AF153" s="678" t="s">
        <v>711</v>
      </c>
      <c r="AG153" s="678" t="s">
        <v>1237</v>
      </c>
      <c r="AH153" s="678" t="s">
        <v>1243</v>
      </c>
      <c r="AI153" s="676" t="s">
        <v>1239</v>
      </c>
      <c r="AJ153" s="678" t="s">
        <v>643</v>
      </c>
      <c r="AK153" s="678" t="s">
        <v>611</v>
      </c>
      <c r="AL153" s="529"/>
      <c r="AM153" s="680" t="s">
        <v>1989</v>
      </c>
      <c r="AN153" s="681" t="s">
        <v>1246</v>
      </c>
      <c r="AO153" s="681" t="s">
        <v>1244</v>
      </c>
      <c r="AP153" s="681" t="s">
        <v>1247</v>
      </c>
      <c r="AR153" s="681" t="s">
        <v>1246</v>
      </c>
      <c r="AS153" s="681" t="s">
        <v>1241</v>
      </c>
      <c r="AT153" s="681" t="s">
        <v>1246</v>
      </c>
      <c r="AU153" s="681" t="s">
        <v>1247</v>
      </c>
      <c r="AV153" s="529" t="s">
        <v>1242</v>
      </c>
      <c r="AX153" s="668" t="str">
        <f>VLOOKUP($I153,'[6]資料）特定'!$H:$H,1,FALSE)</f>
        <v>ＳＯＭＰＯケア　ラヴィーレ淵野辺</v>
      </c>
      <c r="AY153" s="682">
        <f>VLOOKUP($I153,'[6]資料）特定'!$H:$M,6,FALSE)</f>
        <v>0</v>
      </c>
    </row>
    <row r="154" spans="1:51" ht="15" hidden="1" customHeight="1">
      <c r="A154" s="670">
        <v>174</v>
      </c>
      <c r="B154" s="670" t="s">
        <v>1991</v>
      </c>
      <c r="C154" s="670" t="str">
        <f t="shared" si="2"/>
        <v>0244_1</v>
      </c>
      <c r="D154" s="688" t="s">
        <v>1898</v>
      </c>
      <c r="E154" s="688" t="s">
        <v>1960</v>
      </c>
      <c r="F154" s="673" t="s">
        <v>1900</v>
      </c>
      <c r="G154" s="673" t="s">
        <v>1969</v>
      </c>
      <c r="H154" s="673" t="s">
        <v>1969</v>
      </c>
      <c r="I154" s="673" t="s">
        <v>1992</v>
      </c>
      <c r="J154" s="673" t="s">
        <v>1993</v>
      </c>
      <c r="K154" s="672" t="s">
        <v>1235</v>
      </c>
      <c r="L154" s="673" t="s">
        <v>1904</v>
      </c>
      <c r="M154" s="673" t="s">
        <v>1969</v>
      </c>
      <c r="N154" s="674" t="s">
        <v>1248</v>
      </c>
      <c r="O154" s="675">
        <v>10.54</v>
      </c>
      <c r="P154" s="672" t="str">
        <f>IFERROR(INDEX([6]契約DB!CQ:CQ,MATCH($C154,[6]契約DB!$I:$I,0)),"")</f>
        <v>混合型</v>
      </c>
      <c r="Q154" s="676" t="s">
        <v>711</v>
      </c>
      <c r="R154" s="676" t="s">
        <v>1236</v>
      </c>
      <c r="S154" s="677" t="s">
        <v>611</v>
      </c>
      <c r="T154" s="678" t="s">
        <v>643</v>
      </c>
      <c r="U154" s="677" t="s">
        <v>1238</v>
      </c>
      <c r="V154" s="676" t="s">
        <v>643</v>
      </c>
      <c r="W154" s="678" t="s">
        <v>611</v>
      </c>
      <c r="X154" s="677" t="s">
        <v>1244</v>
      </c>
      <c r="Y154" s="677" t="s">
        <v>611</v>
      </c>
      <c r="Z154" s="678" t="s">
        <v>611</v>
      </c>
      <c r="AA154" s="678" t="s">
        <v>611</v>
      </c>
      <c r="AB154" s="676" t="s">
        <v>643</v>
      </c>
      <c r="AC154" s="676" t="s">
        <v>643</v>
      </c>
      <c r="AD154" s="676" t="s">
        <v>643</v>
      </c>
      <c r="AE154" s="679" t="s">
        <v>711</v>
      </c>
      <c r="AF154" s="678" t="s">
        <v>711</v>
      </c>
      <c r="AG154" s="678" t="s">
        <v>1237</v>
      </c>
      <c r="AH154" s="678" t="s">
        <v>1243</v>
      </c>
      <c r="AI154" s="676" t="s">
        <v>1239</v>
      </c>
      <c r="AJ154" s="678" t="s">
        <v>643</v>
      </c>
      <c r="AK154" s="678" t="s">
        <v>611</v>
      </c>
      <c r="AL154" s="529"/>
      <c r="AM154" s="680" t="s">
        <v>1992</v>
      </c>
      <c r="AN154" s="681" t="s">
        <v>1243</v>
      </c>
      <c r="AO154" s="681" t="s">
        <v>1243</v>
      </c>
      <c r="AP154" s="681" t="s">
        <v>1447</v>
      </c>
      <c r="AR154" s="681" t="s">
        <v>1243</v>
      </c>
      <c r="AS154" s="681" t="s">
        <v>1241</v>
      </c>
      <c r="AT154" s="681" t="s">
        <v>1243</v>
      </c>
      <c r="AU154" s="681" t="s">
        <v>1447</v>
      </c>
      <c r="AV154" s="529" t="s">
        <v>1242</v>
      </c>
      <c r="AX154" s="668" t="str">
        <f>VLOOKUP($I154,'[6]資料）特定'!$H:$H,1,FALSE)</f>
        <v>そんぽの家　城山</v>
      </c>
      <c r="AY154" s="682">
        <f>VLOOKUP($I154,'[6]資料）特定'!$H:$M,6,FALSE)</f>
        <v>0</v>
      </c>
    </row>
    <row r="155" spans="1:51" ht="15" hidden="1" customHeight="1">
      <c r="A155" s="670">
        <v>208</v>
      </c>
      <c r="B155" s="670" t="s">
        <v>1994</v>
      </c>
      <c r="C155" s="670" t="str">
        <f t="shared" si="2"/>
        <v>0479_1</v>
      </c>
      <c r="D155" s="688" t="s">
        <v>1898</v>
      </c>
      <c r="E155" s="688" t="s">
        <v>1960</v>
      </c>
      <c r="F155" s="673" t="s">
        <v>1900</v>
      </c>
      <c r="G155" s="673" t="s">
        <v>1969</v>
      </c>
      <c r="H155" s="673" t="s">
        <v>1969</v>
      </c>
      <c r="I155" s="673" t="s">
        <v>1995</v>
      </c>
      <c r="J155" s="673" t="s">
        <v>1996</v>
      </c>
      <c r="K155" s="672" t="s">
        <v>1235</v>
      </c>
      <c r="L155" s="673" t="s">
        <v>1904</v>
      </c>
      <c r="M155" s="673" t="s">
        <v>1969</v>
      </c>
      <c r="N155" s="674" t="s">
        <v>1248</v>
      </c>
      <c r="O155" s="675">
        <v>10.54</v>
      </c>
      <c r="P155" s="672" t="str">
        <f>IFERROR(INDEX([6]契約DB!CQ:CQ,MATCH($C155,[6]契約DB!$I:$I,0)),"")</f>
        <v>介護専用型</v>
      </c>
      <c r="Q155" s="676" t="s">
        <v>711</v>
      </c>
      <c r="R155" s="676" t="s">
        <v>1236</v>
      </c>
      <c r="S155" s="677" t="s">
        <v>611</v>
      </c>
      <c r="T155" s="678" t="s">
        <v>643</v>
      </c>
      <c r="U155" s="677" t="s">
        <v>1238</v>
      </c>
      <c r="V155" s="676" t="s">
        <v>643</v>
      </c>
      <c r="W155" s="678" t="s">
        <v>611</v>
      </c>
      <c r="X155" s="677" t="s">
        <v>1244</v>
      </c>
      <c r="Y155" s="677" t="s">
        <v>611</v>
      </c>
      <c r="Z155" s="678" t="s">
        <v>611</v>
      </c>
      <c r="AA155" s="678" t="s">
        <v>611</v>
      </c>
      <c r="AB155" s="676" t="s">
        <v>643</v>
      </c>
      <c r="AC155" s="676" t="s">
        <v>643</v>
      </c>
      <c r="AD155" s="676" t="s">
        <v>643</v>
      </c>
      <c r="AE155" s="679" t="s">
        <v>711</v>
      </c>
      <c r="AF155" s="678" t="s">
        <v>711</v>
      </c>
      <c r="AG155" s="678" t="s">
        <v>1237</v>
      </c>
      <c r="AH155" s="678" t="s">
        <v>1243</v>
      </c>
      <c r="AI155" s="676" t="s">
        <v>1239</v>
      </c>
      <c r="AJ155" s="678" t="s">
        <v>643</v>
      </c>
      <c r="AK155" s="678" t="s">
        <v>611</v>
      </c>
      <c r="AL155" s="529"/>
      <c r="AM155" s="680" t="s">
        <v>1997</v>
      </c>
      <c r="AN155" s="681" t="s">
        <v>1246</v>
      </c>
      <c r="AO155" s="681" t="s">
        <v>1246</v>
      </c>
      <c r="AP155" s="681" t="s">
        <v>1447</v>
      </c>
      <c r="AR155" s="681" t="s">
        <v>1246</v>
      </c>
      <c r="AS155" s="681" t="s">
        <v>1241</v>
      </c>
      <c r="AT155" s="681" t="s">
        <v>1246</v>
      </c>
      <c r="AU155" s="681" t="s">
        <v>1447</v>
      </c>
      <c r="AV155" s="529" t="s">
        <v>1242</v>
      </c>
      <c r="AX155" s="668" t="str">
        <f>VLOOKUP($I155,'[6]資料）特定'!$H:$H,1,FALSE)</f>
        <v>そんぽの家　相模大野</v>
      </c>
      <c r="AY155" s="682">
        <f>VLOOKUP($I155,'[6]資料）特定'!$H:$M,6,FALSE)</f>
        <v>0</v>
      </c>
    </row>
    <row r="156" spans="1:51" ht="15" hidden="1" customHeight="1">
      <c r="A156" s="670">
        <v>7</v>
      </c>
      <c r="B156" s="670" t="s">
        <v>1998</v>
      </c>
      <c r="C156" s="670" t="str">
        <f t="shared" si="2"/>
        <v>7040_1</v>
      </c>
      <c r="D156" s="688" t="s">
        <v>1898</v>
      </c>
      <c r="E156" s="688" t="s">
        <v>1999</v>
      </c>
      <c r="F156" s="673" t="s">
        <v>1900</v>
      </c>
      <c r="G156" s="673" t="s">
        <v>2000</v>
      </c>
      <c r="H156" s="673" t="s">
        <v>2000</v>
      </c>
      <c r="I156" s="673" t="s">
        <v>2001</v>
      </c>
      <c r="J156" s="673" t="s">
        <v>2002</v>
      </c>
      <c r="K156" s="672" t="s">
        <v>1463</v>
      </c>
      <c r="L156" s="673" t="s">
        <v>1904</v>
      </c>
      <c r="M156" s="673" t="s">
        <v>2000</v>
      </c>
      <c r="N156" s="674" t="s">
        <v>1491</v>
      </c>
      <c r="O156" s="675">
        <v>10.45</v>
      </c>
      <c r="P156" s="672" t="str">
        <f>IFERROR(INDEX([6]契約DB!CQ:CQ,MATCH($C156,[6]契約DB!$I:$I,0)),"")</f>
        <v>混合型</v>
      </c>
      <c r="Q156" s="676" t="s">
        <v>711</v>
      </c>
      <c r="R156" s="676" t="s">
        <v>1236</v>
      </c>
      <c r="S156" s="677" t="s">
        <v>611</v>
      </c>
      <c r="T156" s="678" t="s">
        <v>643</v>
      </c>
      <c r="U156" s="677" t="s">
        <v>1238</v>
      </c>
      <c r="V156" s="676" t="s">
        <v>643</v>
      </c>
      <c r="W156" s="678" t="s">
        <v>611</v>
      </c>
      <c r="X156" s="677" t="s">
        <v>611</v>
      </c>
      <c r="Y156" s="677" t="s">
        <v>611</v>
      </c>
      <c r="Z156" s="678" t="s">
        <v>611</v>
      </c>
      <c r="AA156" s="678" t="s">
        <v>611</v>
      </c>
      <c r="AB156" s="676" t="s">
        <v>643</v>
      </c>
      <c r="AC156" s="676" t="s">
        <v>643</v>
      </c>
      <c r="AD156" s="676" t="s">
        <v>643</v>
      </c>
      <c r="AE156" s="679" t="s">
        <v>711</v>
      </c>
      <c r="AF156" s="678" t="s">
        <v>711</v>
      </c>
      <c r="AG156" s="678" t="s">
        <v>1237</v>
      </c>
      <c r="AH156" s="678" t="s">
        <v>1243</v>
      </c>
      <c r="AI156" s="676" t="s">
        <v>1239</v>
      </c>
      <c r="AJ156" s="678" t="s">
        <v>643</v>
      </c>
      <c r="AK156" s="678" t="s">
        <v>611</v>
      </c>
      <c r="AL156" s="529"/>
      <c r="AM156" s="680" t="s">
        <v>2001</v>
      </c>
      <c r="AN156" s="681" t="s">
        <v>1244</v>
      </c>
      <c r="AO156" s="681" t="s">
        <v>1244</v>
      </c>
      <c r="AP156" s="681" t="s">
        <v>1447</v>
      </c>
      <c r="AR156" s="681" t="s">
        <v>1244</v>
      </c>
      <c r="AS156" s="681" t="s">
        <v>1241</v>
      </c>
      <c r="AT156" s="681" t="s">
        <v>1244</v>
      </c>
      <c r="AU156" s="681" t="s">
        <v>1447</v>
      </c>
      <c r="AV156" s="529" t="s">
        <v>1242</v>
      </c>
      <c r="AX156" s="668" t="str">
        <f>VLOOKUP($I156,'[6]資料）特定'!$H:$H,1,FALSE)</f>
        <v>ＳＯＭＰＯケア　ラヴィーレ衣笠山公園</v>
      </c>
      <c r="AY156" s="682">
        <f>VLOOKUP($I156,'[6]資料）特定'!$H:$M,6,FALSE)</f>
        <v>0</v>
      </c>
    </row>
    <row r="157" spans="1:51" ht="15" hidden="1" customHeight="1">
      <c r="A157" s="670">
        <v>12</v>
      </c>
      <c r="B157" s="670" t="s">
        <v>2003</v>
      </c>
      <c r="C157" s="670" t="str">
        <f t="shared" si="2"/>
        <v>7062_1</v>
      </c>
      <c r="D157" s="688" t="s">
        <v>1898</v>
      </c>
      <c r="E157" s="688" t="s">
        <v>1999</v>
      </c>
      <c r="F157" s="673" t="s">
        <v>1900</v>
      </c>
      <c r="G157" s="673" t="s">
        <v>2000</v>
      </c>
      <c r="H157" s="673" t="s">
        <v>2000</v>
      </c>
      <c r="I157" s="673" t="s">
        <v>2004</v>
      </c>
      <c r="J157" s="673" t="s">
        <v>2005</v>
      </c>
      <c r="K157" s="672" t="s">
        <v>1463</v>
      </c>
      <c r="L157" s="673" t="s">
        <v>1904</v>
      </c>
      <c r="M157" s="673" t="s">
        <v>2000</v>
      </c>
      <c r="N157" s="674" t="s">
        <v>1491</v>
      </c>
      <c r="O157" s="675">
        <v>10.45</v>
      </c>
      <c r="P157" s="672" t="str">
        <f>IFERROR(INDEX([6]契約DB!CQ:CQ,MATCH($C157,[6]契約DB!$I:$I,0)),"")</f>
        <v>混合型</v>
      </c>
      <c r="Q157" s="676" t="s">
        <v>711</v>
      </c>
      <c r="R157" s="676" t="s">
        <v>1236</v>
      </c>
      <c r="S157" s="677" t="s">
        <v>611</v>
      </c>
      <c r="T157" s="678" t="s">
        <v>643</v>
      </c>
      <c r="U157" s="677" t="s">
        <v>611</v>
      </c>
      <c r="V157" s="676" t="s">
        <v>643</v>
      </c>
      <c r="W157" s="678" t="s">
        <v>611</v>
      </c>
      <c r="X157" s="677" t="s">
        <v>611</v>
      </c>
      <c r="Y157" s="677" t="s">
        <v>611</v>
      </c>
      <c r="Z157" s="678" t="s">
        <v>611</v>
      </c>
      <c r="AA157" s="678" t="s">
        <v>611</v>
      </c>
      <c r="AB157" s="676" t="s">
        <v>643</v>
      </c>
      <c r="AC157" s="676" t="s">
        <v>643</v>
      </c>
      <c r="AD157" s="676" t="s">
        <v>643</v>
      </c>
      <c r="AE157" s="679" t="s">
        <v>711</v>
      </c>
      <c r="AF157" s="678" t="s">
        <v>711</v>
      </c>
      <c r="AG157" s="678" t="s">
        <v>1237</v>
      </c>
      <c r="AH157" s="678" t="s">
        <v>1243</v>
      </c>
      <c r="AI157" s="676" t="s">
        <v>1239</v>
      </c>
      <c r="AJ157" s="678" t="s">
        <v>643</v>
      </c>
      <c r="AK157" s="678" t="s">
        <v>611</v>
      </c>
      <c r="AL157" s="529"/>
      <c r="AM157" s="680" t="s">
        <v>2004</v>
      </c>
      <c r="AN157" s="681" t="s">
        <v>1244</v>
      </c>
      <c r="AO157" s="681" t="s">
        <v>1244</v>
      </c>
      <c r="AP157" s="681" t="s">
        <v>1447</v>
      </c>
      <c r="AR157" s="681" t="s">
        <v>1244</v>
      </c>
      <c r="AS157" s="681" t="s">
        <v>1241</v>
      </c>
      <c r="AT157" s="681" t="s">
        <v>1244</v>
      </c>
      <c r="AU157" s="681" t="s">
        <v>1447</v>
      </c>
      <c r="AV157" s="529" t="s">
        <v>1242</v>
      </c>
      <c r="AX157" s="668" t="str">
        <f>VLOOKUP($I157,'[6]資料）特定'!$H:$H,1,FALSE)</f>
        <v>ＳＯＭＰＯケア　ラヴィーレ横須賀</v>
      </c>
      <c r="AY157" s="682">
        <f>VLOOKUP($I157,'[6]資料）特定'!$H:$M,6,FALSE)</f>
        <v>0</v>
      </c>
    </row>
    <row r="158" spans="1:51" ht="15" hidden="1" customHeight="1">
      <c r="A158" s="670">
        <v>15</v>
      </c>
      <c r="B158" s="670" t="s">
        <v>2006</v>
      </c>
      <c r="C158" s="670" t="str">
        <f t="shared" si="2"/>
        <v>7004_1</v>
      </c>
      <c r="D158" s="688" t="s">
        <v>1898</v>
      </c>
      <c r="E158" s="688" t="s">
        <v>1999</v>
      </c>
      <c r="F158" s="673" t="s">
        <v>1900</v>
      </c>
      <c r="G158" s="673" t="s">
        <v>2007</v>
      </c>
      <c r="H158" s="673" t="s">
        <v>1234</v>
      </c>
      <c r="I158" s="673" t="s">
        <v>2008</v>
      </c>
      <c r="J158" s="673" t="s">
        <v>2009</v>
      </c>
      <c r="K158" s="672" t="s">
        <v>1463</v>
      </c>
      <c r="L158" s="673" t="s">
        <v>1904</v>
      </c>
      <c r="M158" s="673" t="s">
        <v>2007</v>
      </c>
      <c r="N158" s="674" t="s">
        <v>1525</v>
      </c>
      <c r="O158" s="675">
        <v>10.68</v>
      </c>
      <c r="P158" s="672" t="str">
        <f>IFERROR(INDEX([6]契約DB!CQ:CQ,MATCH($C158,[6]契約DB!$I:$I,0)),"")</f>
        <v>混合型</v>
      </c>
      <c r="Q158" s="676" t="s">
        <v>711</v>
      </c>
      <c r="R158" s="676" t="s">
        <v>1236</v>
      </c>
      <c r="S158" s="677" t="s">
        <v>611</v>
      </c>
      <c r="T158" s="678" t="s">
        <v>643</v>
      </c>
      <c r="U158" s="677" t="s">
        <v>1238</v>
      </c>
      <c r="V158" s="676" t="s">
        <v>643</v>
      </c>
      <c r="W158" s="678" t="s">
        <v>611</v>
      </c>
      <c r="X158" s="677" t="s">
        <v>1244</v>
      </c>
      <c r="Y158" s="677" t="s">
        <v>611</v>
      </c>
      <c r="Z158" s="678" t="s">
        <v>611</v>
      </c>
      <c r="AA158" s="678" t="s">
        <v>611</v>
      </c>
      <c r="AB158" s="676" t="s">
        <v>643</v>
      </c>
      <c r="AC158" s="676" t="s">
        <v>643</v>
      </c>
      <c r="AD158" s="676" t="s">
        <v>643</v>
      </c>
      <c r="AE158" s="679" t="s">
        <v>711</v>
      </c>
      <c r="AF158" s="678" t="s">
        <v>711</v>
      </c>
      <c r="AG158" s="678" t="s">
        <v>1237</v>
      </c>
      <c r="AH158" s="678" t="s">
        <v>1243</v>
      </c>
      <c r="AI158" s="676" t="s">
        <v>1239</v>
      </c>
      <c r="AJ158" s="678" t="s">
        <v>643</v>
      </c>
      <c r="AK158" s="678" t="s">
        <v>611</v>
      </c>
      <c r="AL158" s="529"/>
      <c r="AM158" s="680" t="s">
        <v>2008</v>
      </c>
      <c r="AN158" s="681" t="s">
        <v>1244</v>
      </c>
      <c r="AO158" s="681" t="s">
        <v>1244</v>
      </c>
      <c r="AP158" s="681" t="s">
        <v>1447</v>
      </c>
      <c r="AR158" s="681" t="s">
        <v>1244</v>
      </c>
      <c r="AS158" s="681" t="s">
        <v>1241</v>
      </c>
      <c r="AT158" s="681" t="s">
        <v>1244</v>
      </c>
      <c r="AU158" s="681" t="s">
        <v>1447</v>
      </c>
      <c r="AV158" s="529" t="s">
        <v>1242</v>
      </c>
      <c r="AX158" s="668" t="str">
        <f>VLOOKUP($I158,'[6]資料）特定'!$H:$H,1,FALSE)</f>
        <v>ＳＯＭＰＯケア　ラヴィーレ鎌倉常盤</v>
      </c>
      <c r="AY158" s="682">
        <f>VLOOKUP($I158,'[6]資料）特定'!$H:$M,6,FALSE)</f>
        <v>0</v>
      </c>
    </row>
    <row r="159" spans="1:51" ht="15" hidden="1" customHeight="1">
      <c r="A159" s="670">
        <v>16</v>
      </c>
      <c r="B159" s="670" t="s">
        <v>2010</v>
      </c>
      <c r="C159" s="670" t="str">
        <f t="shared" si="2"/>
        <v>7015_1</v>
      </c>
      <c r="D159" s="688" t="s">
        <v>1898</v>
      </c>
      <c r="E159" s="688" t="s">
        <v>1999</v>
      </c>
      <c r="F159" s="673" t="s">
        <v>1900</v>
      </c>
      <c r="G159" s="673" t="s">
        <v>2000</v>
      </c>
      <c r="H159" s="673" t="s">
        <v>2000</v>
      </c>
      <c r="I159" s="673" t="s">
        <v>2011</v>
      </c>
      <c r="J159" s="673" t="s">
        <v>2012</v>
      </c>
      <c r="K159" s="672" t="s">
        <v>1463</v>
      </c>
      <c r="L159" s="673" t="s">
        <v>1904</v>
      </c>
      <c r="M159" s="673" t="s">
        <v>2000</v>
      </c>
      <c r="N159" s="674" t="s">
        <v>1491</v>
      </c>
      <c r="O159" s="675">
        <v>10.45</v>
      </c>
      <c r="P159" s="672" t="str">
        <f>IFERROR(INDEX([6]契約DB!CQ:CQ,MATCH($C159,[6]契約DB!$I:$I,0)),"")</f>
        <v>混合型</v>
      </c>
      <c r="Q159" s="676" t="s">
        <v>711</v>
      </c>
      <c r="R159" s="676" t="s">
        <v>1236</v>
      </c>
      <c r="S159" s="677" t="s">
        <v>611</v>
      </c>
      <c r="T159" s="678" t="s">
        <v>643</v>
      </c>
      <c r="U159" s="677" t="s">
        <v>1238</v>
      </c>
      <c r="V159" s="676" t="s">
        <v>643</v>
      </c>
      <c r="W159" s="678" t="s">
        <v>611</v>
      </c>
      <c r="X159" s="677" t="s">
        <v>611</v>
      </c>
      <c r="Y159" s="677" t="s">
        <v>611</v>
      </c>
      <c r="Z159" s="678" t="s">
        <v>611</v>
      </c>
      <c r="AA159" s="678" t="s">
        <v>611</v>
      </c>
      <c r="AB159" s="676" t="s">
        <v>643</v>
      </c>
      <c r="AC159" s="676" t="s">
        <v>643</v>
      </c>
      <c r="AD159" s="676" t="s">
        <v>643</v>
      </c>
      <c r="AE159" s="679" t="s">
        <v>711</v>
      </c>
      <c r="AF159" s="678" t="s">
        <v>711</v>
      </c>
      <c r="AG159" s="678" t="s">
        <v>1237</v>
      </c>
      <c r="AH159" s="678" t="s">
        <v>1243</v>
      </c>
      <c r="AI159" s="676" t="s">
        <v>1239</v>
      </c>
      <c r="AJ159" s="678" t="s">
        <v>643</v>
      </c>
      <c r="AK159" s="678" t="s">
        <v>611</v>
      </c>
      <c r="AL159" s="529"/>
      <c r="AM159" s="680" t="s">
        <v>2011</v>
      </c>
      <c r="AN159" s="681" t="s">
        <v>1244</v>
      </c>
      <c r="AO159" s="681" t="s">
        <v>1244</v>
      </c>
      <c r="AP159" s="681" t="s">
        <v>1447</v>
      </c>
      <c r="AR159" s="681" t="s">
        <v>1244</v>
      </c>
      <c r="AS159" s="681" t="s">
        <v>1241</v>
      </c>
      <c r="AT159" s="681" t="s">
        <v>1244</v>
      </c>
      <c r="AU159" s="681" t="s">
        <v>1447</v>
      </c>
      <c r="AV159" s="529" t="s">
        <v>1242</v>
      </c>
      <c r="AX159" s="668" t="str">
        <f>VLOOKUP($I159,'[6]資料）特定'!$H:$H,1,FALSE)</f>
        <v>ＳＯＭＰＯケア　ラヴィーレ久里浜</v>
      </c>
      <c r="AY159" s="682">
        <f>VLOOKUP($I159,'[6]資料）特定'!$H:$M,6,FALSE)</f>
        <v>0</v>
      </c>
    </row>
    <row r="160" spans="1:51" ht="15" hidden="1" customHeight="1">
      <c r="A160" s="670">
        <v>30</v>
      </c>
      <c r="B160" s="670" t="s">
        <v>2013</v>
      </c>
      <c r="C160" s="670" t="str">
        <f t="shared" si="2"/>
        <v>7112_1</v>
      </c>
      <c r="D160" s="688" t="s">
        <v>1898</v>
      </c>
      <c r="E160" s="688" t="s">
        <v>1999</v>
      </c>
      <c r="F160" s="673" t="s">
        <v>1900</v>
      </c>
      <c r="G160" s="673" t="s">
        <v>2014</v>
      </c>
      <c r="H160" s="673" t="s">
        <v>1234</v>
      </c>
      <c r="I160" s="673" t="s">
        <v>2015</v>
      </c>
      <c r="J160" s="673" t="s">
        <v>2016</v>
      </c>
      <c r="K160" s="672" t="s">
        <v>1463</v>
      </c>
      <c r="L160" s="673" t="s">
        <v>1904</v>
      </c>
      <c r="M160" s="673" t="s">
        <v>2014</v>
      </c>
      <c r="N160" s="674" t="s">
        <v>1491</v>
      </c>
      <c r="O160" s="675">
        <v>10.45</v>
      </c>
      <c r="P160" s="672" t="str">
        <f>IFERROR(INDEX([6]契約DB!CQ:CQ,MATCH($C160,[6]契約DB!$I:$I,0)),"")</f>
        <v>混合型</v>
      </c>
      <c r="Q160" s="676" t="s">
        <v>711</v>
      </c>
      <c r="R160" s="676" t="s">
        <v>1236</v>
      </c>
      <c r="S160" s="677" t="s">
        <v>611</v>
      </c>
      <c r="T160" s="678" t="s">
        <v>643</v>
      </c>
      <c r="U160" s="677" t="s">
        <v>1238</v>
      </c>
      <c r="V160" s="676" t="s">
        <v>643</v>
      </c>
      <c r="W160" s="678" t="s">
        <v>611</v>
      </c>
      <c r="X160" s="677" t="s">
        <v>1244</v>
      </c>
      <c r="Y160" s="677" t="s">
        <v>611</v>
      </c>
      <c r="Z160" s="678" t="s">
        <v>611</v>
      </c>
      <c r="AA160" s="678" t="s">
        <v>611</v>
      </c>
      <c r="AB160" s="676" t="s">
        <v>643</v>
      </c>
      <c r="AC160" s="676" t="s">
        <v>643</v>
      </c>
      <c r="AD160" s="676" t="s">
        <v>643</v>
      </c>
      <c r="AE160" s="679" t="s">
        <v>711</v>
      </c>
      <c r="AF160" s="678" t="s">
        <v>711</v>
      </c>
      <c r="AG160" s="678" t="s">
        <v>1237</v>
      </c>
      <c r="AH160" s="678" t="s">
        <v>1243</v>
      </c>
      <c r="AI160" s="676" t="s">
        <v>1239</v>
      </c>
      <c r="AJ160" s="678" t="s">
        <v>643</v>
      </c>
      <c r="AK160" s="678" t="s">
        <v>611</v>
      </c>
      <c r="AL160" s="529"/>
      <c r="AM160" s="680" t="s">
        <v>2015</v>
      </c>
      <c r="AN160" s="681" t="s">
        <v>1244</v>
      </c>
      <c r="AO160" s="681" t="s">
        <v>1244</v>
      </c>
      <c r="AP160" s="681" t="s">
        <v>1447</v>
      </c>
      <c r="AR160" s="681" t="s">
        <v>1244</v>
      </c>
      <c r="AS160" s="681" t="s">
        <v>1241</v>
      </c>
      <c r="AT160" s="681" t="s">
        <v>1244</v>
      </c>
      <c r="AU160" s="681" t="s">
        <v>1447</v>
      </c>
      <c r="AV160" s="529" t="s">
        <v>1242</v>
      </c>
      <c r="AX160" s="668" t="str">
        <f>VLOOKUP($I160,'[6]資料）特定'!$H:$H,1,FALSE)</f>
        <v>ＳＯＭＰＯケア　ラヴィーレ高座渋谷</v>
      </c>
      <c r="AY160" s="682">
        <f>VLOOKUP($I160,'[6]資料）特定'!$H:$M,6,FALSE)</f>
        <v>0</v>
      </c>
    </row>
    <row r="161" spans="1:51" ht="15" hidden="1" customHeight="1">
      <c r="A161" s="670">
        <v>75</v>
      </c>
      <c r="B161" s="670" t="s">
        <v>2017</v>
      </c>
      <c r="C161" s="670" t="str">
        <f t="shared" si="2"/>
        <v>7108_1</v>
      </c>
      <c r="D161" s="688" t="s">
        <v>1898</v>
      </c>
      <c r="E161" s="688" t="s">
        <v>1999</v>
      </c>
      <c r="F161" s="673" t="s">
        <v>1900</v>
      </c>
      <c r="G161" s="673" t="s">
        <v>2014</v>
      </c>
      <c r="H161" s="673" t="s">
        <v>1234</v>
      </c>
      <c r="I161" s="673" t="s">
        <v>2018</v>
      </c>
      <c r="J161" s="673" t="s">
        <v>2019</v>
      </c>
      <c r="K161" s="672" t="s">
        <v>1463</v>
      </c>
      <c r="L161" s="673" t="s">
        <v>1904</v>
      </c>
      <c r="M161" s="673" t="s">
        <v>2014</v>
      </c>
      <c r="N161" s="674" t="s">
        <v>1491</v>
      </c>
      <c r="O161" s="675">
        <v>10.45</v>
      </c>
      <c r="P161" s="672" t="str">
        <f>IFERROR(INDEX([6]契約DB!CQ:CQ,MATCH($C161,[6]契約DB!$I:$I,0)),"")</f>
        <v>混合型</v>
      </c>
      <c r="Q161" s="676" t="s">
        <v>711</v>
      </c>
      <c r="R161" s="676" t="s">
        <v>1236</v>
      </c>
      <c r="S161" s="677" t="s">
        <v>611</v>
      </c>
      <c r="T161" s="678" t="s">
        <v>643</v>
      </c>
      <c r="U161" s="677" t="s">
        <v>1238</v>
      </c>
      <c r="V161" s="676" t="s">
        <v>643</v>
      </c>
      <c r="W161" s="678" t="s">
        <v>611</v>
      </c>
      <c r="X161" s="677" t="s">
        <v>1244</v>
      </c>
      <c r="Y161" s="677" t="s">
        <v>611</v>
      </c>
      <c r="Z161" s="678" t="s">
        <v>611</v>
      </c>
      <c r="AA161" s="678" t="s">
        <v>611</v>
      </c>
      <c r="AB161" s="676" t="s">
        <v>643</v>
      </c>
      <c r="AC161" s="676" t="s">
        <v>643</v>
      </c>
      <c r="AD161" s="676" t="s">
        <v>643</v>
      </c>
      <c r="AE161" s="679" t="s">
        <v>711</v>
      </c>
      <c r="AF161" s="678" t="s">
        <v>711</v>
      </c>
      <c r="AG161" s="678" t="s">
        <v>1237</v>
      </c>
      <c r="AH161" s="678" t="s">
        <v>1243</v>
      </c>
      <c r="AI161" s="676" t="s">
        <v>1239</v>
      </c>
      <c r="AJ161" s="678" t="s">
        <v>643</v>
      </c>
      <c r="AK161" s="678" t="s">
        <v>611</v>
      </c>
      <c r="AL161" s="529"/>
      <c r="AM161" s="680" t="s">
        <v>2018</v>
      </c>
      <c r="AN161" s="681" t="s">
        <v>1244</v>
      </c>
      <c r="AO161" s="681" t="s">
        <v>1244</v>
      </c>
      <c r="AP161" s="681" t="s">
        <v>1447</v>
      </c>
      <c r="AR161" s="681" t="s">
        <v>1244</v>
      </c>
      <c r="AS161" s="681" t="s">
        <v>1241</v>
      </c>
      <c r="AT161" s="681" t="s">
        <v>1244</v>
      </c>
      <c r="AU161" s="681" t="s">
        <v>1447</v>
      </c>
      <c r="AV161" s="529" t="s">
        <v>1242</v>
      </c>
      <c r="AX161" s="668" t="str">
        <f>VLOOKUP($I161,'[6]資料）特定'!$H:$H,1,FALSE)</f>
        <v>ＳＯＭＰＯケア　ラヴィーレ大和</v>
      </c>
      <c r="AY161" s="682">
        <f>VLOOKUP($I161,'[6]資料）特定'!$H:$M,6,FALSE)</f>
        <v>0</v>
      </c>
    </row>
    <row r="162" spans="1:51" ht="15" hidden="1" customHeight="1">
      <c r="A162" s="670">
        <v>76</v>
      </c>
      <c r="B162" s="670" t="s">
        <v>2020</v>
      </c>
      <c r="C162" s="670" t="str">
        <f t="shared" si="2"/>
        <v>7044_1</v>
      </c>
      <c r="D162" s="688" t="s">
        <v>1898</v>
      </c>
      <c r="E162" s="688" t="s">
        <v>1999</v>
      </c>
      <c r="F162" s="673" t="s">
        <v>1900</v>
      </c>
      <c r="G162" s="673" t="s">
        <v>2014</v>
      </c>
      <c r="H162" s="673" t="s">
        <v>1234</v>
      </c>
      <c r="I162" s="673" t="s">
        <v>2021</v>
      </c>
      <c r="J162" s="673" t="s">
        <v>2022</v>
      </c>
      <c r="K162" s="672" t="s">
        <v>1463</v>
      </c>
      <c r="L162" s="673" t="s">
        <v>1904</v>
      </c>
      <c r="M162" s="673" t="s">
        <v>2014</v>
      </c>
      <c r="N162" s="674" t="s">
        <v>1491</v>
      </c>
      <c r="O162" s="675">
        <v>10.45</v>
      </c>
      <c r="P162" s="672" t="str">
        <f>IFERROR(INDEX([6]契約DB!CQ:CQ,MATCH($C162,[6]契約DB!$I:$I,0)),"")</f>
        <v>混合型</v>
      </c>
      <c r="Q162" s="676" t="s">
        <v>711</v>
      </c>
      <c r="R162" s="676" t="s">
        <v>1236</v>
      </c>
      <c r="S162" s="677" t="s">
        <v>611</v>
      </c>
      <c r="T162" s="678" t="s">
        <v>643</v>
      </c>
      <c r="U162" s="677" t="s">
        <v>1238</v>
      </c>
      <c r="V162" s="676" t="s">
        <v>643</v>
      </c>
      <c r="W162" s="678" t="s">
        <v>611</v>
      </c>
      <c r="X162" s="677" t="s">
        <v>1244</v>
      </c>
      <c r="Y162" s="677" t="s">
        <v>611</v>
      </c>
      <c r="Z162" s="678" t="s">
        <v>611</v>
      </c>
      <c r="AA162" s="678" t="s">
        <v>611</v>
      </c>
      <c r="AB162" s="676" t="s">
        <v>643</v>
      </c>
      <c r="AC162" s="676" t="s">
        <v>643</v>
      </c>
      <c r="AD162" s="676" t="s">
        <v>643</v>
      </c>
      <c r="AE162" s="679" t="s">
        <v>711</v>
      </c>
      <c r="AF162" s="678" t="s">
        <v>711</v>
      </c>
      <c r="AG162" s="678" t="s">
        <v>1237</v>
      </c>
      <c r="AH162" s="678" t="s">
        <v>1243</v>
      </c>
      <c r="AI162" s="676" t="s">
        <v>1239</v>
      </c>
      <c r="AJ162" s="678" t="s">
        <v>643</v>
      </c>
      <c r="AK162" s="678" t="s">
        <v>611</v>
      </c>
      <c r="AL162" s="529"/>
      <c r="AM162" s="680" t="s">
        <v>2021</v>
      </c>
      <c r="AN162" s="681" t="s">
        <v>1244</v>
      </c>
      <c r="AO162" s="681" t="s">
        <v>1244</v>
      </c>
      <c r="AP162" s="681" t="s">
        <v>1447</v>
      </c>
      <c r="AR162" s="681" t="s">
        <v>1244</v>
      </c>
      <c r="AS162" s="681" t="s">
        <v>1241</v>
      </c>
      <c r="AT162" s="681" t="s">
        <v>1244</v>
      </c>
      <c r="AU162" s="681" t="s">
        <v>1447</v>
      </c>
      <c r="AV162" s="529" t="s">
        <v>1242</v>
      </c>
      <c r="AX162" s="668" t="str">
        <f>VLOOKUP($I162,'[6]資料）特定'!$H:$H,1,FALSE)</f>
        <v>ＳＯＭＰＯケア　ラヴィーレ中央林間</v>
      </c>
      <c r="AY162" s="682">
        <f>VLOOKUP($I162,'[6]資料）特定'!$H:$M,6,FALSE)</f>
        <v>0</v>
      </c>
    </row>
    <row r="163" spans="1:51" ht="15" hidden="1" customHeight="1">
      <c r="A163" s="670">
        <v>85</v>
      </c>
      <c r="B163" s="670" t="s">
        <v>2023</v>
      </c>
      <c r="C163" s="670" t="str">
        <f t="shared" si="2"/>
        <v>7041_1</v>
      </c>
      <c r="D163" s="688" t="s">
        <v>1898</v>
      </c>
      <c r="E163" s="688" t="s">
        <v>1999</v>
      </c>
      <c r="F163" s="673" t="s">
        <v>1900</v>
      </c>
      <c r="G163" s="673" t="s">
        <v>2024</v>
      </c>
      <c r="H163" s="673" t="s">
        <v>1234</v>
      </c>
      <c r="I163" s="673" t="s">
        <v>2025</v>
      </c>
      <c r="J163" s="673" t="s">
        <v>2026</v>
      </c>
      <c r="K163" s="672" t="s">
        <v>1463</v>
      </c>
      <c r="L163" s="673" t="s">
        <v>1904</v>
      </c>
      <c r="M163" s="673" t="s">
        <v>2024</v>
      </c>
      <c r="N163" s="674" t="s">
        <v>1248</v>
      </c>
      <c r="O163" s="675">
        <v>10.54</v>
      </c>
      <c r="P163" s="672" t="str">
        <f>IFERROR(INDEX([6]契約DB!CQ:CQ,MATCH($C163,[6]契約DB!$I:$I,0)),"")</f>
        <v>混合型</v>
      </c>
      <c r="Q163" s="676" t="s">
        <v>711</v>
      </c>
      <c r="R163" s="676" t="s">
        <v>1236</v>
      </c>
      <c r="S163" s="677" t="s">
        <v>611</v>
      </c>
      <c r="T163" s="678" t="s">
        <v>643</v>
      </c>
      <c r="U163" s="677" t="s">
        <v>1238</v>
      </c>
      <c r="V163" s="676" t="s">
        <v>643</v>
      </c>
      <c r="W163" s="678" t="s">
        <v>611</v>
      </c>
      <c r="X163" s="677" t="s">
        <v>1244</v>
      </c>
      <c r="Y163" s="677" t="s">
        <v>611</v>
      </c>
      <c r="Z163" s="678" t="s">
        <v>611</v>
      </c>
      <c r="AA163" s="678" t="s">
        <v>611</v>
      </c>
      <c r="AB163" s="676" t="s">
        <v>643</v>
      </c>
      <c r="AC163" s="676" t="s">
        <v>643</v>
      </c>
      <c r="AD163" s="676" t="s">
        <v>643</v>
      </c>
      <c r="AE163" s="679" t="s">
        <v>711</v>
      </c>
      <c r="AF163" s="678" t="s">
        <v>711</v>
      </c>
      <c r="AG163" s="678" t="s">
        <v>1237</v>
      </c>
      <c r="AH163" s="678" t="s">
        <v>1243</v>
      </c>
      <c r="AI163" s="676" t="s">
        <v>1239</v>
      </c>
      <c r="AJ163" s="678" t="s">
        <v>643</v>
      </c>
      <c r="AK163" s="678" t="s">
        <v>611</v>
      </c>
      <c r="AL163" s="529"/>
      <c r="AM163" s="680" t="s">
        <v>2025</v>
      </c>
      <c r="AN163" s="681" t="s">
        <v>1244</v>
      </c>
      <c r="AO163" s="681" t="s">
        <v>1244</v>
      </c>
      <c r="AP163" s="681" t="s">
        <v>1447</v>
      </c>
      <c r="AR163" s="681" t="s">
        <v>1244</v>
      </c>
      <c r="AS163" s="681" t="s">
        <v>1241</v>
      </c>
      <c r="AT163" s="681" t="s">
        <v>1244</v>
      </c>
      <c r="AU163" s="681" t="s">
        <v>1447</v>
      </c>
      <c r="AV163" s="529" t="s">
        <v>1242</v>
      </c>
      <c r="AX163" s="668" t="str">
        <f>VLOOKUP($I163,'[6]資料）特定'!$H:$H,1,FALSE)</f>
        <v>ＳＯＭＰＯケア　ラヴィーレ東逗子</v>
      </c>
      <c r="AY163" s="682">
        <f>VLOOKUP($I163,'[6]資料）特定'!$H:$M,6,FALSE)</f>
        <v>0</v>
      </c>
    </row>
    <row r="164" spans="1:51" ht="15" hidden="1" customHeight="1">
      <c r="A164" s="670">
        <v>104</v>
      </c>
      <c r="B164" s="670" t="s">
        <v>2027</v>
      </c>
      <c r="C164" s="670" t="str">
        <f t="shared" si="2"/>
        <v>7017_1</v>
      </c>
      <c r="D164" s="688" t="s">
        <v>1898</v>
      </c>
      <c r="E164" s="688" t="s">
        <v>1999</v>
      </c>
      <c r="F164" s="673" t="s">
        <v>1900</v>
      </c>
      <c r="G164" s="673" t="s">
        <v>2007</v>
      </c>
      <c r="H164" s="673" t="s">
        <v>1234</v>
      </c>
      <c r="I164" s="673" t="s">
        <v>2028</v>
      </c>
      <c r="J164" s="673" t="s">
        <v>2029</v>
      </c>
      <c r="K164" s="672" t="s">
        <v>1463</v>
      </c>
      <c r="L164" s="673" t="s">
        <v>1904</v>
      </c>
      <c r="M164" s="673" t="s">
        <v>2007</v>
      </c>
      <c r="N164" s="674" t="s">
        <v>1525</v>
      </c>
      <c r="O164" s="675">
        <v>10.68</v>
      </c>
      <c r="P164" s="672" t="str">
        <f>IFERROR(INDEX([6]契約DB!CQ:CQ,MATCH($C164,[6]契約DB!$I:$I,0)),"")</f>
        <v>混合型</v>
      </c>
      <c r="Q164" s="676" t="s">
        <v>711</v>
      </c>
      <c r="R164" s="676" t="s">
        <v>1236</v>
      </c>
      <c r="S164" s="677" t="s">
        <v>611</v>
      </c>
      <c r="T164" s="678" t="s">
        <v>643</v>
      </c>
      <c r="U164" s="677" t="s">
        <v>1238</v>
      </c>
      <c r="V164" s="676" t="s">
        <v>643</v>
      </c>
      <c r="W164" s="678" t="s">
        <v>611</v>
      </c>
      <c r="X164" s="677" t="s">
        <v>1244</v>
      </c>
      <c r="Y164" s="677" t="s">
        <v>611</v>
      </c>
      <c r="Z164" s="678" t="s">
        <v>611</v>
      </c>
      <c r="AA164" s="678" t="s">
        <v>611</v>
      </c>
      <c r="AB164" s="676" t="s">
        <v>643</v>
      </c>
      <c r="AC164" s="676" t="s">
        <v>643</v>
      </c>
      <c r="AD164" s="676" t="s">
        <v>643</v>
      </c>
      <c r="AE164" s="679" t="s">
        <v>711</v>
      </c>
      <c r="AF164" s="678" t="s">
        <v>711</v>
      </c>
      <c r="AG164" s="678" t="s">
        <v>1237</v>
      </c>
      <c r="AH164" s="678" t="s">
        <v>1243</v>
      </c>
      <c r="AI164" s="676" t="s">
        <v>1239</v>
      </c>
      <c r="AJ164" s="678" t="s">
        <v>643</v>
      </c>
      <c r="AK164" s="678" t="s">
        <v>611</v>
      </c>
      <c r="AL164" s="529"/>
      <c r="AM164" s="680" t="s">
        <v>2028</v>
      </c>
      <c r="AN164" s="681" t="s">
        <v>1244</v>
      </c>
      <c r="AO164" s="681" t="s">
        <v>1244</v>
      </c>
      <c r="AP164" s="681" t="s">
        <v>1447</v>
      </c>
      <c r="AR164" s="681" t="s">
        <v>1244</v>
      </c>
      <c r="AS164" s="681" t="s">
        <v>1241</v>
      </c>
      <c r="AT164" s="681" t="s">
        <v>1244</v>
      </c>
      <c r="AU164" s="681" t="s">
        <v>1447</v>
      </c>
      <c r="AV164" s="529" t="s">
        <v>1242</v>
      </c>
      <c r="AX164" s="668" t="str">
        <f>VLOOKUP($I164,'[6]資料）特定'!$H:$H,1,FALSE)</f>
        <v>ＳＯＭＰＯケア　ラヴィーレ北鎌倉</v>
      </c>
      <c r="AY164" s="682">
        <f>VLOOKUP($I164,'[6]資料）特定'!$H:$M,6,FALSE)</f>
        <v>0</v>
      </c>
    </row>
    <row r="165" spans="1:51" ht="15" hidden="1" customHeight="1">
      <c r="A165" s="670">
        <v>110</v>
      </c>
      <c r="B165" s="670" t="s">
        <v>2030</v>
      </c>
      <c r="C165" s="670" t="str">
        <f t="shared" si="2"/>
        <v>7003_1</v>
      </c>
      <c r="D165" s="688" t="s">
        <v>1898</v>
      </c>
      <c r="E165" s="688" t="s">
        <v>1999</v>
      </c>
      <c r="F165" s="673" t="s">
        <v>1900</v>
      </c>
      <c r="G165" s="673" t="s">
        <v>2031</v>
      </c>
      <c r="H165" s="673" t="s">
        <v>1234</v>
      </c>
      <c r="I165" s="673" t="s">
        <v>2032</v>
      </c>
      <c r="J165" s="673" t="s">
        <v>2033</v>
      </c>
      <c r="K165" s="672" t="s">
        <v>1463</v>
      </c>
      <c r="L165" s="673" t="s">
        <v>1904</v>
      </c>
      <c r="M165" s="673" t="s">
        <v>2034</v>
      </c>
      <c r="N165" s="674" t="s">
        <v>1455</v>
      </c>
      <c r="O165" s="675">
        <v>10.27</v>
      </c>
      <c r="P165" s="672" t="str">
        <f>IFERROR(INDEX([6]契約DB!CQ:CQ,MATCH($C165,[6]契約DB!$I:$I,0)),"")</f>
        <v>混合型</v>
      </c>
      <c r="Q165" s="676" t="s">
        <v>711</v>
      </c>
      <c r="R165" s="676" t="s">
        <v>1236</v>
      </c>
      <c r="S165" s="677" t="s">
        <v>611</v>
      </c>
      <c r="T165" s="678" t="s">
        <v>643</v>
      </c>
      <c r="U165" s="677" t="s">
        <v>1238</v>
      </c>
      <c r="V165" s="676" t="s">
        <v>643</v>
      </c>
      <c r="W165" s="678" t="s">
        <v>611</v>
      </c>
      <c r="X165" s="677" t="s">
        <v>1244</v>
      </c>
      <c r="Y165" s="677" t="s">
        <v>611</v>
      </c>
      <c r="Z165" s="678" t="s">
        <v>611</v>
      </c>
      <c r="AA165" s="678" t="s">
        <v>611</v>
      </c>
      <c r="AB165" s="676" t="s">
        <v>643</v>
      </c>
      <c r="AC165" s="676" t="s">
        <v>643</v>
      </c>
      <c r="AD165" s="676" t="s">
        <v>643</v>
      </c>
      <c r="AE165" s="679" t="s">
        <v>711</v>
      </c>
      <c r="AF165" s="678" t="s">
        <v>711</v>
      </c>
      <c r="AG165" s="678" t="s">
        <v>1237</v>
      </c>
      <c r="AH165" s="678" t="s">
        <v>1243</v>
      </c>
      <c r="AI165" s="676" t="s">
        <v>1239</v>
      </c>
      <c r="AJ165" s="678" t="s">
        <v>643</v>
      </c>
      <c r="AK165" s="678" t="s">
        <v>611</v>
      </c>
      <c r="AL165" s="529"/>
      <c r="AM165" s="680" t="s">
        <v>2032</v>
      </c>
      <c r="AN165" s="681" t="s">
        <v>1244</v>
      </c>
      <c r="AO165" s="681" t="s">
        <v>1244</v>
      </c>
      <c r="AP165" s="681" t="s">
        <v>1447</v>
      </c>
      <c r="AR165" s="681" t="s">
        <v>1244</v>
      </c>
      <c r="AS165" s="681" t="s">
        <v>1241</v>
      </c>
      <c r="AT165" s="681" t="s">
        <v>1244</v>
      </c>
      <c r="AU165" s="681" t="s">
        <v>1447</v>
      </c>
      <c r="AV165" s="529" t="s">
        <v>1242</v>
      </c>
      <c r="AX165" s="668" t="str">
        <f>VLOOKUP($I165,'[6]資料）特定'!$H:$H,1,FALSE)</f>
        <v>ＳＯＭＰＯケア　ラヴィーレ葉山</v>
      </c>
      <c r="AY165" s="682">
        <f>VLOOKUP($I165,'[6]資料）特定'!$H:$M,6,FALSE)</f>
        <v>0</v>
      </c>
    </row>
    <row r="166" spans="1:51" ht="15" hidden="1" customHeight="1">
      <c r="A166" s="670">
        <v>116</v>
      </c>
      <c r="B166" s="670" t="s">
        <v>2035</v>
      </c>
      <c r="C166" s="670" t="str">
        <f t="shared" si="2"/>
        <v>0258_1</v>
      </c>
      <c r="D166" s="688" t="s">
        <v>1898</v>
      </c>
      <c r="E166" s="688" t="s">
        <v>1999</v>
      </c>
      <c r="F166" s="673" t="s">
        <v>1900</v>
      </c>
      <c r="G166" s="673" t="s">
        <v>2014</v>
      </c>
      <c r="H166" s="673" t="s">
        <v>1234</v>
      </c>
      <c r="I166" s="673" t="s">
        <v>2036</v>
      </c>
      <c r="J166" s="673" t="s">
        <v>2037</v>
      </c>
      <c r="K166" s="672" t="s">
        <v>1235</v>
      </c>
      <c r="L166" s="673" t="s">
        <v>1904</v>
      </c>
      <c r="M166" s="673" t="s">
        <v>2014</v>
      </c>
      <c r="N166" s="674" t="s">
        <v>1491</v>
      </c>
      <c r="O166" s="675">
        <v>10.45</v>
      </c>
      <c r="P166" s="672" t="str">
        <f>IFERROR(INDEX([6]契約DB!CQ:CQ,MATCH($C166,[6]契約DB!$I:$I,0)),"")</f>
        <v>混合型</v>
      </c>
      <c r="Q166" s="676" t="s">
        <v>711</v>
      </c>
      <c r="R166" s="676" t="s">
        <v>1236</v>
      </c>
      <c r="S166" s="677" t="s">
        <v>611</v>
      </c>
      <c r="T166" s="678" t="s">
        <v>611</v>
      </c>
      <c r="U166" s="677" t="s">
        <v>1238</v>
      </c>
      <c r="V166" s="676" t="s">
        <v>643</v>
      </c>
      <c r="W166" s="678" t="s">
        <v>611</v>
      </c>
      <c r="X166" s="677" t="s">
        <v>1244</v>
      </c>
      <c r="Y166" s="677" t="s">
        <v>611</v>
      </c>
      <c r="Z166" s="678" t="s">
        <v>611</v>
      </c>
      <c r="AA166" s="678" t="s">
        <v>611</v>
      </c>
      <c r="AB166" s="676" t="s">
        <v>643</v>
      </c>
      <c r="AC166" s="676" t="s">
        <v>643</v>
      </c>
      <c r="AD166" s="676" t="s">
        <v>643</v>
      </c>
      <c r="AE166" s="679" t="s">
        <v>711</v>
      </c>
      <c r="AF166" s="678" t="s">
        <v>711</v>
      </c>
      <c r="AG166" s="678" t="s">
        <v>1237</v>
      </c>
      <c r="AH166" s="678" t="s">
        <v>1243</v>
      </c>
      <c r="AI166" s="676" t="s">
        <v>1239</v>
      </c>
      <c r="AJ166" s="678" t="s">
        <v>643</v>
      </c>
      <c r="AK166" s="678" t="s">
        <v>611</v>
      </c>
      <c r="AL166" s="529"/>
      <c r="AM166" s="680" t="s">
        <v>2036</v>
      </c>
      <c r="AN166" s="681" t="s">
        <v>1240</v>
      </c>
      <c r="AO166" s="681" t="s">
        <v>1246</v>
      </c>
      <c r="AP166" s="681" t="s">
        <v>1447</v>
      </c>
      <c r="AR166" s="681" t="s">
        <v>1240</v>
      </c>
      <c r="AS166" s="681" t="s">
        <v>1241</v>
      </c>
      <c r="AT166" s="681" t="s">
        <v>1240</v>
      </c>
      <c r="AU166" s="681" t="s">
        <v>1247</v>
      </c>
      <c r="AV166" s="529" t="s">
        <v>1908</v>
      </c>
      <c r="AX166" s="668" t="str">
        <f>VLOOKUP($I166,'[6]資料）特定'!$H:$H,1,FALSE)</f>
        <v>そんぽの家　つきみ野</v>
      </c>
      <c r="AY166" s="682">
        <f>VLOOKUP($I166,'[6]資料）特定'!$H:$M,6,FALSE)</f>
        <v>0</v>
      </c>
    </row>
    <row r="167" spans="1:51" ht="15" hidden="1" customHeight="1">
      <c r="A167" s="670">
        <v>157</v>
      </c>
      <c r="B167" s="670" t="s">
        <v>2038</v>
      </c>
      <c r="C167" s="670" t="str">
        <f t="shared" si="2"/>
        <v>0708_1</v>
      </c>
      <c r="D167" s="688" t="s">
        <v>1898</v>
      </c>
      <c r="E167" s="688" t="s">
        <v>1999</v>
      </c>
      <c r="F167" s="673" t="s">
        <v>1900</v>
      </c>
      <c r="G167" s="673" t="s">
        <v>2039</v>
      </c>
      <c r="H167" s="673" t="s">
        <v>1234</v>
      </c>
      <c r="I167" s="673" t="s">
        <v>2040</v>
      </c>
      <c r="J167" s="673" t="s">
        <v>2041</v>
      </c>
      <c r="K167" s="672" t="s">
        <v>1235</v>
      </c>
      <c r="L167" s="673" t="s">
        <v>1904</v>
      </c>
      <c r="M167" s="673" t="s">
        <v>2039</v>
      </c>
      <c r="N167" s="674" t="s">
        <v>1455</v>
      </c>
      <c r="O167" s="675">
        <v>10.27</v>
      </c>
      <c r="P167" s="672" t="str">
        <f>IFERROR(INDEX([6]契約DB!CQ:CQ,MATCH($C167,[6]契約DB!$I:$I,0)),"")</f>
        <v>混合型</v>
      </c>
      <c r="Q167" s="676" t="s">
        <v>711</v>
      </c>
      <c r="R167" s="676" t="s">
        <v>1236</v>
      </c>
      <c r="S167" s="677" t="s">
        <v>611</v>
      </c>
      <c r="T167" s="678" t="s">
        <v>611</v>
      </c>
      <c r="U167" s="677" t="s">
        <v>611</v>
      </c>
      <c r="V167" s="676" t="s">
        <v>643</v>
      </c>
      <c r="W167" s="678" t="s">
        <v>611</v>
      </c>
      <c r="X167" s="677" t="s">
        <v>1244</v>
      </c>
      <c r="Y167" s="677" t="s">
        <v>611</v>
      </c>
      <c r="Z167" s="678" t="s">
        <v>611</v>
      </c>
      <c r="AA167" s="678" t="s">
        <v>611</v>
      </c>
      <c r="AB167" s="676" t="s">
        <v>643</v>
      </c>
      <c r="AC167" s="676" t="s">
        <v>643</v>
      </c>
      <c r="AD167" s="676" t="s">
        <v>643</v>
      </c>
      <c r="AE167" s="679" t="s">
        <v>711</v>
      </c>
      <c r="AF167" s="678" t="s">
        <v>711</v>
      </c>
      <c r="AG167" s="678" t="s">
        <v>1237</v>
      </c>
      <c r="AH167" s="678" t="s">
        <v>1243</v>
      </c>
      <c r="AI167" s="676" t="s">
        <v>1239</v>
      </c>
      <c r="AJ167" s="678" t="s">
        <v>643</v>
      </c>
      <c r="AK167" s="678" t="s">
        <v>611</v>
      </c>
      <c r="AL167" s="529"/>
      <c r="AM167" s="680" t="s">
        <v>2040</v>
      </c>
      <c r="AN167" s="681" t="s">
        <v>1244</v>
      </c>
      <c r="AO167" s="681" t="s">
        <v>1244</v>
      </c>
      <c r="AP167" s="681" t="s">
        <v>1447</v>
      </c>
      <c r="AR167" s="681" t="s">
        <v>1244</v>
      </c>
      <c r="AS167" s="681" t="s">
        <v>1241</v>
      </c>
      <c r="AT167" s="681" t="s">
        <v>1244</v>
      </c>
      <c r="AU167" s="681" t="s">
        <v>1447</v>
      </c>
      <c r="AV167" s="529" t="s">
        <v>1242</v>
      </c>
      <c r="AX167" s="668" t="str">
        <f>VLOOKUP($I167,'[6]資料）特定'!$H:$H,1,FALSE)</f>
        <v>そんぽの家　三浦</v>
      </c>
      <c r="AY167" s="682">
        <f>VLOOKUP($I167,'[6]資料）特定'!$H:$M,6,FALSE)</f>
        <v>0</v>
      </c>
    </row>
    <row r="168" spans="1:51" ht="15" hidden="1" customHeight="1">
      <c r="A168" s="670">
        <v>214</v>
      </c>
      <c r="B168" s="670" t="s">
        <v>2042</v>
      </c>
      <c r="C168" s="670" t="str">
        <f t="shared" si="2"/>
        <v>0711_1</v>
      </c>
      <c r="D168" s="688" t="s">
        <v>1898</v>
      </c>
      <c r="E168" s="688" t="s">
        <v>1999</v>
      </c>
      <c r="F168" s="673" t="s">
        <v>1900</v>
      </c>
      <c r="G168" s="673" t="s">
        <v>2014</v>
      </c>
      <c r="H168" s="673" t="s">
        <v>1234</v>
      </c>
      <c r="I168" s="673" t="s">
        <v>2043</v>
      </c>
      <c r="J168" s="673" t="s">
        <v>2044</v>
      </c>
      <c r="K168" s="672" t="s">
        <v>1235</v>
      </c>
      <c r="L168" s="673" t="s">
        <v>1904</v>
      </c>
      <c r="M168" s="673" t="s">
        <v>2014</v>
      </c>
      <c r="N168" s="674" t="s">
        <v>1491</v>
      </c>
      <c r="O168" s="675">
        <v>10.45</v>
      </c>
      <c r="P168" s="672" t="str">
        <f>IFERROR(INDEX([6]契約DB!CQ:CQ,MATCH($C168,[6]契約DB!$I:$I,0)),"")</f>
        <v>混合型</v>
      </c>
      <c r="Q168" s="676" t="s">
        <v>711</v>
      </c>
      <c r="R168" s="676" t="s">
        <v>1236</v>
      </c>
      <c r="S168" s="677" t="s">
        <v>611</v>
      </c>
      <c r="T168" s="678" t="s">
        <v>611</v>
      </c>
      <c r="U168" s="677" t="s">
        <v>1238</v>
      </c>
      <c r="V168" s="676" t="s">
        <v>643</v>
      </c>
      <c r="W168" s="678" t="s">
        <v>611</v>
      </c>
      <c r="X168" s="677" t="s">
        <v>1244</v>
      </c>
      <c r="Y168" s="677" t="s">
        <v>611</v>
      </c>
      <c r="Z168" s="678" t="s">
        <v>611</v>
      </c>
      <c r="AA168" s="678" t="s">
        <v>611</v>
      </c>
      <c r="AB168" s="676" t="s">
        <v>643</v>
      </c>
      <c r="AC168" s="676" t="s">
        <v>643</v>
      </c>
      <c r="AD168" s="676" t="s">
        <v>643</v>
      </c>
      <c r="AE168" s="679" t="s">
        <v>711</v>
      </c>
      <c r="AF168" s="678" t="s">
        <v>711</v>
      </c>
      <c r="AG168" s="678" t="s">
        <v>1237</v>
      </c>
      <c r="AH168" s="678" t="s">
        <v>1243</v>
      </c>
      <c r="AI168" s="676" t="s">
        <v>1239</v>
      </c>
      <c r="AJ168" s="678" t="s">
        <v>643</v>
      </c>
      <c r="AK168" s="678" t="s">
        <v>611</v>
      </c>
      <c r="AL168" s="529"/>
      <c r="AM168" s="680" t="s">
        <v>2043</v>
      </c>
      <c r="AN168" s="681" t="s">
        <v>1244</v>
      </c>
      <c r="AO168" s="681" t="s">
        <v>1244</v>
      </c>
      <c r="AP168" s="681" t="s">
        <v>1447</v>
      </c>
      <c r="AR168" s="681" t="s">
        <v>1244</v>
      </c>
      <c r="AS168" s="681" t="s">
        <v>1241</v>
      </c>
      <c r="AT168" s="681" t="s">
        <v>1244</v>
      </c>
      <c r="AU168" s="681" t="s">
        <v>1447</v>
      </c>
      <c r="AV168" s="529" t="s">
        <v>1242</v>
      </c>
      <c r="AX168" s="668" t="str">
        <f>VLOOKUP($I168,'[6]資料）特定'!$H:$H,1,FALSE)</f>
        <v>そんぽの家　大和</v>
      </c>
      <c r="AY168" s="682">
        <f>VLOOKUP($I168,'[6]資料）特定'!$H:$M,6,FALSE)</f>
        <v>0</v>
      </c>
    </row>
    <row r="169" spans="1:51" ht="15" hidden="1" customHeight="1">
      <c r="A169" s="670">
        <v>276</v>
      </c>
      <c r="B169" s="670" t="s">
        <v>2045</v>
      </c>
      <c r="C169" s="670" t="str">
        <f t="shared" si="2"/>
        <v>7115_1</v>
      </c>
      <c r="D169" s="688" t="s">
        <v>1898</v>
      </c>
      <c r="E169" s="688" t="s">
        <v>1999</v>
      </c>
      <c r="F169" s="673" t="s">
        <v>1900</v>
      </c>
      <c r="G169" s="673" t="s">
        <v>2000</v>
      </c>
      <c r="H169" s="673" t="s">
        <v>2000</v>
      </c>
      <c r="I169" s="673" t="s">
        <v>2046</v>
      </c>
      <c r="J169" s="673" t="s">
        <v>2047</v>
      </c>
      <c r="K169" s="672" t="s">
        <v>1463</v>
      </c>
      <c r="L169" s="673" t="s">
        <v>1904</v>
      </c>
      <c r="M169" s="673" t="s">
        <v>2000</v>
      </c>
      <c r="N169" s="674" t="s">
        <v>1491</v>
      </c>
      <c r="O169" s="675">
        <v>10.45</v>
      </c>
      <c r="P169" s="672" t="str">
        <f>IFERROR(INDEX([6]契約DB!CQ:CQ,MATCH($C169,[6]契約DB!$I:$I,0)),"")</f>
        <v>混合型</v>
      </c>
      <c r="Q169" s="676" t="s">
        <v>711</v>
      </c>
      <c r="R169" s="676" t="s">
        <v>1236</v>
      </c>
      <c r="S169" s="677" t="s">
        <v>611</v>
      </c>
      <c r="T169" s="678" t="s">
        <v>643</v>
      </c>
      <c r="U169" s="677" t="s">
        <v>1238</v>
      </c>
      <c r="V169" s="676" t="s">
        <v>643</v>
      </c>
      <c r="W169" s="678" t="s">
        <v>611</v>
      </c>
      <c r="X169" s="677" t="s">
        <v>1244</v>
      </c>
      <c r="Y169" s="677" t="s">
        <v>611</v>
      </c>
      <c r="Z169" s="678" t="s">
        <v>611</v>
      </c>
      <c r="AA169" s="678" t="s">
        <v>611</v>
      </c>
      <c r="AB169" s="676" t="s">
        <v>643</v>
      </c>
      <c r="AC169" s="676" t="s">
        <v>643</v>
      </c>
      <c r="AD169" s="676" t="s">
        <v>643</v>
      </c>
      <c r="AE169" s="679" t="s">
        <v>711</v>
      </c>
      <c r="AF169" s="678" t="s">
        <v>711</v>
      </c>
      <c r="AG169" s="678" t="s">
        <v>1237</v>
      </c>
      <c r="AH169" s="678" t="s">
        <v>1243</v>
      </c>
      <c r="AI169" s="676" t="s">
        <v>1239</v>
      </c>
      <c r="AJ169" s="678" t="s">
        <v>643</v>
      </c>
      <c r="AK169" s="678" t="s">
        <v>611</v>
      </c>
      <c r="AL169" s="529"/>
      <c r="AM169" s="680" t="s">
        <v>2046</v>
      </c>
      <c r="AN169" s="681" t="s">
        <v>1244</v>
      </c>
      <c r="AO169" s="681" t="s">
        <v>1244</v>
      </c>
      <c r="AP169" s="681" t="s">
        <v>1447</v>
      </c>
      <c r="AR169" s="681" t="s">
        <v>1244</v>
      </c>
      <c r="AS169" s="681" t="s">
        <v>1241</v>
      </c>
      <c r="AT169" s="681" t="s">
        <v>1244</v>
      </c>
      <c r="AU169" s="681" t="s">
        <v>1447</v>
      </c>
      <c r="AV169" s="529" t="s">
        <v>1242</v>
      </c>
      <c r="AX169" s="668" t="str">
        <f>VLOOKUP($I169,'[6]資料）特定'!$H:$H,1,FALSE)</f>
        <v>トレクォーレ横須賀</v>
      </c>
      <c r="AY169" s="682">
        <f>VLOOKUP($I169,'[6]資料）特定'!$H:$M,6,FALSE)</f>
        <v>0</v>
      </c>
    </row>
    <row r="170" spans="1:51" ht="15" hidden="1" customHeight="1">
      <c r="A170" s="670">
        <v>19</v>
      </c>
      <c r="B170" s="670" t="s">
        <v>2048</v>
      </c>
      <c r="C170" s="670" t="str">
        <f t="shared" si="2"/>
        <v>7050_1</v>
      </c>
      <c r="D170" s="688" t="s">
        <v>1898</v>
      </c>
      <c r="E170" s="688" t="s">
        <v>2049</v>
      </c>
      <c r="F170" s="673" t="s">
        <v>1900</v>
      </c>
      <c r="G170" s="673" t="s">
        <v>2050</v>
      </c>
      <c r="H170" s="673" t="s">
        <v>2050</v>
      </c>
      <c r="I170" s="673" t="s">
        <v>2051</v>
      </c>
      <c r="J170" s="673" t="s">
        <v>2052</v>
      </c>
      <c r="K170" s="672" t="s">
        <v>1463</v>
      </c>
      <c r="L170" s="673" t="s">
        <v>1904</v>
      </c>
      <c r="M170" s="673" t="s">
        <v>2050</v>
      </c>
      <c r="N170" s="674" t="s">
        <v>1768</v>
      </c>
      <c r="O170" s="675">
        <v>10.72</v>
      </c>
      <c r="P170" s="672" t="str">
        <f>IFERROR(INDEX([6]契約DB!CQ:CQ,MATCH($C170,[6]契約DB!$I:$I,0)),"")</f>
        <v>介護専用型</v>
      </c>
      <c r="Q170" s="676" t="s">
        <v>711</v>
      </c>
      <c r="R170" s="676" t="s">
        <v>1236</v>
      </c>
      <c r="S170" s="677" t="s">
        <v>611</v>
      </c>
      <c r="T170" s="678" t="s">
        <v>643</v>
      </c>
      <c r="U170" s="677" t="s">
        <v>1238</v>
      </c>
      <c r="V170" s="676" t="s">
        <v>643</v>
      </c>
      <c r="W170" s="678" t="s">
        <v>611</v>
      </c>
      <c r="X170" s="677" t="s">
        <v>1244</v>
      </c>
      <c r="Y170" s="677" t="s">
        <v>611</v>
      </c>
      <c r="Z170" s="678" t="s">
        <v>611</v>
      </c>
      <c r="AA170" s="678" t="s">
        <v>611</v>
      </c>
      <c r="AB170" s="676" t="s">
        <v>643</v>
      </c>
      <c r="AC170" s="676" t="s">
        <v>643</v>
      </c>
      <c r="AD170" s="676" t="s">
        <v>643</v>
      </c>
      <c r="AE170" s="679" t="s">
        <v>711</v>
      </c>
      <c r="AF170" s="678" t="s">
        <v>711</v>
      </c>
      <c r="AG170" s="678" t="s">
        <v>1237</v>
      </c>
      <c r="AH170" s="678" t="s">
        <v>1243</v>
      </c>
      <c r="AI170" s="676" t="s">
        <v>1239</v>
      </c>
      <c r="AJ170" s="678" t="s">
        <v>643</v>
      </c>
      <c r="AK170" s="678" t="s">
        <v>611</v>
      </c>
      <c r="AL170" s="529"/>
      <c r="AM170" s="680" t="s">
        <v>2053</v>
      </c>
      <c r="AN170" s="681" t="s">
        <v>1246</v>
      </c>
      <c r="AO170" s="681" t="s">
        <v>1246</v>
      </c>
      <c r="AP170" s="681" t="s">
        <v>1447</v>
      </c>
      <c r="AR170" s="681" t="s">
        <v>1246</v>
      </c>
      <c r="AS170" s="681" t="s">
        <v>1241</v>
      </c>
      <c r="AT170" s="681" t="s">
        <v>1246</v>
      </c>
      <c r="AU170" s="681" t="s">
        <v>1447</v>
      </c>
      <c r="AV170" s="529" t="s">
        <v>1242</v>
      </c>
      <c r="AX170" s="668" t="str">
        <f>VLOOKUP($I170,'[6]資料）特定'!$H:$H,1,FALSE)</f>
        <v>ＳＯＭＰＯケア　ラヴィーレ金沢八景</v>
      </c>
      <c r="AY170" s="682">
        <f>VLOOKUP($I170,'[6]資料）特定'!$H:$M,6,FALSE)</f>
        <v>0</v>
      </c>
    </row>
    <row r="171" spans="1:51" ht="15" hidden="1" customHeight="1">
      <c r="A171" s="670">
        <v>22</v>
      </c>
      <c r="B171" s="670" t="s">
        <v>2054</v>
      </c>
      <c r="C171" s="670" t="str">
        <f t="shared" si="2"/>
        <v>7049_1</v>
      </c>
      <c r="D171" s="688" t="s">
        <v>1898</v>
      </c>
      <c r="E171" s="688" t="s">
        <v>2049</v>
      </c>
      <c r="F171" s="673" t="s">
        <v>1900</v>
      </c>
      <c r="G171" s="673" t="s">
        <v>2050</v>
      </c>
      <c r="H171" s="673" t="s">
        <v>2050</v>
      </c>
      <c r="I171" s="673" t="s">
        <v>2055</v>
      </c>
      <c r="J171" s="673" t="s">
        <v>2056</v>
      </c>
      <c r="K171" s="672" t="s">
        <v>1463</v>
      </c>
      <c r="L171" s="673" t="s">
        <v>1904</v>
      </c>
      <c r="M171" s="673" t="s">
        <v>2050</v>
      </c>
      <c r="N171" s="674" t="s">
        <v>1768</v>
      </c>
      <c r="O171" s="675">
        <v>10.72</v>
      </c>
      <c r="P171" s="672" t="str">
        <f>IFERROR(INDEX([6]契約DB!CQ:CQ,MATCH($C171,[6]契約DB!$I:$I,0)),"")</f>
        <v>介護専用型</v>
      </c>
      <c r="Q171" s="676" t="s">
        <v>711</v>
      </c>
      <c r="R171" s="676" t="s">
        <v>1236</v>
      </c>
      <c r="S171" s="677" t="s">
        <v>611</v>
      </c>
      <c r="T171" s="678" t="s">
        <v>643</v>
      </c>
      <c r="U171" s="677" t="s">
        <v>1238</v>
      </c>
      <c r="V171" s="676" t="s">
        <v>643</v>
      </c>
      <c r="W171" s="678" t="s">
        <v>611</v>
      </c>
      <c r="X171" s="677" t="s">
        <v>1244</v>
      </c>
      <c r="Y171" s="677" t="s">
        <v>611</v>
      </c>
      <c r="Z171" s="678" t="s">
        <v>611</v>
      </c>
      <c r="AA171" s="678" t="s">
        <v>611</v>
      </c>
      <c r="AB171" s="676" t="s">
        <v>643</v>
      </c>
      <c r="AC171" s="676" t="s">
        <v>643</v>
      </c>
      <c r="AD171" s="676" t="s">
        <v>643</v>
      </c>
      <c r="AE171" s="679" t="s">
        <v>711</v>
      </c>
      <c r="AF171" s="678" t="s">
        <v>711</v>
      </c>
      <c r="AG171" s="678" t="s">
        <v>1237</v>
      </c>
      <c r="AH171" s="678" t="s">
        <v>1243</v>
      </c>
      <c r="AI171" s="676" t="s">
        <v>1239</v>
      </c>
      <c r="AJ171" s="678" t="s">
        <v>643</v>
      </c>
      <c r="AK171" s="678" t="s">
        <v>611</v>
      </c>
      <c r="AL171" s="529"/>
      <c r="AM171" s="680" t="s">
        <v>2055</v>
      </c>
      <c r="AN171" s="681" t="s">
        <v>1244</v>
      </c>
      <c r="AO171" s="681" t="s">
        <v>1244</v>
      </c>
      <c r="AP171" s="681" t="s">
        <v>1447</v>
      </c>
      <c r="AR171" s="681" t="s">
        <v>1244</v>
      </c>
      <c r="AS171" s="681" t="s">
        <v>1241</v>
      </c>
      <c r="AT171" s="681" t="s">
        <v>1244</v>
      </c>
      <c r="AU171" s="681" t="s">
        <v>1447</v>
      </c>
      <c r="AV171" s="529" t="s">
        <v>1242</v>
      </c>
      <c r="AX171" s="668" t="str">
        <f>VLOOKUP($I171,'[6]資料）特定'!$H:$H,1,FALSE)</f>
        <v>ＳＯＭＰＯケア　ラヴィーレ戸塚</v>
      </c>
      <c r="AY171" s="682">
        <f>VLOOKUP($I171,'[6]資料）特定'!$H:$M,6,FALSE)</f>
        <v>0</v>
      </c>
    </row>
    <row r="172" spans="1:51" ht="15" hidden="1" customHeight="1">
      <c r="A172" s="670">
        <v>108</v>
      </c>
      <c r="B172" s="670" t="s">
        <v>2057</v>
      </c>
      <c r="C172" s="670" t="str">
        <f t="shared" si="2"/>
        <v>7016_1</v>
      </c>
      <c r="D172" s="688" t="s">
        <v>1898</v>
      </c>
      <c r="E172" s="688" t="s">
        <v>2049</v>
      </c>
      <c r="F172" s="673" t="s">
        <v>1900</v>
      </c>
      <c r="G172" s="673" t="s">
        <v>2050</v>
      </c>
      <c r="H172" s="673" t="s">
        <v>2050</v>
      </c>
      <c r="I172" s="691" t="s">
        <v>2058</v>
      </c>
      <c r="J172" s="673" t="s">
        <v>2059</v>
      </c>
      <c r="K172" s="672" t="s">
        <v>1463</v>
      </c>
      <c r="L172" s="673" t="s">
        <v>1904</v>
      </c>
      <c r="M172" s="673" t="s">
        <v>2050</v>
      </c>
      <c r="N172" s="674" t="s">
        <v>1768</v>
      </c>
      <c r="O172" s="675">
        <v>10.72</v>
      </c>
      <c r="P172" s="672" t="str">
        <f>IFERROR(INDEX([6]契約DB!CQ:CQ,MATCH($C172,[6]契約DB!$I:$I,0)),"")</f>
        <v>混合型</v>
      </c>
      <c r="Q172" s="676" t="s">
        <v>711</v>
      </c>
      <c r="R172" s="676" t="s">
        <v>1236</v>
      </c>
      <c r="S172" s="677" t="s">
        <v>611</v>
      </c>
      <c r="T172" s="678" t="s">
        <v>643</v>
      </c>
      <c r="U172" s="677" t="s">
        <v>1238</v>
      </c>
      <c r="V172" s="676" t="s">
        <v>643</v>
      </c>
      <c r="W172" s="678" t="s">
        <v>611</v>
      </c>
      <c r="X172" s="677" t="s">
        <v>611</v>
      </c>
      <c r="Y172" s="677" t="s">
        <v>611</v>
      </c>
      <c r="Z172" s="678" t="s">
        <v>611</v>
      </c>
      <c r="AA172" s="678" t="s">
        <v>611</v>
      </c>
      <c r="AB172" s="676" t="s">
        <v>643</v>
      </c>
      <c r="AC172" s="676" t="s">
        <v>643</v>
      </c>
      <c r="AD172" s="676" t="s">
        <v>643</v>
      </c>
      <c r="AE172" s="679" t="s">
        <v>711</v>
      </c>
      <c r="AF172" s="678" t="s">
        <v>711</v>
      </c>
      <c r="AG172" s="678" t="s">
        <v>1237</v>
      </c>
      <c r="AH172" s="678" t="s">
        <v>1243</v>
      </c>
      <c r="AI172" s="676" t="s">
        <v>1239</v>
      </c>
      <c r="AJ172" s="678" t="s">
        <v>643</v>
      </c>
      <c r="AK172" s="678" t="s">
        <v>611</v>
      </c>
      <c r="AL172" s="529"/>
      <c r="AM172" s="680" t="s">
        <v>2060</v>
      </c>
      <c r="AN172" s="681" t="s">
        <v>1244</v>
      </c>
      <c r="AO172" s="681" t="s">
        <v>1244</v>
      </c>
      <c r="AP172" s="681" t="s">
        <v>1447</v>
      </c>
      <c r="AR172" s="681" t="s">
        <v>1244</v>
      </c>
      <c r="AS172" s="681" t="s">
        <v>1241</v>
      </c>
      <c r="AT172" s="681" t="s">
        <v>1244</v>
      </c>
      <c r="AU172" s="681" t="s">
        <v>1447</v>
      </c>
      <c r="AV172" s="529" t="s">
        <v>1242</v>
      </c>
      <c r="AX172" s="692" t="str">
        <f>VLOOKUP($I172,'[6]資料）特定'!$H:$H,1,FALSE)</f>
        <v>ＳＯＭＰＯケア　ラヴィーレ横浜弥生台</v>
      </c>
      <c r="AY172" s="682">
        <f>VLOOKUP($I172,'[6]資料）特定'!$H:$M,6,FALSE)</f>
        <v>0</v>
      </c>
    </row>
    <row r="173" spans="1:51" ht="15" hidden="1" customHeight="1">
      <c r="A173" s="670">
        <v>109</v>
      </c>
      <c r="B173" s="670" t="s">
        <v>2061</v>
      </c>
      <c r="C173" s="670" t="str">
        <f t="shared" si="2"/>
        <v>7109_1</v>
      </c>
      <c r="D173" s="688" t="s">
        <v>1898</v>
      </c>
      <c r="E173" s="688" t="s">
        <v>2049</v>
      </c>
      <c r="F173" s="673" t="s">
        <v>1900</v>
      </c>
      <c r="G173" s="673" t="s">
        <v>2050</v>
      </c>
      <c r="H173" s="673" t="s">
        <v>2050</v>
      </c>
      <c r="I173" s="673" t="s">
        <v>2062</v>
      </c>
      <c r="J173" s="673" t="s">
        <v>2063</v>
      </c>
      <c r="K173" s="672" t="s">
        <v>1463</v>
      </c>
      <c r="L173" s="673" t="s">
        <v>1904</v>
      </c>
      <c r="M173" s="673" t="s">
        <v>2050</v>
      </c>
      <c r="N173" s="674" t="s">
        <v>1768</v>
      </c>
      <c r="O173" s="675">
        <v>10.72</v>
      </c>
      <c r="P173" s="672" t="str">
        <f>IFERROR(INDEX([6]契約DB!CQ:CQ,MATCH($C173,[6]契約DB!$I:$I,0)),"")</f>
        <v>混合型</v>
      </c>
      <c r="Q173" s="676" t="s">
        <v>711</v>
      </c>
      <c r="R173" s="676" t="s">
        <v>1236</v>
      </c>
      <c r="S173" s="677" t="s">
        <v>611</v>
      </c>
      <c r="T173" s="678" t="s">
        <v>643</v>
      </c>
      <c r="U173" s="677" t="s">
        <v>1238</v>
      </c>
      <c r="V173" s="676" t="s">
        <v>643</v>
      </c>
      <c r="W173" s="678" t="s">
        <v>611</v>
      </c>
      <c r="X173" s="677" t="s">
        <v>1243</v>
      </c>
      <c r="Y173" s="677" t="s">
        <v>611</v>
      </c>
      <c r="Z173" s="678" t="s">
        <v>611</v>
      </c>
      <c r="AA173" s="678" t="s">
        <v>611</v>
      </c>
      <c r="AB173" s="676" t="s">
        <v>643</v>
      </c>
      <c r="AC173" s="676" t="s">
        <v>643</v>
      </c>
      <c r="AD173" s="676" t="s">
        <v>643</v>
      </c>
      <c r="AE173" s="679" t="s">
        <v>711</v>
      </c>
      <c r="AF173" s="678" t="s">
        <v>711</v>
      </c>
      <c r="AG173" s="678" t="s">
        <v>1237</v>
      </c>
      <c r="AH173" s="678" t="s">
        <v>1238</v>
      </c>
      <c r="AI173" s="676" t="s">
        <v>1239</v>
      </c>
      <c r="AJ173" s="678" t="s">
        <v>643</v>
      </c>
      <c r="AK173" s="678" t="s">
        <v>611</v>
      </c>
      <c r="AL173" s="529"/>
      <c r="AM173" s="680" t="s">
        <v>2062</v>
      </c>
      <c r="AN173" s="681" t="s">
        <v>1244</v>
      </c>
      <c r="AO173" s="681" t="s">
        <v>1246</v>
      </c>
      <c r="AP173" s="681" t="s">
        <v>1247</v>
      </c>
      <c r="AR173" s="681" t="s">
        <v>1244</v>
      </c>
      <c r="AS173" s="681" t="s">
        <v>1241</v>
      </c>
      <c r="AT173" s="681" t="s">
        <v>1244</v>
      </c>
      <c r="AU173" s="681" t="s">
        <v>1247</v>
      </c>
      <c r="AV173" s="529" t="s">
        <v>1242</v>
      </c>
      <c r="AX173" s="668" t="str">
        <f>VLOOKUP($I173,'[6]資料）特定'!$H:$H,1,FALSE)</f>
        <v>ＳＯＭＰＯケア　ラヴィーレ洋光台</v>
      </c>
      <c r="AY173" s="682">
        <f>VLOOKUP($I173,'[6]資料）特定'!$H:$M,6,FALSE)</f>
        <v>0</v>
      </c>
    </row>
    <row r="174" spans="1:51" ht="15" hidden="1" customHeight="1">
      <c r="A174" s="670">
        <v>112</v>
      </c>
      <c r="B174" s="670" t="s">
        <v>2064</v>
      </c>
      <c r="C174" s="670" t="str">
        <f t="shared" si="2"/>
        <v>7120_1</v>
      </c>
      <c r="D174" s="688" t="s">
        <v>1898</v>
      </c>
      <c r="E174" s="688" t="s">
        <v>2049</v>
      </c>
      <c r="F174" s="673" t="s">
        <v>1900</v>
      </c>
      <c r="G174" s="673" t="s">
        <v>2050</v>
      </c>
      <c r="H174" s="673" t="s">
        <v>2050</v>
      </c>
      <c r="I174" s="691" t="s">
        <v>2065</v>
      </c>
      <c r="J174" s="673" t="s">
        <v>2066</v>
      </c>
      <c r="K174" s="672" t="s">
        <v>1463</v>
      </c>
      <c r="L174" s="673" t="s">
        <v>1904</v>
      </c>
      <c r="M174" s="673" t="s">
        <v>2050</v>
      </c>
      <c r="N174" s="674" t="s">
        <v>1768</v>
      </c>
      <c r="O174" s="675">
        <v>10.72</v>
      </c>
      <c r="P174" s="672" t="str">
        <f>IFERROR(INDEX([6]契約DB!CQ:CQ,MATCH($C174,[6]契約DB!$I:$I,0)),"")</f>
        <v>混合型</v>
      </c>
      <c r="Q174" s="676" t="s">
        <v>711</v>
      </c>
      <c r="R174" s="676" t="s">
        <v>1236</v>
      </c>
      <c r="S174" s="677" t="s">
        <v>611</v>
      </c>
      <c r="T174" s="678" t="s">
        <v>643</v>
      </c>
      <c r="U174" s="677" t="s">
        <v>1238</v>
      </c>
      <c r="V174" s="676" t="s">
        <v>643</v>
      </c>
      <c r="W174" s="678" t="s">
        <v>611</v>
      </c>
      <c r="X174" s="677" t="s">
        <v>1243</v>
      </c>
      <c r="Y174" s="677" t="s">
        <v>611</v>
      </c>
      <c r="Z174" s="678" t="s">
        <v>611</v>
      </c>
      <c r="AA174" s="678" t="s">
        <v>611</v>
      </c>
      <c r="AB174" s="676" t="s">
        <v>643</v>
      </c>
      <c r="AC174" s="676" t="s">
        <v>643</v>
      </c>
      <c r="AD174" s="676" t="s">
        <v>643</v>
      </c>
      <c r="AE174" s="679" t="s">
        <v>711</v>
      </c>
      <c r="AF174" s="678" t="s">
        <v>711</v>
      </c>
      <c r="AG174" s="678" t="s">
        <v>1237</v>
      </c>
      <c r="AH174" s="678" t="s">
        <v>1238</v>
      </c>
      <c r="AI174" s="676" t="s">
        <v>1239</v>
      </c>
      <c r="AJ174" s="678" t="s">
        <v>643</v>
      </c>
      <c r="AK174" s="678" t="s">
        <v>611</v>
      </c>
      <c r="AL174" s="529"/>
      <c r="AM174" s="680" t="s">
        <v>2067</v>
      </c>
      <c r="AN174" s="681" t="s">
        <v>1246</v>
      </c>
      <c r="AO174" s="681" t="s">
        <v>1246</v>
      </c>
      <c r="AP174" s="681" t="s">
        <v>1447</v>
      </c>
      <c r="AR174" s="681" t="s">
        <v>1246</v>
      </c>
      <c r="AS174" s="681" t="s">
        <v>1241</v>
      </c>
      <c r="AT174" s="681" t="s">
        <v>1246</v>
      </c>
      <c r="AU174" s="681" t="s">
        <v>1447</v>
      </c>
      <c r="AV174" s="529" t="s">
        <v>1242</v>
      </c>
      <c r="AX174" s="692" t="str">
        <f>VLOOKUP($I174,'[6]資料）特定'!$H:$H,1,FALSE)</f>
        <v>ＳＯＭＰＯケア　ラヴィーレ横浜緑園都市</v>
      </c>
      <c r="AY174" s="682">
        <f>VLOOKUP($I174,'[6]資料）特定'!$H:$M,6,FALSE)</f>
        <v>0</v>
      </c>
    </row>
    <row r="175" spans="1:51" ht="15" hidden="1" customHeight="1">
      <c r="A175" s="670">
        <v>127</v>
      </c>
      <c r="B175" s="670" t="s">
        <v>2068</v>
      </c>
      <c r="C175" s="670" t="str">
        <f t="shared" si="2"/>
        <v>0080_1</v>
      </c>
      <c r="D175" s="688" t="s">
        <v>1898</v>
      </c>
      <c r="E175" s="688" t="s">
        <v>2049</v>
      </c>
      <c r="F175" s="673" t="s">
        <v>1900</v>
      </c>
      <c r="G175" s="673" t="s">
        <v>2050</v>
      </c>
      <c r="H175" s="673" t="s">
        <v>2050</v>
      </c>
      <c r="I175" s="673" t="s">
        <v>2069</v>
      </c>
      <c r="J175" s="673" t="s">
        <v>2070</v>
      </c>
      <c r="K175" s="672" t="s">
        <v>1235</v>
      </c>
      <c r="L175" s="673" t="s">
        <v>1904</v>
      </c>
      <c r="M175" s="673" t="s">
        <v>2050</v>
      </c>
      <c r="N175" s="674" t="s">
        <v>1768</v>
      </c>
      <c r="O175" s="675">
        <v>10.72</v>
      </c>
      <c r="P175" s="672" t="str">
        <f>IFERROR(INDEX([6]契約DB!CQ:CQ,MATCH($C175,[6]契約DB!$I:$I,0)),"")</f>
        <v>混合型</v>
      </c>
      <c r="Q175" s="676" t="s">
        <v>711</v>
      </c>
      <c r="R175" s="676" t="s">
        <v>1236</v>
      </c>
      <c r="S175" s="677" t="s">
        <v>611</v>
      </c>
      <c r="T175" s="678" t="s">
        <v>643</v>
      </c>
      <c r="U175" s="677" t="s">
        <v>1238</v>
      </c>
      <c r="V175" s="676" t="s">
        <v>643</v>
      </c>
      <c r="W175" s="678" t="s">
        <v>611</v>
      </c>
      <c r="X175" s="677" t="s">
        <v>1244</v>
      </c>
      <c r="Y175" s="677" t="s">
        <v>611</v>
      </c>
      <c r="Z175" s="678" t="s">
        <v>611</v>
      </c>
      <c r="AA175" s="678" t="s">
        <v>611</v>
      </c>
      <c r="AB175" s="676" t="s">
        <v>643</v>
      </c>
      <c r="AC175" s="676" t="s">
        <v>643</v>
      </c>
      <c r="AD175" s="676" t="s">
        <v>643</v>
      </c>
      <c r="AE175" s="679" t="s">
        <v>711</v>
      </c>
      <c r="AF175" s="678" t="s">
        <v>711</v>
      </c>
      <c r="AG175" s="678" t="s">
        <v>1237</v>
      </c>
      <c r="AH175" s="678" t="s">
        <v>1243</v>
      </c>
      <c r="AI175" s="676" t="s">
        <v>1239</v>
      </c>
      <c r="AJ175" s="678" t="s">
        <v>643</v>
      </c>
      <c r="AK175" s="678" t="s">
        <v>611</v>
      </c>
      <c r="AL175" s="529"/>
      <c r="AM175" s="680" t="s">
        <v>2069</v>
      </c>
      <c r="AN175" s="681" t="s">
        <v>1243</v>
      </c>
      <c r="AO175" s="681" t="s">
        <v>1246</v>
      </c>
      <c r="AP175" s="681" t="s">
        <v>1247</v>
      </c>
      <c r="AR175" s="681" t="s">
        <v>1243</v>
      </c>
      <c r="AS175" s="681" t="s">
        <v>1241</v>
      </c>
      <c r="AT175" s="681" t="s">
        <v>1243</v>
      </c>
      <c r="AU175" s="681" t="s">
        <v>1247</v>
      </c>
      <c r="AV175" s="529" t="s">
        <v>1242</v>
      </c>
      <c r="AX175" s="668" t="str">
        <f>VLOOKUP($I175,'[6]資料）特定'!$H:$H,1,FALSE)</f>
        <v>そんぽの家　横浜港南台</v>
      </c>
      <c r="AY175" s="682">
        <f>VLOOKUP($I175,'[6]資料）特定'!$H:$M,6,FALSE)</f>
        <v>0</v>
      </c>
    </row>
    <row r="176" spans="1:51" ht="15" hidden="1" customHeight="1">
      <c r="A176" s="670">
        <v>143</v>
      </c>
      <c r="B176" s="670" t="s">
        <v>2071</v>
      </c>
      <c r="C176" s="670" t="str">
        <f t="shared" si="2"/>
        <v>0122_1</v>
      </c>
      <c r="D176" s="688" t="s">
        <v>1898</v>
      </c>
      <c r="E176" s="688" t="s">
        <v>2049</v>
      </c>
      <c r="F176" s="673" t="s">
        <v>1900</v>
      </c>
      <c r="G176" s="673" t="s">
        <v>2050</v>
      </c>
      <c r="H176" s="673" t="s">
        <v>2050</v>
      </c>
      <c r="I176" s="673" t="s">
        <v>2072</v>
      </c>
      <c r="J176" s="673" t="s">
        <v>2073</v>
      </c>
      <c r="K176" s="672" t="s">
        <v>1235</v>
      </c>
      <c r="L176" s="673" t="s">
        <v>1904</v>
      </c>
      <c r="M176" s="673" t="s">
        <v>2050</v>
      </c>
      <c r="N176" s="674" t="s">
        <v>1768</v>
      </c>
      <c r="O176" s="675">
        <v>10.72</v>
      </c>
      <c r="P176" s="672" t="str">
        <f>IFERROR(INDEX([6]契約DB!CQ:CQ,MATCH($C176,[6]契約DB!$I:$I,0)),"")</f>
        <v>混合型</v>
      </c>
      <c r="Q176" s="676" t="s">
        <v>711</v>
      </c>
      <c r="R176" s="676" t="s">
        <v>1236</v>
      </c>
      <c r="S176" s="677" t="s">
        <v>611</v>
      </c>
      <c r="T176" s="678" t="s">
        <v>643</v>
      </c>
      <c r="U176" s="677" t="s">
        <v>1238</v>
      </c>
      <c r="V176" s="676" t="s">
        <v>643</v>
      </c>
      <c r="W176" s="678" t="s">
        <v>611</v>
      </c>
      <c r="X176" s="677" t="s">
        <v>1244</v>
      </c>
      <c r="Y176" s="677" t="s">
        <v>611</v>
      </c>
      <c r="Z176" s="678" t="s">
        <v>611</v>
      </c>
      <c r="AA176" s="678" t="s">
        <v>611</v>
      </c>
      <c r="AB176" s="676" t="s">
        <v>643</v>
      </c>
      <c r="AC176" s="676" t="s">
        <v>643</v>
      </c>
      <c r="AD176" s="676" t="s">
        <v>643</v>
      </c>
      <c r="AE176" s="679" t="s">
        <v>711</v>
      </c>
      <c r="AF176" s="678" t="s">
        <v>711</v>
      </c>
      <c r="AG176" s="678" t="s">
        <v>1237</v>
      </c>
      <c r="AH176" s="678" t="s">
        <v>1243</v>
      </c>
      <c r="AI176" s="676" t="s">
        <v>1239</v>
      </c>
      <c r="AJ176" s="678" t="s">
        <v>643</v>
      </c>
      <c r="AK176" s="678" t="s">
        <v>611</v>
      </c>
      <c r="AL176" s="529"/>
      <c r="AM176" s="680" t="s">
        <v>2072</v>
      </c>
      <c r="AN176" s="681" t="s">
        <v>1246</v>
      </c>
      <c r="AO176" s="681" t="s">
        <v>1246</v>
      </c>
      <c r="AP176" s="681" t="s">
        <v>1447</v>
      </c>
      <c r="AR176" s="681" t="s">
        <v>1246</v>
      </c>
      <c r="AS176" s="681" t="s">
        <v>1241</v>
      </c>
      <c r="AT176" s="681" t="s">
        <v>1246</v>
      </c>
      <c r="AU176" s="681" t="s">
        <v>1447</v>
      </c>
      <c r="AV176" s="529" t="s">
        <v>1242</v>
      </c>
      <c r="AX176" s="668" t="str">
        <f>VLOOKUP($I176,'[6]資料）特定'!$H:$H,1,FALSE)</f>
        <v>そんぽの家　戸塚南</v>
      </c>
      <c r="AY176" s="682">
        <f>VLOOKUP($I176,'[6]資料）特定'!$H:$M,6,FALSE)</f>
        <v>0</v>
      </c>
    </row>
    <row r="177" spans="1:51" ht="15" hidden="1" customHeight="1">
      <c r="A177" s="670">
        <v>148</v>
      </c>
      <c r="B177" s="670" t="s">
        <v>2074</v>
      </c>
      <c r="C177" s="670" t="str">
        <f t="shared" si="2"/>
        <v>0112_1</v>
      </c>
      <c r="D177" s="688" t="s">
        <v>1898</v>
      </c>
      <c r="E177" s="688" t="s">
        <v>2049</v>
      </c>
      <c r="F177" s="673" t="s">
        <v>1900</v>
      </c>
      <c r="G177" s="673" t="s">
        <v>2050</v>
      </c>
      <c r="H177" s="673" t="s">
        <v>2050</v>
      </c>
      <c r="I177" s="673" t="s">
        <v>2075</v>
      </c>
      <c r="J177" s="673" t="s">
        <v>2076</v>
      </c>
      <c r="K177" s="672" t="s">
        <v>1235</v>
      </c>
      <c r="L177" s="673" t="s">
        <v>1904</v>
      </c>
      <c r="M177" s="673" t="s">
        <v>2050</v>
      </c>
      <c r="N177" s="674" t="s">
        <v>1768</v>
      </c>
      <c r="O177" s="675">
        <v>10.72</v>
      </c>
      <c r="P177" s="672" t="str">
        <f>IFERROR(INDEX([6]契約DB!CQ:CQ,MATCH($C177,[6]契約DB!$I:$I,0)),"")</f>
        <v>混合型</v>
      </c>
      <c r="Q177" s="676" t="s">
        <v>711</v>
      </c>
      <c r="R177" s="676" t="s">
        <v>1236</v>
      </c>
      <c r="S177" s="677" t="s">
        <v>611</v>
      </c>
      <c r="T177" s="678" t="s">
        <v>643</v>
      </c>
      <c r="U177" s="677" t="s">
        <v>1238</v>
      </c>
      <c r="V177" s="676" t="s">
        <v>643</v>
      </c>
      <c r="W177" s="678" t="s">
        <v>611</v>
      </c>
      <c r="X177" s="677" t="s">
        <v>1244</v>
      </c>
      <c r="Y177" s="677" t="s">
        <v>611</v>
      </c>
      <c r="Z177" s="678" t="s">
        <v>611</v>
      </c>
      <c r="AA177" s="678" t="s">
        <v>611</v>
      </c>
      <c r="AB177" s="676" t="s">
        <v>643</v>
      </c>
      <c r="AC177" s="676" t="s">
        <v>643</v>
      </c>
      <c r="AD177" s="676" t="s">
        <v>643</v>
      </c>
      <c r="AE177" s="679" t="s">
        <v>711</v>
      </c>
      <c r="AF177" s="678" t="s">
        <v>711</v>
      </c>
      <c r="AG177" s="678" t="s">
        <v>1237</v>
      </c>
      <c r="AH177" s="678" t="s">
        <v>1243</v>
      </c>
      <c r="AI177" s="676" t="s">
        <v>1239</v>
      </c>
      <c r="AJ177" s="678" t="s">
        <v>643</v>
      </c>
      <c r="AK177" s="678" t="s">
        <v>611</v>
      </c>
      <c r="AL177" s="529"/>
      <c r="AM177" s="680" t="s">
        <v>2075</v>
      </c>
      <c r="AN177" s="681" t="s">
        <v>1240</v>
      </c>
      <c r="AO177" s="681" t="s">
        <v>1243</v>
      </c>
      <c r="AP177" s="681" t="s">
        <v>1247</v>
      </c>
      <c r="AR177" s="681" t="s">
        <v>1240</v>
      </c>
      <c r="AS177" s="681" t="s">
        <v>1241</v>
      </c>
      <c r="AT177" s="681" t="s">
        <v>1240</v>
      </c>
      <c r="AU177" s="681" t="s">
        <v>1247</v>
      </c>
      <c r="AV177" s="529" t="s">
        <v>1242</v>
      </c>
      <c r="AX177" s="668" t="str">
        <f>VLOOKUP($I177,'[6]資料）特定'!$H:$H,1,FALSE)</f>
        <v>そんぽの家　港南台</v>
      </c>
      <c r="AY177" s="682">
        <f>VLOOKUP($I177,'[6]資料）特定'!$H:$M,6,FALSE)</f>
        <v>0</v>
      </c>
    </row>
    <row r="178" spans="1:51" ht="15" hidden="1" customHeight="1">
      <c r="A178" s="670">
        <v>1</v>
      </c>
      <c r="B178" s="670" t="s">
        <v>2077</v>
      </c>
      <c r="C178" s="670" t="str">
        <f t="shared" si="2"/>
        <v>7007_1</v>
      </c>
      <c r="D178" s="688" t="s">
        <v>1898</v>
      </c>
      <c r="E178" s="688" t="s">
        <v>2078</v>
      </c>
      <c r="F178" s="673" t="s">
        <v>1900</v>
      </c>
      <c r="G178" s="673" t="s">
        <v>2050</v>
      </c>
      <c r="H178" s="673" t="s">
        <v>2050</v>
      </c>
      <c r="I178" s="673" t="s">
        <v>2079</v>
      </c>
      <c r="J178" s="673" t="s">
        <v>2080</v>
      </c>
      <c r="K178" s="672" t="s">
        <v>1463</v>
      </c>
      <c r="L178" s="673" t="s">
        <v>1904</v>
      </c>
      <c r="M178" s="673" t="s">
        <v>2050</v>
      </c>
      <c r="N178" s="674" t="s">
        <v>1768</v>
      </c>
      <c r="O178" s="675">
        <v>10.72</v>
      </c>
      <c r="P178" s="672" t="str">
        <f>IFERROR(INDEX([6]契約DB!CQ:CQ,MATCH($C178,[6]契約DB!$I:$I,0)),"")</f>
        <v>混合型</v>
      </c>
      <c r="Q178" s="676" t="s">
        <v>711</v>
      </c>
      <c r="R178" s="676" t="s">
        <v>1236</v>
      </c>
      <c r="S178" s="677" t="s">
        <v>611</v>
      </c>
      <c r="T178" s="678" t="s">
        <v>643</v>
      </c>
      <c r="U178" s="677" t="s">
        <v>1238</v>
      </c>
      <c r="V178" s="676" t="s">
        <v>643</v>
      </c>
      <c r="W178" s="678" t="s">
        <v>611</v>
      </c>
      <c r="X178" s="677" t="s">
        <v>611</v>
      </c>
      <c r="Y178" s="677" t="s">
        <v>611</v>
      </c>
      <c r="Z178" s="678" t="s">
        <v>611</v>
      </c>
      <c r="AA178" s="678" t="s">
        <v>611</v>
      </c>
      <c r="AB178" s="676" t="s">
        <v>643</v>
      </c>
      <c r="AC178" s="676" t="s">
        <v>643</v>
      </c>
      <c r="AD178" s="676" t="s">
        <v>643</v>
      </c>
      <c r="AE178" s="679" t="s">
        <v>711</v>
      </c>
      <c r="AF178" s="678" t="s">
        <v>711</v>
      </c>
      <c r="AG178" s="678" t="s">
        <v>1237</v>
      </c>
      <c r="AH178" s="678" t="s">
        <v>1243</v>
      </c>
      <c r="AI178" s="676" t="s">
        <v>1239</v>
      </c>
      <c r="AJ178" s="678" t="s">
        <v>643</v>
      </c>
      <c r="AK178" s="678" t="s">
        <v>611</v>
      </c>
      <c r="AL178" s="529"/>
      <c r="AM178" s="680" t="s">
        <v>2079</v>
      </c>
      <c r="AN178" s="681" t="s">
        <v>1244</v>
      </c>
      <c r="AO178" s="681" t="s">
        <v>1244</v>
      </c>
      <c r="AP178" s="681" t="s">
        <v>1447</v>
      </c>
      <c r="AR178" s="681" t="s">
        <v>1244</v>
      </c>
      <c r="AS178" s="681" t="s">
        <v>1241</v>
      </c>
      <c r="AT178" s="681" t="s">
        <v>1244</v>
      </c>
      <c r="AU178" s="681" t="s">
        <v>1447</v>
      </c>
      <c r="AV178" s="529" t="s">
        <v>1242</v>
      </c>
      <c r="AX178" s="668" t="str">
        <f>VLOOKUP($I178,'[6]資料）特定'!$H:$H,1,FALSE)</f>
        <v>ＳＯＭＰＯケア　ラヴィーレあざみ野</v>
      </c>
      <c r="AY178" s="682">
        <f>VLOOKUP($I178,'[6]資料）特定'!$H:$M,6,FALSE)</f>
        <v>0</v>
      </c>
    </row>
    <row r="179" spans="1:51" ht="15" hidden="1" customHeight="1">
      <c r="A179" s="670">
        <v>29</v>
      </c>
      <c r="B179" s="670" t="s">
        <v>2081</v>
      </c>
      <c r="C179" s="670" t="str">
        <f t="shared" si="2"/>
        <v>7013_1</v>
      </c>
      <c r="D179" s="688" t="s">
        <v>1898</v>
      </c>
      <c r="E179" s="688" t="s">
        <v>2078</v>
      </c>
      <c r="F179" s="673" t="s">
        <v>1900</v>
      </c>
      <c r="G179" s="673" t="s">
        <v>2050</v>
      </c>
      <c r="H179" s="673" t="s">
        <v>2050</v>
      </c>
      <c r="I179" s="673" t="s">
        <v>2082</v>
      </c>
      <c r="J179" s="673" t="s">
        <v>2083</v>
      </c>
      <c r="K179" s="672" t="s">
        <v>1463</v>
      </c>
      <c r="L179" s="673" t="s">
        <v>1904</v>
      </c>
      <c r="M179" s="673" t="s">
        <v>2050</v>
      </c>
      <c r="N179" s="674" t="s">
        <v>1768</v>
      </c>
      <c r="O179" s="675">
        <v>10.72</v>
      </c>
      <c r="P179" s="672" t="str">
        <f>IFERROR(INDEX([6]契約DB!CQ:CQ,MATCH($C179,[6]契約DB!$I:$I,0)),"")</f>
        <v>混合型</v>
      </c>
      <c r="Q179" s="676" t="s">
        <v>711</v>
      </c>
      <c r="R179" s="676" t="s">
        <v>1236</v>
      </c>
      <c r="S179" s="677" t="s">
        <v>611</v>
      </c>
      <c r="T179" s="678" t="s">
        <v>611</v>
      </c>
      <c r="U179" s="677" t="s">
        <v>611</v>
      </c>
      <c r="V179" s="676" t="s">
        <v>643</v>
      </c>
      <c r="W179" s="678" t="s">
        <v>611</v>
      </c>
      <c r="X179" s="677" t="s">
        <v>1244</v>
      </c>
      <c r="Y179" s="677" t="s">
        <v>611</v>
      </c>
      <c r="Z179" s="678" t="s">
        <v>611</v>
      </c>
      <c r="AA179" s="678" t="s">
        <v>611</v>
      </c>
      <c r="AB179" s="676" t="s">
        <v>643</v>
      </c>
      <c r="AC179" s="676" t="s">
        <v>643</v>
      </c>
      <c r="AD179" s="676" t="s">
        <v>643</v>
      </c>
      <c r="AE179" s="679" t="s">
        <v>711</v>
      </c>
      <c r="AF179" s="678" t="s">
        <v>711</v>
      </c>
      <c r="AG179" s="678" t="s">
        <v>1237</v>
      </c>
      <c r="AH179" s="678" t="s">
        <v>1243</v>
      </c>
      <c r="AI179" s="676" t="s">
        <v>1239</v>
      </c>
      <c r="AJ179" s="678" t="s">
        <v>643</v>
      </c>
      <c r="AK179" s="678" t="s">
        <v>611</v>
      </c>
      <c r="AL179" s="529"/>
      <c r="AM179" s="680" t="s">
        <v>2082</v>
      </c>
      <c r="AN179" s="681" t="s">
        <v>1244</v>
      </c>
      <c r="AO179" s="681" t="s">
        <v>1246</v>
      </c>
      <c r="AP179" s="681" t="s">
        <v>1247</v>
      </c>
      <c r="AR179" s="681" t="s">
        <v>1244</v>
      </c>
      <c r="AS179" s="681" t="s">
        <v>1241</v>
      </c>
      <c r="AT179" s="681" t="s">
        <v>1244</v>
      </c>
      <c r="AU179" s="681" t="s">
        <v>1247</v>
      </c>
      <c r="AV179" s="529" t="s">
        <v>1242</v>
      </c>
      <c r="AX179" s="668" t="str">
        <f>VLOOKUP($I179,'[6]資料）特定'!$H:$H,1,FALSE)</f>
        <v>ＳＯＭＰＯケア　ラヴィーレ綱島</v>
      </c>
      <c r="AY179" s="682">
        <f>VLOOKUP($I179,'[6]資料）特定'!$H:$M,6,FALSE)</f>
        <v>0</v>
      </c>
    </row>
    <row r="180" spans="1:51" ht="15" hidden="1" customHeight="1">
      <c r="A180" s="670">
        <v>43</v>
      </c>
      <c r="B180" s="670" t="s">
        <v>2084</v>
      </c>
      <c r="C180" s="670" t="str">
        <f t="shared" si="2"/>
        <v>7119_1</v>
      </c>
      <c r="D180" s="688" t="s">
        <v>1898</v>
      </c>
      <c r="E180" s="688" t="s">
        <v>2078</v>
      </c>
      <c r="F180" s="673" t="s">
        <v>1900</v>
      </c>
      <c r="G180" s="673" t="s">
        <v>2050</v>
      </c>
      <c r="H180" s="673" t="s">
        <v>2050</v>
      </c>
      <c r="I180" s="673" t="s">
        <v>2085</v>
      </c>
      <c r="J180" s="673" t="s">
        <v>2086</v>
      </c>
      <c r="K180" s="672" t="s">
        <v>1463</v>
      </c>
      <c r="L180" s="673" t="s">
        <v>1904</v>
      </c>
      <c r="M180" s="673" t="s">
        <v>2050</v>
      </c>
      <c r="N180" s="674" t="s">
        <v>1768</v>
      </c>
      <c r="O180" s="675">
        <v>10.72</v>
      </c>
      <c r="P180" s="672" t="str">
        <f>IFERROR(INDEX([6]契約DB!CQ:CQ,MATCH($C180,[6]契約DB!$I:$I,0)),"")</f>
        <v>混合型</v>
      </c>
      <c r="Q180" s="676" t="s">
        <v>711</v>
      </c>
      <c r="R180" s="676" t="s">
        <v>1236</v>
      </c>
      <c r="S180" s="677" t="s">
        <v>611</v>
      </c>
      <c r="T180" s="678" t="s">
        <v>643</v>
      </c>
      <c r="U180" s="677" t="s">
        <v>1238</v>
      </c>
      <c r="V180" s="676" t="s">
        <v>643</v>
      </c>
      <c r="W180" s="678" t="s">
        <v>611</v>
      </c>
      <c r="X180" s="677" t="s">
        <v>611</v>
      </c>
      <c r="Y180" s="677" t="s">
        <v>611</v>
      </c>
      <c r="Z180" s="678" t="s">
        <v>611</v>
      </c>
      <c r="AA180" s="678" t="s">
        <v>611</v>
      </c>
      <c r="AB180" s="676" t="s">
        <v>643</v>
      </c>
      <c r="AC180" s="676" t="s">
        <v>643</v>
      </c>
      <c r="AD180" s="676" t="s">
        <v>643</v>
      </c>
      <c r="AE180" s="679" t="s">
        <v>711</v>
      </c>
      <c r="AF180" s="678" t="s">
        <v>711</v>
      </c>
      <c r="AG180" s="678" t="s">
        <v>1237</v>
      </c>
      <c r="AH180" s="678" t="s">
        <v>1243</v>
      </c>
      <c r="AI180" s="676" t="s">
        <v>1239</v>
      </c>
      <c r="AJ180" s="678" t="s">
        <v>643</v>
      </c>
      <c r="AK180" s="678" t="s">
        <v>611</v>
      </c>
      <c r="AL180" s="529"/>
      <c r="AM180" s="680" t="s">
        <v>2085</v>
      </c>
      <c r="AN180" s="681" t="s">
        <v>1244</v>
      </c>
      <c r="AO180" s="681" t="s">
        <v>1244</v>
      </c>
      <c r="AP180" s="681" t="s">
        <v>1447</v>
      </c>
      <c r="AR180" s="681" t="s">
        <v>1244</v>
      </c>
      <c r="AS180" s="681" t="s">
        <v>1241</v>
      </c>
      <c r="AT180" s="681" t="s">
        <v>1244</v>
      </c>
      <c r="AU180" s="681" t="s">
        <v>1447</v>
      </c>
      <c r="AV180" s="529" t="s">
        <v>1242</v>
      </c>
      <c r="AX180" s="668" t="str">
        <f>VLOOKUP($I180,'[6]資料）特定'!$H:$H,1,FALSE)</f>
        <v>ＳＯＭＰＯケア　ラヴィーレ十日市場</v>
      </c>
      <c r="AY180" s="682">
        <f>VLOOKUP($I180,'[6]資料）特定'!$H:$M,6,FALSE)</f>
        <v>0</v>
      </c>
    </row>
    <row r="181" spans="1:51" ht="15" hidden="1" customHeight="1">
      <c r="A181" s="670">
        <v>128</v>
      </c>
      <c r="B181" s="670" t="s">
        <v>2087</v>
      </c>
      <c r="C181" s="670" t="str">
        <f t="shared" si="2"/>
        <v>0712_1</v>
      </c>
      <c r="D181" s="688" t="s">
        <v>1898</v>
      </c>
      <c r="E181" s="688" t="s">
        <v>2078</v>
      </c>
      <c r="F181" s="673" t="s">
        <v>1900</v>
      </c>
      <c r="G181" s="673" t="s">
        <v>2050</v>
      </c>
      <c r="H181" s="673" t="s">
        <v>2050</v>
      </c>
      <c r="I181" s="673" t="s">
        <v>2088</v>
      </c>
      <c r="J181" s="673" t="s">
        <v>2089</v>
      </c>
      <c r="K181" s="672" t="s">
        <v>1235</v>
      </c>
      <c r="L181" s="673" t="s">
        <v>1904</v>
      </c>
      <c r="M181" s="673" t="s">
        <v>2050</v>
      </c>
      <c r="N181" s="674" t="s">
        <v>1768</v>
      </c>
      <c r="O181" s="675">
        <v>10.72</v>
      </c>
      <c r="P181" s="672" t="str">
        <f>IFERROR(INDEX([6]契約DB!CQ:CQ,MATCH($C181,[6]契約DB!$I:$I,0)),"")</f>
        <v>混合型</v>
      </c>
      <c r="Q181" s="676" t="s">
        <v>711</v>
      </c>
      <c r="R181" s="676" t="s">
        <v>1236</v>
      </c>
      <c r="S181" s="677" t="s">
        <v>611</v>
      </c>
      <c r="T181" s="678" t="s">
        <v>643</v>
      </c>
      <c r="U181" s="677" t="s">
        <v>1238</v>
      </c>
      <c r="V181" s="676" t="s">
        <v>643</v>
      </c>
      <c r="W181" s="678" t="s">
        <v>611</v>
      </c>
      <c r="X181" s="677" t="s">
        <v>1244</v>
      </c>
      <c r="Y181" s="677" t="s">
        <v>611</v>
      </c>
      <c r="Z181" s="678" t="s">
        <v>611</v>
      </c>
      <c r="AA181" s="678" t="s">
        <v>611</v>
      </c>
      <c r="AB181" s="676" t="s">
        <v>643</v>
      </c>
      <c r="AC181" s="676" t="s">
        <v>643</v>
      </c>
      <c r="AD181" s="676" t="s">
        <v>643</v>
      </c>
      <c r="AE181" s="679" t="s">
        <v>711</v>
      </c>
      <c r="AF181" s="678" t="s">
        <v>711</v>
      </c>
      <c r="AG181" s="678" t="s">
        <v>1237</v>
      </c>
      <c r="AH181" s="678" t="s">
        <v>1243</v>
      </c>
      <c r="AI181" s="676" t="s">
        <v>1239</v>
      </c>
      <c r="AJ181" s="678" t="s">
        <v>643</v>
      </c>
      <c r="AK181" s="678" t="s">
        <v>611</v>
      </c>
      <c r="AL181" s="529"/>
      <c r="AM181" s="680" t="s">
        <v>2088</v>
      </c>
      <c r="AN181" s="681" t="s">
        <v>1244</v>
      </c>
      <c r="AO181" s="681" t="s">
        <v>1244</v>
      </c>
      <c r="AP181" s="681" t="s">
        <v>1447</v>
      </c>
      <c r="AR181" s="681" t="s">
        <v>1244</v>
      </c>
      <c r="AS181" s="681" t="s">
        <v>1241</v>
      </c>
      <c r="AT181" s="681" t="s">
        <v>1244</v>
      </c>
      <c r="AU181" s="681" t="s">
        <v>1447</v>
      </c>
      <c r="AV181" s="529" t="s">
        <v>1242</v>
      </c>
      <c r="AX181" s="668" t="str">
        <f>VLOOKUP($I181,'[6]資料）特定'!$H:$H,1,FALSE)</f>
        <v>そんぽの家　横浜神大寺</v>
      </c>
      <c r="AY181" s="682">
        <f>VLOOKUP($I181,'[6]資料）特定'!$H:$M,6,FALSE)</f>
        <v>0</v>
      </c>
    </row>
    <row r="182" spans="1:51" ht="15" hidden="1" customHeight="1">
      <c r="A182" s="670">
        <v>4</v>
      </c>
      <c r="B182" s="670" t="s">
        <v>2090</v>
      </c>
      <c r="C182" s="670" t="str">
        <f t="shared" si="2"/>
        <v>7090_1</v>
      </c>
      <c r="D182" s="688" t="s">
        <v>1898</v>
      </c>
      <c r="E182" s="688" t="s">
        <v>2091</v>
      </c>
      <c r="F182" s="673" t="s">
        <v>1900</v>
      </c>
      <c r="G182" s="673" t="s">
        <v>2092</v>
      </c>
      <c r="H182" s="673" t="s">
        <v>1234</v>
      </c>
      <c r="I182" s="673" t="s">
        <v>2093</v>
      </c>
      <c r="J182" s="673" t="s">
        <v>2094</v>
      </c>
      <c r="K182" s="672" t="s">
        <v>1463</v>
      </c>
      <c r="L182" s="673" t="s">
        <v>1904</v>
      </c>
      <c r="M182" s="673" t="s">
        <v>2092</v>
      </c>
      <c r="N182" s="674" t="s">
        <v>1491</v>
      </c>
      <c r="O182" s="675">
        <v>10.45</v>
      </c>
      <c r="P182" s="672" t="str">
        <f>IFERROR(INDEX([6]契約DB!CQ:CQ,MATCH($C182,[6]契約DB!$I:$I,0)),"")</f>
        <v>混合型</v>
      </c>
      <c r="Q182" s="676" t="s">
        <v>711</v>
      </c>
      <c r="R182" s="676" t="s">
        <v>1236</v>
      </c>
      <c r="S182" s="677" t="s">
        <v>611</v>
      </c>
      <c r="T182" s="678" t="s">
        <v>643</v>
      </c>
      <c r="U182" s="677" t="s">
        <v>1238</v>
      </c>
      <c r="V182" s="676" t="s">
        <v>643</v>
      </c>
      <c r="W182" s="678" t="s">
        <v>611</v>
      </c>
      <c r="X182" s="677" t="s">
        <v>611</v>
      </c>
      <c r="Y182" s="677" t="s">
        <v>611</v>
      </c>
      <c r="Z182" s="678" t="s">
        <v>611</v>
      </c>
      <c r="AA182" s="678" t="s">
        <v>611</v>
      </c>
      <c r="AB182" s="676" t="s">
        <v>643</v>
      </c>
      <c r="AC182" s="676" t="s">
        <v>643</v>
      </c>
      <c r="AD182" s="676" t="s">
        <v>643</v>
      </c>
      <c r="AE182" s="679" t="s">
        <v>711</v>
      </c>
      <c r="AF182" s="678" t="s">
        <v>711</v>
      </c>
      <c r="AG182" s="678" t="s">
        <v>1237</v>
      </c>
      <c r="AH182" s="678" t="s">
        <v>1243</v>
      </c>
      <c r="AI182" s="676" t="s">
        <v>1239</v>
      </c>
      <c r="AJ182" s="678" t="s">
        <v>643</v>
      </c>
      <c r="AK182" s="678" t="s">
        <v>611</v>
      </c>
      <c r="AL182" s="529"/>
      <c r="AM182" s="680" t="s">
        <v>2093</v>
      </c>
      <c r="AN182" s="681" t="s">
        <v>1246</v>
      </c>
      <c r="AO182" s="681" t="s">
        <v>1246</v>
      </c>
      <c r="AP182" s="681" t="s">
        <v>1447</v>
      </c>
      <c r="AR182" s="681" t="s">
        <v>1246</v>
      </c>
      <c r="AS182" s="681" t="s">
        <v>1241</v>
      </c>
      <c r="AT182" s="681" t="s">
        <v>1246</v>
      </c>
      <c r="AU182" s="681" t="s">
        <v>1447</v>
      </c>
      <c r="AV182" s="529" t="s">
        <v>1242</v>
      </c>
      <c r="AX182" s="668" t="str">
        <f>VLOOKUP($I182,'[6]資料）特定'!$H:$H,1,FALSE)</f>
        <v>ＳＯＭＰＯケア　ラヴィーレ愛甲石田</v>
      </c>
      <c r="AY182" s="682">
        <f>VLOOKUP($I182,'[6]資料）特定'!$H:$M,6,FALSE)</f>
        <v>0</v>
      </c>
    </row>
    <row r="183" spans="1:51" ht="15" hidden="1" customHeight="1">
      <c r="A183" s="670">
        <v>6</v>
      </c>
      <c r="B183" s="670" t="s">
        <v>2095</v>
      </c>
      <c r="C183" s="670" t="str">
        <f t="shared" si="2"/>
        <v>7014_1</v>
      </c>
      <c r="D183" s="688" t="s">
        <v>1898</v>
      </c>
      <c r="E183" s="688" t="s">
        <v>2091</v>
      </c>
      <c r="F183" s="673" t="s">
        <v>1900</v>
      </c>
      <c r="G183" s="673" t="s">
        <v>2092</v>
      </c>
      <c r="H183" s="673" t="s">
        <v>1234</v>
      </c>
      <c r="I183" s="673" t="s">
        <v>2096</v>
      </c>
      <c r="J183" s="673" t="s">
        <v>2097</v>
      </c>
      <c r="K183" s="672" t="s">
        <v>1463</v>
      </c>
      <c r="L183" s="673" t="s">
        <v>1904</v>
      </c>
      <c r="M183" s="673" t="s">
        <v>2092</v>
      </c>
      <c r="N183" s="674" t="s">
        <v>1491</v>
      </c>
      <c r="O183" s="675">
        <v>10.45</v>
      </c>
      <c r="P183" s="672" t="str">
        <f>IFERROR(INDEX([6]契約DB!CQ:CQ,MATCH($C183,[6]契約DB!$I:$I,0)),"")</f>
        <v>混合型</v>
      </c>
      <c r="Q183" s="676" t="s">
        <v>711</v>
      </c>
      <c r="R183" s="676" t="s">
        <v>1236</v>
      </c>
      <c r="S183" s="677" t="s">
        <v>611</v>
      </c>
      <c r="T183" s="678" t="s">
        <v>643</v>
      </c>
      <c r="U183" s="677" t="s">
        <v>1238</v>
      </c>
      <c r="V183" s="676" t="s">
        <v>643</v>
      </c>
      <c r="W183" s="678" t="s">
        <v>611</v>
      </c>
      <c r="X183" s="677" t="s">
        <v>1244</v>
      </c>
      <c r="Y183" s="677" t="s">
        <v>611</v>
      </c>
      <c r="Z183" s="678" t="s">
        <v>611</v>
      </c>
      <c r="AA183" s="678" t="s">
        <v>611</v>
      </c>
      <c r="AB183" s="676" t="s">
        <v>643</v>
      </c>
      <c r="AC183" s="676" t="s">
        <v>643</v>
      </c>
      <c r="AD183" s="676" t="s">
        <v>643</v>
      </c>
      <c r="AE183" s="679" t="s">
        <v>711</v>
      </c>
      <c r="AF183" s="678" t="s">
        <v>711</v>
      </c>
      <c r="AG183" s="678" t="s">
        <v>1237</v>
      </c>
      <c r="AH183" s="678" t="s">
        <v>1243</v>
      </c>
      <c r="AI183" s="676" t="s">
        <v>1239</v>
      </c>
      <c r="AJ183" s="678" t="s">
        <v>643</v>
      </c>
      <c r="AK183" s="678" t="s">
        <v>611</v>
      </c>
      <c r="AL183" s="529"/>
      <c r="AM183" s="680" t="s">
        <v>2096</v>
      </c>
      <c r="AN183" s="681" t="s">
        <v>1244</v>
      </c>
      <c r="AO183" s="681" t="s">
        <v>1244</v>
      </c>
      <c r="AP183" s="681" t="s">
        <v>1447</v>
      </c>
      <c r="AR183" s="681" t="s">
        <v>1244</v>
      </c>
      <c r="AS183" s="681" t="s">
        <v>1241</v>
      </c>
      <c r="AT183" s="681" t="s">
        <v>1244</v>
      </c>
      <c r="AU183" s="681" t="s">
        <v>1447</v>
      </c>
      <c r="AV183" s="529" t="s">
        <v>1242</v>
      </c>
      <c r="AX183" s="668" t="str">
        <f>VLOOKUP($I183,'[6]資料）特定'!$H:$H,1,FALSE)</f>
        <v>ＳＯＭＰＯケア　ラヴィーレ伊勢原</v>
      </c>
      <c r="AY183" s="682">
        <f>VLOOKUP($I183,'[6]資料）特定'!$H:$M,6,FALSE)</f>
        <v>0</v>
      </c>
    </row>
    <row r="184" spans="1:51" ht="15" hidden="1" customHeight="1">
      <c r="A184" s="670">
        <v>25</v>
      </c>
      <c r="B184" s="670" t="s">
        <v>2098</v>
      </c>
      <c r="C184" s="670" t="str">
        <f t="shared" si="2"/>
        <v>7105_1</v>
      </c>
      <c r="D184" s="688" t="s">
        <v>1898</v>
      </c>
      <c r="E184" s="688" t="s">
        <v>2091</v>
      </c>
      <c r="F184" s="673" t="s">
        <v>1900</v>
      </c>
      <c r="G184" s="673" t="s">
        <v>1965</v>
      </c>
      <c r="H184" s="673" t="s">
        <v>1234</v>
      </c>
      <c r="I184" s="673" t="s">
        <v>2099</v>
      </c>
      <c r="J184" s="673" t="s">
        <v>2100</v>
      </c>
      <c r="K184" s="672" t="s">
        <v>1463</v>
      </c>
      <c r="L184" s="673" t="s">
        <v>1904</v>
      </c>
      <c r="M184" s="673" t="s">
        <v>1965</v>
      </c>
      <c r="N184" s="689" t="s">
        <v>1504</v>
      </c>
      <c r="O184" s="675">
        <v>10.54</v>
      </c>
      <c r="P184" s="672" t="str">
        <f>IFERROR(INDEX([6]契約DB!CQ:CQ,MATCH($C184,[6]契約DB!$I:$I,0)),"")</f>
        <v>混合型</v>
      </c>
      <c r="Q184" s="676" t="s">
        <v>711</v>
      </c>
      <c r="R184" s="676" t="s">
        <v>1236</v>
      </c>
      <c r="S184" s="677" t="s">
        <v>611</v>
      </c>
      <c r="T184" s="678" t="s">
        <v>643</v>
      </c>
      <c r="U184" s="677" t="s">
        <v>1238</v>
      </c>
      <c r="V184" s="676" t="s">
        <v>643</v>
      </c>
      <c r="W184" s="678" t="s">
        <v>611</v>
      </c>
      <c r="X184" s="677" t="s">
        <v>1238</v>
      </c>
      <c r="Y184" s="677" t="s">
        <v>611</v>
      </c>
      <c r="Z184" s="678" t="s">
        <v>611</v>
      </c>
      <c r="AA184" s="678" t="s">
        <v>611</v>
      </c>
      <c r="AB184" s="676" t="s">
        <v>643</v>
      </c>
      <c r="AC184" s="676" t="s">
        <v>643</v>
      </c>
      <c r="AD184" s="676" t="s">
        <v>643</v>
      </c>
      <c r="AE184" s="679" t="s">
        <v>711</v>
      </c>
      <c r="AF184" s="678" t="s">
        <v>711</v>
      </c>
      <c r="AG184" s="678" t="s">
        <v>1237</v>
      </c>
      <c r="AH184" s="678" t="s">
        <v>1238</v>
      </c>
      <c r="AI184" s="676" t="s">
        <v>1239</v>
      </c>
      <c r="AJ184" s="678" t="s">
        <v>643</v>
      </c>
      <c r="AK184" s="678" t="s">
        <v>611</v>
      </c>
      <c r="AL184" s="529"/>
      <c r="AM184" s="680" t="s">
        <v>2099</v>
      </c>
      <c r="AN184" s="681" t="s">
        <v>1246</v>
      </c>
      <c r="AO184" s="681" t="s">
        <v>1246</v>
      </c>
      <c r="AP184" s="681" t="s">
        <v>1447</v>
      </c>
      <c r="AR184" s="681" t="s">
        <v>1246</v>
      </c>
      <c r="AS184" s="681" t="s">
        <v>1241</v>
      </c>
      <c r="AT184" s="681" t="s">
        <v>1246</v>
      </c>
      <c r="AU184" s="681" t="s">
        <v>1447</v>
      </c>
      <c r="AV184" s="529" t="s">
        <v>1242</v>
      </c>
      <c r="AX184" s="668" t="str">
        <f>VLOOKUP($I184,'[6]資料）特定'!$H:$H,1,FALSE)</f>
        <v>ＳＯＭＰＯケア　ラヴィーレ厚木</v>
      </c>
      <c r="AY184" s="682">
        <f>VLOOKUP($I184,'[6]資料）特定'!$H:$M,6,FALSE)</f>
        <v>0</v>
      </c>
    </row>
    <row r="185" spans="1:51" ht="15" hidden="1" customHeight="1">
      <c r="A185" s="670">
        <v>46</v>
      </c>
      <c r="B185" s="670" t="s">
        <v>2101</v>
      </c>
      <c r="C185" s="670" t="str">
        <f t="shared" si="2"/>
        <v>7110_1</v>
      </c>
      <c r="D185" s="688" t="s">
        <v>1898</v>
      </c>
      <c r="E185" s="688" t="s">
        <v>2091</v>
      </c>
      <c r="F185" s="673" t="s">
        <v>1900</v>
      </c>
      <c r="G185" s="673" t="s">
        <v>2102</v>
      </c>
      <c r="H185" s="673" t="s">
        <v>1234</v>
      </c>
      <c r="I185" s="673" t="s">
        <v>2103</v>
      </c>
      <c r="J185" s="673" t="s">
        <v>2104</v>
      </c>
      <c r="K185" s="672" t="s">
        <v>1463</v>
      </c>
      <c r="L185" s="673" t="s">
        <v>1904</v>
      </c>
      <c r="M185" s="673" t="s">
        <v>2102</v>
      </c>
      <c r="N185" s="674" t="s">
        <v>1491</v>
      </c>
      <c r="O185" s="675">
        <v>10.45</v>
      </c>
      <c r="P185" s="672" t="str">
        <f>IFERROR(INDEX([6]契約DB!CQ:CQ,MATCH($C185,[6]契約DB!$I:$I,0)),"")</f>
        <v>混合型</v>
      </c>
      <c r="Q185" s="676" t="s">
        <v>711</v>
      </c>
      <c r="R185" s="676" t="s">
        <v>1236</v>
      </c>
      <c r="S185" s="677" t="s">
        <v>611</v>
      </c>
      <c r="T185" s="678" t="s">
        <v>643</v>
      </c>
      <c r="U185" s="677" t="s">
        <v>1238</v>
      </c>
      <c r="V185" s="676" t="s">
        <v>643</v>
      </c>
      <c r="W185" s="678" t="s">
        <v>611</v>
      </c>
      <c r="X185" s="677" t="s">
        <v>1244</v>
      </c>
      <c r="Y185" s="677" t="s">
        <v>611</v>
      </c>
      <c r="Z185" s="678" t="s">
        <v>611</v>
      </c>
      <c r="AA185" s="678" t="s">
        <v>611</v>
      </c>
      <c r="AB185" s="676" t="s">
        <v>643</v>
      </c>
      <c r="AC185" s="676" t="s">
        <v>643</v>
      </c>
      <c r="AD185" s="676" t="s">
        <v>643</v>
      </c>
      <c r="AE185" s="679" t="s">
        <v>711</v>
      </c>
      <c r="AF185" s="678" t="s">
        <v>711</v>
      </c>
      <c r="AG185" s="678" t="s">
        <v>1237</v>
      </c>
      <c r="AH185" s="678" t="s">
        <v>1243</v>
      </c>
      <c r="AI185" s="676" t="s">
        <v>1239</v>
      </c>
      <c r="AJ185" s="678" t="s">
        <v>643</v>
      </c>
      <c r="AK185" s="678" t="s">
        <v>611</v>
      </c>
      <c r="AL185" s="529"/>
      <c r="AM185" s="680" t="s">
        <v>2103</v>
      </c>
      <c r="AN185" s="681" t="s">
        <v>1244</v>
      </c>
      <c r="AO185" s="681" t="s">
        <v>1244</v>
      </c>
      <c r="AP185" s="681" t="s">
        <v>1447</v>
      </c>
      <c r="AR185" s="681" t="s">
        <v>1244</v>
      </c>
      <c r="AS185" s="681" t="s">
        <v>1241</v>
      </c>
      <c r="AT185" s="681" t="s">
        <v>1244</v>
      </c>
      <c r="AU185" s="681" t="s">
        <v>1447</v>
      </c>
      <c r="AV185" s="529" t="s">
        <v>1242</v>
      </c>
      <c r="AX185" s="668" t="str">
        <f>VLOOKUP($I185,'[6]資料）特定'!$H:$H,1,FALSE)</f>
        <v>ＳＯＭＰＯケア　ラヴィーレ小田原</v>
      </c>
      <c r="AY185" s="682">
        <f>VLOOKUP($I185,'[6]資料）特定'!$H:$M,6,FALSE)</f>
        <v>0</v>
      </c>
    </row>
    <row r="186" spans="1:51" ht="15" hidden="1" customHeight="1">
      <c r="A186" s="670">
        <v>47</v>
      </c>
      <c r="B186" s="670" t="s">
        <v>2105</v>
      </c>
      <c r="C186" s="670" t="str">
        <f t="shared" si="2"/>
        <v>7058_1</v>
      </c>
      <c r="D186" s="688" t="s">
        <v>1898</v>
      </c>
      <c r="E186" s="688" t="s">
        <v>2091</v>
      </c>
      <c r="F186" s="673" t="s">
        <v>1900</v>
      </c>
      <c r="G186" s="673" t="s">
        <v>2102</v>
      </c>
      <c r="H186" s="673" t="s">
        <v>1234</v>
      </c>
      <c r="I186" s="673" t="s">
        <v>2106</v>
      </c>
      <c r="J186" s="673" t="s">
        <v>2107</v>
      </c>
      <c r="K186" s="672" t="s">
        <v>1463</v>
      </c>
      <c r="L186" s="673" t="s">
        <v>1904</v>
      </c>
      <c r="M186" s="673" t="s">
        <v>2102</v>
      </c>
      <c r="N186" s="674" t="s">
        <v>1491</v>
      </c>
      <c r="O186" s="675">
        <v>10.45</v>
      </c>
      <c r="P186" s="672" t="str">
        <f>IFERROR(INDEX([6]契約DB!CQ:CQ,MATCH($C186,[6]契約DB!$I:$I,0)),"")</f>
        <v>混合型</v>
      </c>
      <c r="Q186" s="676" t="s">
        <v>711</v>
      </c>
      <c r="R186" s="676" t="s">
        <v>1236</v>
      </c>
      <c r="S186" s="677" t="s">
        <v>611</v>
      </c>
      <c r="T186" s="678" t="s">
        <v>643</v>
      </c>
      <c r="U186" s="677" t="s">
        <v>1238</v>
      </c>
      <c r="V186" s="676" t="s">
        <v>643</v>
      </c>
      <c r="W186" s="678" t="s">
        <v>611</v>
      </c>
      <c r="X186" s="677" t="s">
        <v>1244</v>
      </c>
      <c r="Y186" s="677" t="s">
        <v>611</v>
      </c>
      <c r="Z186" s="678" t="s">
        <v>611</v>
      </c>
      <c r="AA186" s="678" t="s">
        <v>611</v>
      </c>
      <c r="AB186" s="676" t="s">
        <v>643</v>
      </c>
      <c r="AC186" s="676" t="s">
        <v>643</v>
      </c>
      <c r="AD186" s="676" t="s">
        <v>643</v>
      </c>
      <c r="AE186" s="679" t="s">
        <v>711</v>
      </c>
      <c r="AF186" s="678" t="s">
        <v>711</v>
      </c>
      <c r="AG186" s="678" t="s">
        <v>1237</v>
      </c>
      <c r="AH186" s="678" t="s">
        <v>1243</v>
      </c>
      <c r="AI186" s="676" t="s">
        <v>1239</v>
      </c>
      <c r="AJ186" s="678" t="s">
        <v>643</v>
      </c>
      <c r="AK186" s="678" t="s">
        <v>611</v>
      </c>
      <c r="AL186" s="529"/>
      <c r="AM186" s="680" t="s">
        <v>2106</v>
      </c>
      <c r="AN186" s="681" t="s">
        <v>1244</v>
      </c>
      <c r="AO186" s="681" t="s">
        <v>1244</v>
      </c>
      <c r="AP186" s="681" t="s">
        <v>1447</v>
      </c>
      <c r="AR186" s="681" t="s">
        <v>1244</v>
      </c>
      <c r="AS186" s="681" t="s">
        <v>1241</v>
      </c>
      <c r="AT186" s="681" t="s">
        <v>1244</v>
      </c>
      <c r="AU186" s="681" t="s">
        <v>1447</v>
      </c>
      <c r="AV186" s="529" t="s">
        <v>1242</v>
      </c>
      <c r="AX186" s="668" t="str">
        <f>VLOOKUP($I186,'[6]資料）特定'!$H:$H,1,FALSE)</f>
        <v>ＳＯＭＰＯケア　ラヴィーレ小田原弐番館</v>
      </c>
      <c r="AY186" s="682">
        <f>VLOOKUP($I186,'[6]資料）特定'!$H:$M,6,FALSE)</f>
        <v>0</v>
      </c>
    </row>
    <row r="187" spans="1:51" ht="15" hidden="1" customHeight="1">
      <c r="A187" s="670">
        <v>49</v>
      </c>
      <c r="B187" s="670" t="s">
        <v>2108</v>
      </c>
      <c r="C187" s="670" t="str">
        <f t="shared" si="2"/>
        <v>7117_1</v>
      </c>
      <c r="D187" s="688" t="s">
        <v>1898</v>
      </c>
      <c r="E187" s="688" t="s">
        <v>2091</v>
      </c>
      <c r="F187" s="673" t="s">
        <v>1900</v>
      </c>
      <c r="G187" s="673" t="s">
        <v>2109</v>
      </c>
      <c r="H187" s="673" t="s">
        <v>1234</v>
      </c>
      <c r="I187" s="673" t="s">
        <v>2110</v>
      </c>
      <c r="J187" s="673" t="s">
        <v>2111</v>
      </c>
      <c r="K187" s="672" t="s">
        <v>1463</v>
      </c>
      <c r="L187" s="673" t="s">
        <v>1904</v>
      </c>
      <c r="M187" s="673" t="s">
        <v>2109</v>
      </c>
      <c r="N187" s="674" t="s">
        <v>1491</v>
      </c>
      <c r="O187" s="675">
        <v>10.45</v>
      </c>
      <c r="P187" s="672" t="str">
        <f>IFERROR(INDEX([6]契約DB!CQ:CQ,MATCH($C187,[6]契約DB!$I:$I,0)),"")</f>
        <v>混合型</v>
      </c>
      <c r="Q187" s="676" t="s">
        <v>711</v>
      </c>
      <c r="R187" s="676" t="s">
        <v>1236</v>
      </c>
      <c r="S187" s="677" t="s">
        <v>611</v>
      </c>
      <c r="T187" s="678" t="s">
        <v>643</v>
      </c>
      <c r="U187" s="677" t="s">
        <v>1238</v>
      </c>
      <c r="V187" s="676" t="s">
        <v>643</v>
      </c>
      <c r="W187" s="678" t="s">
        <v>611</v>
      </c>
      <c r="X187" s="677" t="s">
        <v>1244</v>
      </c>
      <c r="Y187" s="677" t="s">
        <v>611</v>
      </c>
      <c r="Z187" s="678" t="s">
        <v>611</v>
      </c>
      <c r="AA187" s="678" t="s">
        <v>611</v>
      </c>
      <c r="AB187" s="676" t="s">
        <v>643</v>
      </c>
      <c r="AC187" s="676" t="s">
        <v>643</v>
      </c>
      <c r="AD187" s="676" t="s">
        <v>643</v>
      </c>
      <c r="AE187" s="679" t="s">
        <v>711</v>
      </c>
      <c r="AF187" s="678" t="s">
        <v>711</v>
      </c>
      <c r="AG187" s="678" t="s">
        <v>1237</v>
      </c>
      <c r="AH187" s="678" t="s">
        <v>1243</v>
      </c>
      <c r="AI187" s="676" t="s">
        <v>1239</v>
      </c>
      <c r="AJ187" s="678" t="s">
        <v>643</v>
      </c>
      <c r="AK187" s="678" t="s">
        <v>611</v>
      </c>
      <c r="AL187" s="529"/>
      <c r="AM187" s="680" t="s">
        <v>2110</v>
      </c>
      <c r="AN187" s="681" t="s">
        <v>1244</v>
      </c>
      <c r="AO187" s="681" t="s">
        <v>1244</v>
      </c>
      <c r="AP187" s="681" t="s">
        <v>1447</v>
      </c>
      <c r="AR187" s="681" t="s">
        <v>1244</v>
      </c>
      <c r="AS187" s="681" t="s">
        <v>1241</v>
      </c>
      <c r="AT187" s="681" t="s">
        <v>1244</v>
      </c>
      <c r="AU187" s="681" t="s">
        <v>1447</v>
      </c>
      <c r="AV187" s="529" t="s">
        <v>1242</v>
      </c>
      <c r="AX187" s="668" t="str">
        <f>VLOOKUP($I187,'[6]資料）特定'!$H:$H,1,FALSE)</f>
        <v>ＳＯＭＰＯケア　ラヴィーレ湘南平塚</v>
      </c>
      <c r="AY187" s="682">
        <f>VLOOKUP($I187,'[6]資料）特定'!$H:$M,6,FALSE)</f>
        <v>0</v>
      </c>
    </row>
    <row r="188" spans="1:51" ht="15" hidden="1" customHeight="1">
      <c r="A188" s="670">
        <v>50</v>
      </c>
      <c r="B188" s="670" t="s">
        <v>2112</v>
      </c>
      <c r="C188" s="670" t="str">
        <f t="shared" si="2"/>
        <v>7046_1</v>
      </c>
      <c r="D188" s="688" t="s">
        <v>1898</v>
      </c>
      <c r="E188" s="688" t="s">
        <v>2091</v>
      </c>
      <c r="F188" s="673" t="s">
        <v>1900</v>
      </c>
      <c r="G188" s="673" t="s">
        <v>2109</v>
      </c>
      <c r="H188" s="673" t="s">
        <v>1234</v>
      </c>
      <c r="I188" s="673" t="s">
        <v>2113</v>
      </c>
      <c r="J188" s="673" t="s">
        <v>2114</v>
      </c>
      <c r="K188" s="672" t="s">
        <v>1463</v>
      </c>
      <c r="L188" s="673" t="s">
        <v>1904</v>
      </c>
      <c r="M188" s="673" t="s">
        <v>2109</v>
      </c>
      <c r="N188" s="674" t="s">
        <v>1491</v>
      </c>
      <c r="O188" s="675">
        <v>10.45</v>
      </c>
      <c r="P188" s="672" t="str">
        <f>IFERROR(INDEX([6]契約DB!CQ:CQ,MATCH($C188,[6]契約DB!$I:$I,0)),"")</f>
        <v>混合型</v>
      </c>
      <c r="Q188" s="676" t="s">
        <v>711</v>
      </c>
      <c r="R188" s="676" t="s">
        <v>1236</v>
      </c>
      <c r="S188" s="677" t="s">
        <v>611</v>
      </c>
      <c r="T188" s="678" t="s">
        <v>643</v>
      </c>
      <c r="U188" s="677" t="s">
        <v>1238</v>
      </c>
      <c r="V188" s="676" t="s">
        <v>643</v>
      </c>
      <c r="W188" s="678" t="s">
        <v>611</v>
      </c>
      <c r="X188" s="677" t="s">
        <v>1243</v>
      </c>
      <c r="Y188" s="677" t="s">
        <v>611</v>
      </c>
      <c r="Z188" s="678" t="s">
        <v>611</v>
      </c>
      <c r="AA188" s="678" t="s">
        <v>611</v>
      </c>
      <c r="AB188" s="676" t="s">
        <v>643</v>
      </c>
      <c r="AC188" s="676" t="s">
        <v>643</v>
      </c>
      <c r="AD188" s="676" t="s">
        <v>643</v>
      </c>
      <c r="AE188" s="679" t="s">
        <v>711</v>
      </c>
      <c r="AF188" s="678" t="s">
        <v>711</v>
      </c>
      <c r="AG188" s="678" t="s">
        <v>1237</v>
      </c>
      <c r="AH188" s="678" t="s">
        <v>1238</v>
      </c>
      <c r="AI188" s="676" t="s">
        <v>1239</v>
      </c>
      <c r="AJ188" s="678" t="s">
        <v>643</v>
      </c>
      <c r="AK188" s="678" t="s">
        <v>611</v>
      </c>
      <c r="AL188" s="529"/>
      <c r="AM188" s="680" t="s">
        <v>2113</v>
      </c>
      <c r="AN188" s="681" t="s">
        <v>1244</v>
      </c>
      <c r="AO188" s="681" t="s">
        <v>1244</v>
      </c>
      <c r="AP188" s="681" t="s">
        <v>1447</v>
      </c>
      <c r="AR188" s="681" t="s">
        <v>1244</v>
      </c>
      <c r="AS188" s="681" t="s">
        <v>1241</v>
      </c>
      <c r="AT188" s="681" t="s">
        <v>1244</v>
      </c>
      <c r="AU188" s="681" t="s">
        <v>1447</v>
      </c>
      <c r="AV188" s="529" t="s">
        <v>1242</v>
      </c>
      <c r="AX188" s="668" t="str">
        <f>VLOOKUP($I188,'[6]資料）特定'!$H:$H,1,FALSE)</f>
        <v>ＳＯＭＰＯケア　ラヴィーレ湘南平塚弐番館</v>
      </c>
      <c r="AY188" s="682">
        <f>VLOOKUP($I188,'[6]資料）特定'!$H:$M,6,FALSE)</f>
        <v>0</v>
      </c>
    </row>
    <row r="189" spans="1:51" ht="15" hidden="1" customHeight="1">
      <c r="A189" s="670">
        <v>72</v>
      </c>
      <c r="B189" s="670" t="s">
        <v>2115</v>
      </c>
      <c r="C189" s="670" t="str">
        <f t="shared" si="2"/>
        <v>7025_1</v>
      </c>
      <c r="D189" s="688" t="s">
        <v>1898</v>
      </c>
      <c r="E189" s="688" t="s">
        <v>2091</v>
      </c>
      <c r="F189" s="673" t="s">
        <v>1900</v>
      </c>
      <c r="G189" s="673" t="s">
        <v>2116</v>
      </c>
      <c r="H189" s="673" t="s">
        <v>1234</v>
      </c>
      <c r="I189" s="673" t="s">
        <v>2117</v>
      </c>
      <c r="J189" s="673" t="s">
        <v>2118</v>
      </c>
      <c r="K189" s="672" t="s">
        <v>1463</v>
      </c>
      <c r="L189" s="673" t="s">
        <v>1904</v>
      </c>
      <c r="M189" s="673" t="s">
        <v>2119</v>
      </c>
      <c r="N189" s="674" t="s">
        <v>1455</v>
      </c>
      <c r="O189" s="675">
        <v>10.27</v>
      </c>
      <c r="P189" s="672" t="str">
        <f>IFERROR(INDEX([6]契約DB!CQ:CQ,MATCH($C189,[6]契約DB!$I:$I,0)),"")</f>
        <v>混合型</v>
      </c>
      <c r="Q189" s="676" t="s">
        <v>711</v>
      </c>
      <c r="R189" s="676" t="s">
        <v>1236</v>
      </c>
      <c r="S189" s="677" t="s">
        <v>611</v>
      </c>
      <c r="T189" s="678" t="s">
        <v>643</v>
      </c>
      <c r="U189" s="677" t="s">
        <v>1238</v>
      </c>
      <c r="V189" s="676" t="s">
        <v>643</v>
      </c>
      <c r="W189" s="678" t="s">
        <v>611</v>
      </c>
      <c r="X189" s="677" t="s">
        <v>611</v>
      </c>
      <c r="Y189" s="677" t="s">
        <v>611</v>
      </c>
      <c r="Z189" s="678" t="s">
        <v>611</v>
      </c>
      <c r="AA189" s="678" t="s">
        <v>611</v>
      </c>
      <c r="AB189" s="676" t="s">
        <v>643</v>
      </c>
      <c r="AC189" s="676" t="s">
        <v>643</v>
      </c>
      <c r="AD189" s="676" t="s">
        <v>643</v>
      </c>
      <c r="AE189" s="679" t="s">
        <v>711</v>
      </c>
      <c r="AF189" s="678" t="s">
        <v>711</v>
      </c>
      <c r="AG189" s="678" t="s">
        <v>1237</v>
      </c>
      <c r="AH189" s="678" t="s">
        <v>1243</v>
      </c>
      <c r="AI189" s="676" t="s">
        <v>1239</v>
      </c>
      <c r="AJ189" s="678" t="s">
        <v>643</v>
      </c>
      <c r="AK189" s="678" t="s">
        <v>611</v>
      </c>
      <c r="AL189" s="529"/>
      <c r="AM189" s="680" t="s">
        <v>2117</v>
      </c>
      <c r="AN189" s="681" t="s">
        <v>1244</v>
      </c>
      <c r="AO189" s="681" t="s">
        <v>1244</v>
      </c>
      <c r="AP189" s="681" t="s">
        <v>1447</v>
      </c>
      <c r="AR189" s="681" t="s">
        <v>1244</v>
      </c>
      <c r="AS189" s="681" t="s">
        <v>1241</v>
      </c>
      <c r="AT189" s="681" t="s">
        <v>1244</v>
      </c>
      <c r="AU189" s="681" t="s">
        <v>1447</v>
      </c>
      <c r="AV189" s="529" t="s">
        <v>1242</v>
      </c>
      <c r="AX189" s="668" t="str">
        <f>VLOOKUP($I189,'[6]資料）特定'!$H:$H,1,FALSE)</f>
        <v>ＳＯＭＰＯケア　ラヴィーレ大磯</v>
      </c>
      <c r="AY189" s="682">
        <f>VLOOKUP($I189,'[6]資料）特定'!$H:$M,6,FALSE)</f>
        <v>0</v>
      </c>
    </row>
    <row r="190" spans="1:51" ht="15" hidden="1" customHeight="1">
      <c r="A190" s="670">
        <v>106</v>
      </c>
      <c r="B190" s="670" t="s">
        <v>2120</v>
      </c>
      <c r="C190" s="670" t="str">
        <f t="shared" si="2"/>
        <v>7009_1</v>
      </c>
      <c r="D190" s="688" t="s">
        <v>1898</v>
      </c>
      <c r="E190" s="688" t="s">
        <v>2091</v>
      </c>
      <c r="F190" s="673" t="s">
        <v>1900</v>
      </c>
      <c r="G190" s="673" t="s">
        <v>2121</v>
      </c>
      <c r="H190" s="673" t="s">
        <v>1234</v>
      </c>
      <c r="I190" s="673" t="s">
        <v>2122</v>
      </c>
      <c r="J190" s="673" t="s">
        <v>2123</v>
      </c>
      <c r="K190" s="672" t="s">
        <v>1463</v>
      </c>
      <c r="L190" s="673" t="s">
        <v>1904</v>
      </c>
      <c r="M190" s="673" t="s">
        <v>2121</v>
      </c>
      <c r="N190" s="674" t="s">
        <v>1248</v>
      </c>
      <c r="O190" s="675">
        <v>10.54</v>
      </c>
      <c r="P190" s="672" t="str">
        <f>IFERROR(INDEX([6]契約DB!CQ:CQ,MATCH($C190,[6]契約DB!$I:$I,0)),"")</f>
        <v>混合型</v>
      </c>
      <c r="Q190" s="676" t="s">
        <v>711</v>
      </c>
      <c r="R190" s="676" t="s">
        <v>1236</v>
      </c>
      <c r="S190" s="677" t="s">
        <v>611</v>
      </c>
      <c r="T190" s="678" t="s">
        <v>643</v>
      </c>
      <c r="U190" s="677" t="s">
        <v>1238</v>
      </c>
      <c r="V190" s="676" t="s">
        <v>643</v>
      </c>
      <c r="W190" s="678" t="s">
        <v>611</v>
      </c>
      <c r="X190" s="677" t="s">
        <v>1244</v>
      </c>
      <c r="Y190" s="677" t="s">
        <v>611</v>
      </c>
      <c r="Z190" s="678" t="s">
        <v>611</v>
      </c>
      <c r="AA190" s="678" t="s">
        <v>611</v>
      </c>
      <c r="AB190" s="676" t="s">
        <v>643</v>
      </c>
      <c r="AC190" s="676" t="s">
        <v>643</v>
      </c>
      <c r="AD190" s="676" t="s">
        <v>643</v>
      </c>
      <c r="AE190" s="679" t="s">
        <v>711</v>
      </c>
      <c r="AF190" s="678" t="s">
        <v>711</v>
      </c>
      <c r="AG190" s="678" t="s">
        <v>1237</v>
      </c>
      <c r="AH190" s="678" t="s">
        <v>1243</v>
      </c>
      <c r="AI190" s="676" t="s">
        <v>1239</v>
      </c>
      <c r="AJ190" s="678" t="s">
        <v>643</v>
      </c>
      <c r="AK190" s="678" t="s">
        <v>611</v>
      </c>
      <c r="AL190" s="529"/>
      <c r="AM190" s="680" t="s">
        <v>2122</v>
      </c>
      <c r="AN190" s="681" t="s">
        <v>1244</v>
      </c>
      <c r="AO190" s="681" t="s">
        <v>1244</v>
      </c>
      <c r="AP190" s="681" t="s">
        <v>1447</v>
      </c>
      <c r="AR190" s="681" t="s">
        <v>1244</v>
      </c>
      <c r="AS190" s="681" t="s">
        <v>1241</v>
      </c>
      <c r="AT190" s="681" t="s">
        <v>1244</v>
      </c>
      <c r="AU190" s="681" t="s">
        <v>1447</v>
      </c>
      <c r="AV190" s="529" t="s">
        <v>1242</v>
      </c>
      <c r="AX190" s="668" t="str">
        <f>VLOOKUP($I190,'[6]資料）特定'!$H:$H,1,FALSE)</f>
        <v>ＳＯＭＰＯケア　ラヴィーレ本厚木</v>
      </c>
      <c r="AY190" s="682">
        <f>VLOOKUP($I190,'[6]資料）特定'!$H:$M,6,FALSE)</f>
        <v>0</v>
      </c>
    </row>
    <row r="191" spans="1:51" ht="15" hidden="1" customHeight="1">
      <c r="A191" s="670">
        <v>120</v>
      </c>
      <c r="B191" s="670" t="s">
        <v>2124</v>
      </c>
      <c r="C191" s="670" t="str">
        <f t="shared" si="2"/>
        <v>0138_1</v>
      </c>
      <c r="D191" s="688" t="s">
        <v>1898</v>
      </c>
      <c r="E191" s="688" t="s">
        <v>2091</v>
      </c>
      <c r="F191" s="673" t="s">
        <v>1900</v>
      </c>
      <c r="G191" s="673" t="s">
        <v>2092</v>
      </c>
      <c r="H191" s="673" t="s">
        <v>1234</v>
      </c>
      <c r="I191" s="673" t="s">
        <v>2125</v>
      </c>
      <c r="J191" s="673" t="s">
        <v>2126</v>
      </c>
      <c r="K191" s="672" t="s">
        <v>1235</v>
      </c>
      <c r="L191" s="673" t="s">
        <v>1904</v>
      </c>
      <c r="M191" s="673" t="s">
        <v>2092</v>
      </c>
      <c r="N191" s="674" t="s">
        <v>1491</v>
      </c>
      <c r="O191" s="675">
        <v>10.45</v>
      </c>
      <c r="P191" s="672" t="str">
        <f>IFERROR(INDEX([6]契約DB!CQ:CQ,MATCH($C191,[6]契約DB!$I:$I,0)),"")</f>
        <v>混合型</v>
      </c>
      <c r="Q191" s="676" t="s">
        <v>711</v>
      </c>
      <c r="R191" s="676" t="s">
        <v>1236</v>
      </c>
      <c r="S191" s="677" t="s">
        <v>611</v>
      </c>
      <c r="T191" s="678" t="s">
        <v>643</v>
      </c>
      <c r="U191" s="677" t="s">
        <v>1238</v>
      </c>
      <c r="V191" s="676" t="s">
        <v>643</v>
      </c>
      <c r="W191" s="678" t="s">
        <v>611</v>
      </c>
      <c r="X191" s="677" t="s">
        <v>1244</v>
      </c>
      <c r="Y191" s="677" t="s">
        <v>611</v>
      </c>
      <c r="Z191" s="678" t="s">
        <v>611</v>
      </c>
      <c r="AA191" s="678" t="s">
        <v>611</v>
      </c>
      <c r="AB191" s="676" t="s">
        <v>643</v>
      </c>
      <c r="AC191" s="676" t="s">
        <v>643</v>
      </c>
      <c r="AD191" s="676" t="s">
        <v>643</v>
      </c>
      <c r="AE191" s="679" t="s">
        <v>711</v>
      </c>
      <c r="AF191" s="678" t="s">
        <v>711</v>
      </c>
      <c r="AG191" s="678" t="s">
        <v>1237</v>
      </c>
      <c r="AH191" s="678" t="s">
        <v>1243</v>
      </c>
      <c r="AI191" s="676" t="s">
        <v>1239</v>
      </c>
      <c r="AJ191" s="678" t="s">
        <v>643</v>
      </c>
      <c r="AK191" s="678" t="s">
        <v>611</v>
      </c>
      <c r="AL191" s="529"/>
      <c r="AM191" s="680" t="s">
        <v>2125</v>
      </c>
      <c r="AN191" s="681" t="s">
        <v>1244</v>
      </c>
      <c r="AO191" s="681" t="s">
        <v>1244</v>
      </c>
      <c r="AP191" s="681" t="s">
        <v>1447</v>
      </c>
      <c r="AR191" s="681" t="s">
        <v>1244</v>
      </c>
      <c r="AS191" s="681" t="s">
        <v>1241</v>
      </c>
      <c r="AT191" s="681" t="s">
        <v>1244</v>
      </c>
      <c r="AU191" s="681" t="s">
        <v>1447</v>
      </c>
      <c r="AV191" s="529" t="s">
        <v>1242</v>
      </c>
      <c r="AX191" s="668" t="str">
        <f>VLOOKUP($I191,'[6]資料）特定'!$H:$H,1,FALSE)</f>
        <v>そんぽの家　伊勢原</v>
      </c>
      <c r="AY191" s="682">
        <f>VLOOKUP($I191,'[6]資料）特定'!$H:$M,6,FALSE)</f>
        <v>0</v>
      </c>
    </row>
    <row r="192" spans="1:51" ht="15" hidden="1" customHeight="1">
      <c r="A192" s="670">
        <v>133</v>
      </c>
      <c r="B192" s="670" t="s">
        <v>2127</v>
      </c>
      <c r="C192" s="670" t="str">
        <f t="shared" si="2"/>
        <v>0119_1</v>
      </c>
      <c r="D192" s="688" t="s">
        <v>1898</v>
      </c>
      <c r="E192" s="688" t="s">
        <v>2091</v>
      </c>
      <c r="F192" s="673" t="s">
        <v>1900</v>
      </c>
      <c r="G192" s="673" t="s">
        <v>2102</v>
      </c>
      <c r="H192" s="673" t="s">
        <v>1234</v>
      </c>
      <c r="I192" s="673" t="s">
        <v>2128</v>
      </c>
      <c r="J192" s="673" t="s">
        <v>2129</v>
      </c>
      <c r="K192" s="672" t="s">
        <v>1235</v>
      </c>
      <c r="L192" s="673" t="s">
        <v>1904</v>
      </c>
      <c r="M192" s="673" t="s">
        <v>2102</v>
      </c>
      <c r="N192" s="674" t="s">
        <v>1491</v>
      </c>
      <c r="O192" s="675">
        <v>10.45</v>
      </c>
      <c r="P192" s="672" t="str">
        <f>IFERROR(INDEX([6]契約DB!CQ:CQ,MATCH($C192,[6]契約DB!$I:$I,0)),"")</f>
        <v>混合型</v>
      </c>
      <c r="Q192" s="676" t="s">
        <v>711</v>
      </c>
      <c r="R192" s="676" t="s">
        <v>1236</v>
      </c>
      <c r="S192" s="677" t="s">
        <v>611</v>
      </c>
      <c r="T192" s="678" t="s">
        <v>611</v>
      </c>
      <c r="U192" s="677" t="s">
        <v>1238</v>
      </c>
      <c r="V192" s="676" t="s">
        <v>643</v>
      </c>
      <c r="W192" s="678" t="s">
        <v>611</v>
      </c>
      <c r="X192" s="677" t="s">
        <v>1244</v>
      </c>
      <c r="Y192" s="677" t="s">
        <v>611</v>
      </c>
      <c r="Z192" s="678" t="s">
        <v>611</v>
      </c>
      <c r="AA192" s="678" t="s">
        <v>611</v>
      </c>
      <c r="AB192" s="676" t="s">
        <v>643</v>
      </c>
      <c r="AC192" s="676" t="s">
        <v>643</v>
      </c>
      <c r="AD192" s="676" t="s">
        <v>643</v>
      </c>
      <c r="AE192" s="679" t="s">
        <v>711</v>
      </c>
      <c r="AF192" s="678" t="s">
        <v>711</v>
      </c>
      <c r="AG192" s="678" t="s">
        <v>1237</v>
      </c>
      <c r="AH192" s="678" t="s">
        <v>1243</v>
      </c>
      <c r="AI192" s="676" t="s">
        <v>1239</v>
      </c>
      <c r="AJ192" s="678" t="s">
        <v>643</v>
      </c>
      <c r="AK192" s="678" t="s">
        <v>611</v>
      </c>
      <c r="AL192" s="529"/>
      <c r="AM192" s="680" t="s">
        <v>2128</v>
      </c>
      <c r="AN192" s="681" t="s">
        <v>1244</v>
      </c>
      <c r="AO192" s="681" t="s">
        <v>1244</v>
      </c>
      <c r="AP192" s="681" t="s">
        <v>1447</v>
      </c>
      <c r="AR192" s="681" t="s">
        <v>1244</v>
      </c>
      <c r="AS192" s="681" t="s">
        <v>1241</v>
      </c>
      <c r="AT192" s="681" t="s">
        <v>1244</v>
      </c>
      <c r="AU192" s="681" t="s">
        <v>1447</v>
      </c>
      <c r="AV192" s="529" t="s">
        <v>1242</v>
      </c>
      <c r="AX192" s="668" t="str">
        <f>VLOOKUP($I192,'[6]資料）特定'!$H:$H,1,FALSE)</f>
        <v>そんぽの家　鴨宮</v>
      </c>
      <c r="AY192" s="682">
        <f>VLOOKUP($I192,'[6]資料）特定'!$H:$M,6,FALSE)</f>
        <v>0</v>
      </c>
    </row>
    <row r="193" spans="1:51" ht="15" hidden="1" customHeight="1">
      <c r="A193" s="670">
        <v>233</v>
      </c>
      <c r="B193" s="670" t="s">
        <v>2130</v>
      </c>
      <c r="C193" s="670" t="str">
        <f t="shared" si="2"/>
        <v>0062_1</v>
      </c>
      <c r="D193" s="688" t="s">
        <v>1898</v>
      </c>
      <c r="E193" s="688" t="s">
        <v>2091</v>
      </c>
      <c r="F193" s="673" t="s">
        <v>2131</v>
      </c>
      <c r="G193" s="673" t="s">
        <v>2132</v>
      </c>
      <c r="H193" s="673" t="s">
        <v>2132</v>
      </c>
      <c r="I193" s="673" t="s">
        <v>2133</v>
      </c>
      <c r="J193" s="673" t="s">
        <v>2134</v>
      </c>
      <c r="K193" s="672" t="s">
        <v>1235</v>
      </c>
      <c r="L193" s="673" t="s">
        <v>2135</v>
      </c>
      <c r="M193" s="673" t="s">
        <v>2132</v>
      </c>
      <c r="N193" s="674" t="s">
        <v>1455</v>
      </c>
      <c r="O193" s="675">
        <v>10.27</v>
      </c>
      <c r="P193" s="672" t="str">
        <f>IFERROR(INDEX([6]契約DB!CQ:CQ,MATCH($C193,[6]契約DB!$I:$I,0)),"")</f>
        <v>混合型</v>
      </c>
      <c r="Q193" s="676" t="s">
        <v>711</v>
      </c>
      <c r="R193" s="676" t="s">
        <v>1236</v>
      </c>
      <c r="S193" s="677" t="s">
        <v>611</v>
      </c>
      <c r="T193" s="678" t="s">
        <v>643</v>
      </c>
      <c r="U193" s="677" t="s">
        <v>1238</v>
      </c>
      <c r="V193" s="676" t="s">
        <v>643</v>
      </c>
      <c r="W193" s="678" t="s">
        <v>611</v>
      </c>
      <c r="X193" s="677" t="s">
        <v>1243</v>
      </c>
      <c r="Y193" s="677" t="s">
        <v>611</v>
      </c>
      <c r="Z193" s="678" t="s">
        <v>611</v>
      </c>
      <c r="AA193" s="678" t="s">
        <v>611</v>
      </c>
      <c r="AB193" s="676" t="s">
        <v>643</v>
      </c>
      <c r="AC193" s="676" t="s">
        <v>643</v>
      </c>
      <c r="AD193" s="676" t="s">
        <v>643</v>
      </c>
      <c r="AE193" s="679" t="s">
        <v>711</v>
      </c>
      <c r="AF193" s="678" t="s">
        <v>711</v>
      </c>
      <c r="AG193" s="678" t="s">
        <v>1237</v>
      </c>
      <c r="AH193" s="678" t="s">
        <v>1238</v>
      </c>
      <c r="AI193" s="676" t="s">
        <v>1239</v>
      </c>
      <c r="AJ193" s="678" t="s">
        <v>643</v>
      </c>
      <c r="AK193" s="678" t="s">
        <v>611</v>
      </c>
      <c r="AL193" s="529"/>
      <c r="AM193" s="680" t="s">
        <v>2133</v>
      </c>
      <c r="AN193" s="681" t="s">
        <v>1240</v>
      </c>
      <c r="AO193" s="681" t="s">
        <v>1240</v>
      </c>
      <c r="AP193" s="681" t="s">
        <v>1447</v>
      </c>
      <c r="AR193" s="681" t="s">
        <v>1240</v>
      </c>
      <c r="AS193" s="681" t="s">
        <v>1241</v>
      </c>
      <c r="AT193" s="681" t="s">
        <v>1240</v>
      </c>
      <c r="AU193" s="681" t="s">
        <v>1447</v>
      </c>
      <c r="AV193" s="529" t="s">
        <v>1242</v>
      </c>
      <c r="AX193" s="668" t="str">
        <f>VLOOKUP($I193,'[6]資料）特定'!$H:$H,1,FALSE)</f>
        <v>そんぽの家　東静岡</v>
      </c>
      <c r="AY193" s="682">
        <f>VLOOKUP($I193,'[6]資料）特定'!$H:$M,6,FALSE)</f>
        <v>0</v>
      </c>
    </row>
    <row r="194" spans="1:51" ht="15" hidden="1" customHeight="1">
      <c r="A194" s="670">
        <v>256</v>
      </c>
      <c r="B194" s="670" t="s">
        <v>2136</v>
      </c>
      <c r="C194" s="670" t="str">
        <f t="shared" si="2"/>
        <v>0110_1</v>
      </c>
      <c r="D194" s="688" t="s">
        <v>1898</v>
      </c>
      <c r="E194" s="688" t="s">
        <v>2091</v>
      </c>
      <c r="F194" s="673" t="s">
        <v>2131</v>
      </c>
      <c r="G194" s="673" t="s">
        <v>2137</v>
      </c>
      <c r="H194" s="673" t="s">
        <v>1234</v>
      </c>
      <c r="I194" s="673" t="s">
        <v>2138</v>
      </c>
      <c r="J194" s="673" t="s">
        <v>2139</v>
      </c>
      <c r="K194" s="672" t="s">
        <v>1235</v>
      </c>
      <c r="L194" s="673" t="s">
        <v>2135</v>
      </c>
      <c r="M194" s="673" t="s">
        <v>2137</v>
      </c>
      <c r="N194" s="674" t="s">
        <v>1446</v>
      </c>
      <c r="O194" s="675">
        <v>10.14</v>
      </c>
      <c r="P194" s="672" t="str">
        <f>IFERROR(INDEX([6]契約DB!CQ:CQ,MATCH($C194,[6]契約DB!$I:$I,0)),"")</f>
        <v>混合型</v>
      </c>
      <c r="Q194" s="676" t="s">
        <v>711</v>
      </c>
      <c r="R194" s="676" t="s">
        <v>1236</v>
      </c>
      <c r="S194" s="677" t="s">
        <v>611</v>
      </c>
      <c r="T194" s="678" t="s">
        <v>643</v>
      </c>
      <c r="U194" s="677" t="s">
        <v>1238</v>
      </c>
      <c r="V194" s="676" t="s">
        <v>643</v>
      </c>
      <c r="W194" s="678" t="s">
        <v>611</v>
      </c>
      <c r="X194" s="677" t="s">
        <v>1243</v>
      </c>
      <c r="Y194" s="677" t="s">
        <v>611</v>
      </c>
      <c r="Z194" s="678" t="s">
        <v>611</v>
      </c>
      <c r="AA194" s="678" t="s">
        <v>611</v>
      </c>
      <c r="AB194" s="676" t="s">
        <v>643</v>
      </c>
      <c r="AC194" s="676" t="s">
        <v>643</v>
      </c>
      <c r="AD194" s="676" t="s">
        <v>643</v>
      </c>
      <c r="AE194" s="679" t="s">
        <v>711</v>
      </c>
      <c r="AF194" s="678" t="s">
        <v>711</v>
      </c>
      <c r="AG194" s="678" t="s">
        <v>1237</v>
      </c>
      <c r="AH194" s="678" t="s">
        <v>1238</v>
      </c>
      <c r="AI194" s="676" t="s">
        <v>1239</v>
      </c>
      <c r="AJ194" s="678" t="s">
        <v>643</v>
      </c>
      <c r="AK194" s="678" t="s">
        <v>611</v>
      </c>
      <c r="AL194" s="529"/>
      <c r="AM194" s="680" t="s">
        <v>2138</v>
      </c>
      <c r="AN194" s="681" t="s">
        <v>1246</v>
      </c>
      <c r="AO194" s="681" t="s">
        <v>1240</v>
      </c>
      <c r="AP194" s="681" t="s">
        <v>1247</v>
      </c>
      <c r="AR194" s="681" t="s">
        <v>1246</v>
      </c>
      <c r="AS194" s="681" t="s">
        <v>1241</v>
      </c>
      <c r="AT194" s="681" t="s">
        <v>1246</v>
      </c>
      <c r="AU194" s="681" t="s">
        <v>1247</v>
      </c>
      <c r="AV194" s="529" t="s">
        <v>1242</v>
      </c>
      <c r="AX194" s="668" t="str">
        <f>VLOOKUP($I194,'[6]資料）特定'!$H:$H,1,FALSE)</f>
        <v>そんぽの家　富士宮</v>
      </c>
      <c r="AY194" s="682">
        <f>VLOOKUP($I194,'[6]資料）特定'!$H:$M,6,FALSE)</f>
        <v>0</v>
      </c>
    </row>
    <row r="195" spans="1:51" ht="15" hidden="1" customHeight="1">
      <c r="A195" s="670">
        <v>93</v>
      </c>
      <c r="B195" s="670" t="s">
        <v>2140</v>
      </c>
      <c r="C195" s="670" t="str">
        <f t="shared" si="2"/>
        <v>7047_1</v>
      </c>
      <c r="D195" s="688" t="s">
        <v>1249</v>
      </c>
      <c r="E195" s="688" t="s">
        <v>2141</v>
      </c>
      <c r="F195" s="673" t="s">
        <v>2142</v>
      </c>
      <c r="G195" s="673" t="s">
        <v>2143</v>
      </c>
      <c r="H195" s="673" t="s">
        <v>2143</v>
      </c>
      <c r="I195" s="673" t="s">
        <v>2144</v>
      </c>
      <c r="J195" s="673" t="s">
        <v>2145</v>
      </c>
      <c r="K195" s="672" t="s">
        <v>1463</v>
      </c>
      <c r="L195" s="673" t="s">
        <v>2146</v>
      </c>
      <c r="M195" s="673" t="s">
        <v>2143</v>
      </c>
      <c r="N195" s="674" t="s">
        <v>1525</v>
      </c>
      <c r="O195" s="675">
        <v>10.68</v>
      </c>
      <c r="P195" s="672" t="str">
        <f>IFERROR(INDEX([6]契約DB!CQ:CQ,MATCH($C195,[6]契約DB!$I:$I,0)),"")</f>
        <v>混合型</v>
      </c>
      <c r="Q195" s="676" t="s">
        <v>711</v>
      </c>
      <c r="R195" s="676" t="s">
        <v>1236</v>
      </c>
      <c r="S195" s="677" t="s">
        <v>611</v>
      </c>
      <c r="T195" s="678" t="s">
        <v>643</v>
      </c>
      <c r="U195" s="677" t="s">
        <v>1238</v>
      </c>
      <c r="V195" s="676" t="s">
        <v>643</v>
      </c>
      <c r="W195" s="678" t="s">
        <v>611</v>
      </c>
      <c r="X195" s="677" t="s">
        <v>1244</v>
      </c>
      <c r="Y195" s="677" t="s">
        <v>611</v>
      </c>
      <c r="Z195" s="678" t="s">
        <v>611</v>
      </c>
      <c r="AA195" s="678" t="s">
        <v>611</v>
      </c>
      <c r="AB195" s="676" t="s">
        <v>643</v>
      </c>
      <c r="AC195" s="676" t="s">
        <v>643</v>
      </c>
      <c r="AD195" s="676" t="s">
        <v>643</v>
      </c>
      <c r="AE195" s="683" t="s">
        <v>1243</v>
      </c>
      <c r="AF195" s="678" t="s">
        <v>711</v>
      </c>
      <c r="AG195" s="678" t="s">
        <v>1237</v>
      </c>
      <c r="AH195" s="678" t="s">
        <v>1243</v>
      </c>
      <c r="AI195" s="676" t="s">
        <v>1239</v>
      </c>
      <c r="AJ195" s="678" t="s">
        <v>643</v>
      </c>
      <c r="AK195" s="678" t="s">
        <v>611</v>
      </c>
      <c r="AL195" s="529"/>
      <c r="AM195" s="680" t="s">
        <v>2144</v>
      </c>
      <c r="AN195" s="681" t="s">
        <v>1244</v>
      </c>
      <c r="AO195" s="681" t="s">
        <v>1244</v>
      </c>
      <c r="AP195" s="681" t="s">
        <v>1447</v>
      </c>
      <c r="AR195" s="681" t="s">
        <v>1244</v>
      </c>
      <c r="AS195" s="681" t="s">
        <v>1241</v>
      </c>
      <c r="AT195" s="681" t="s">
        <v>1244</v>
      </c>
      <c r="AU195" s="681" t="s">
        <v>1447</v>
      </c>
      <c r="AV195" s="529" t="s">
        <v>1242</v>
      </c>
      <c r="AX195" s="668" t="str">
        <f>VLOOKUP($I195,'[6]資料）特定'!$H:$H,1,FALSE)</f>
        <v>ＳＯＭＰＯケア　ラヴィーレ熱田</v>
      </c>
      <c r="AY195" s="668" t="str">
        <f>VLOOKUP($I195,'[6]資料）特定'!$H:$M,6,FALSE)</f>
        <v>Ⅱ</v>
      </c>
    </row>
    <row r="196" spans="1:51" ht="15" hidden="1" customHeight="1">
      <c r="A196" s="670">
        <v>151</v>
      </c>
      <c r="B196" s="670" t="s">
        <v>2147</v>
      </c>
      <c r="C196" s="670" t="str">
        <f t="shared" si="2"/>
        <v>0132_1</v>
      </c>
      <c r="D196" s="688" t="s">
        <v>1249</v>
      </c>
      <c r="E196" s="688" t="s">
        <v>2141</v>
      </c>
      <c r="F196" s="673" t="s">
        <v>2142</v>
      </c>
      <c r="G196" s="673" t="s">
        <v>2143</v>
      </c>
      <c r="H196" s="673" t="s">
        <v>2148</v>
      </c>
      <c r="I196" s="673" t="s">
        <v>2149</v>
      </c>
      <c r="J196" s="673" t="s">
        <v>2150</v>
      </c>
      <c r="K196" s="672" t="s">
        <v>1235</v>
      </c>
      <c r="L196" s="673" t="s">
        <v>2146</v>
      </c>
      <c r="M196" s="673" t="s">
        <v>2143</v>
      </c>
      <c r="N196" s="674" t="s">
        <v>1525</v>
      </c>
      <c r="O196" s="675">
        <v>10.68</v>
      </c>
      <c r="P196" s="672" t="str">
        <f>IFERROR(INDEX([6]契約DB!CQ:CQ,MATCH($C196,[6]契約DB!$I:$I,0)),"")</f>
        <v>介護専用型</v>
      </c>
      <c r="Q196" s="676" t="s">
        <v>711</v>
      </c>
      <c r="R196" s="676" t="s">
        <v>1236</v>
      </c>
      <c r="S196" s="677" t="s">
        <v>611</v>
      </c>
      <c r="T196" s="678" t="s">
        <v>643</v>
      </c>
      <c r="U196" s="677" t="s">
        <v>1238</v>
      </c>
      <c r="V196" s="676" t="s">
        <v>643</v>
      </c>
      <c r="W196" s="678" t="s">
        <v>611</v>
      </c>
      <c r="X196" s="677" t="s">
        <v>1244</v>
      </c>
      <c r="Y196" s="677" t="s">
        <v>611</v>
      </c>
      <c r="Z196" s="678" t="s">
        <v>611</v>
      </c>
      <c r="AA196" s="678" t="s">
        <v>611</v>
      </c>
      <c r="AB196" s="676" t="s">
        <v>643</v>
      </c>
      <c r="AC196" s="676" t="s">
        <v>643</v>
      </c>
      <c r="AD196" s="676" t="s">
        <v>643</v>
      </c>
      <c r="AE196" s="686" t="s">
        <v>1238</v>
      </c>
      <c r="AF196" s="678" t="s">
        <v>711</v>
      </c>
      <c r="AG196" s="678" t="s">
        <v>1237</v>
      </c>
      <c r="AH196" s="678" t="s">
        <v>1243</v>
      </c>
      <c r="AI196" s="676" t="s">
        <v>1239</v>
      </c>
      <c r="AJ196" s="678" t="s">
        <v>643</v>
      </c>
      <c r="AK196" s="678" t="s">
        <v>611</v>
      </c>
      <c r="AL196" s="529"/>
      <c r="AM196" s="680" t="s">
        <v>2151</v>
      </c>
      <c r="AN196" s="681" t="s">
        <v>1243</v>
      </c>
      <c r="AO196" s="681" t="s">
        <v>1240</v>
      </c>
      <c r="AP196" s="681" t="s">
        <v>1247</v>
      </c>
      <c r="AR196" s="681" t="s">
        <v>1243</v>
      </c>
      <c r="AS196" s="681" t="s">
        <v>1241</v>
      </c>
      <c r="AT196" s="681" t="s">
        <v>1243</v>
      </c>
      <c r="AU196" s="681" t="s">
        <v>1247</v>
      </c>
      <c r="AV196" s="529" t="s">
        <v>1242</v>
      </c>
      <c r="AX196" s="668" t="str">
        <f>VLOOKUP($I196,'[6]資料）特定'!$H:$H,1,FALSE)</f>
        <v>そんぽの家　高辻</v>
      </c>
      <c r="AY196" s="668" t="str">
        <f>VLOOKUP($I196,'[6]資料）特定'!$H:$M,6,FALSE)</f>
        <v>Ⅰ</v>
      </c>
    </row>
    <row r="197" spans="1:51" ht="15" hidden="1" customHeight="1">
      <c r="A197" s="670">
        <v>156</v>
      </c>
      <c r="B197" s="670" t="s">
        <v>2152</v>
      </c>
      <c r="C197" s="670" t="str">
        <f t="shared" si="2"/>
        <v>0063_1</v>
      </c>
      <c r="D197" s="688" t="s">
        <v>1249</v>
      </c>
      <c r="E197" s="688" t="s">
        <v>2141</v>
      </c>
      <c r="F197" s="673" t="s">
        <v>2142</v>
      </c>
      <c r="G197" s="673" t="s">
        <v>2143</v>
      </c>
      <c r="H197" s="673" t="s">
        <v>2143</v>
      </c>
      <c r="I197" s="673" t="s">
        <v>2153</v>
      </c>
      <c r="J197" s="673" t="s">
        <v>2154</v>
      </c>
      <c r="K197" s="672" t="s">
        <v>1235</v>
      </c>
      <c r="L197" s="673" t="s">
        <v>2146</v>
      </c>
      <c r="M197" s="673" t="s">
        <v>2143</v>
      </c>
      <c r="N197" s="674" t="s">
        <v>1525</v>
      </c>
      <c r="O197" s="675">
        <v>10.68</v>
      </c>
      <c r="P197" s="672" t="str">
        <f>IFERROR(INDEX([6]契約DB!CQ:CQ,MATCH($C197,[6]契約DB!$I:$I,0)),"")</f>
        <v>混合型</v>
      </c>
      <c r="Q197" s="676" t="s">
        <v>711</v>
      </c>
      <c r="R197" s="676" t="s">
        <v>1236</v>
      </c>
      <c r="S197" s="677" t="s">
        <v>611</v>
      </c>
      <c r="T197" s="678" t="s">
        <v>643</v>
      </c>
      <c r="U197" s="677" t="s">
        <v>1238</v>
      </c>
      <c r="V197" s="676" t="s">
        <v>643</v>
      </c>
      <c r="W197" s="678" t="s">
        <v>611</v>
      </c>
      <c r="X197" s="677" t="s">
        <v>1244</v>
      </c>
      <c r="Y197" s="677" t="s">
        <v>611</v>
      </c>
      <c r="Z197" s="678" t="s">
        <v>611</v>
      </c>
      <c r="AA197" s="678" t="s">
        <v>611</v>
      </c>
      <c r="AB197" s="676" t="s">
        <v>643</v>
      </c>
      <c r="AC197" s="676" t="s">
        <v>643</v>
      </c>
      <c r="AD197" s="676" t="s">
        <v>643</v>
      </c>
      <c r="AE197" s="683" t="s">
        <v>1243</v>
      </c>
      <c r="AF197" s="678" t="s">
        <v>711</v>
      </c>
      <c r="AG197" s="678" t="s">
        <v>1237</v>
      </c>
      <c r="AH197" s="678" t="s">
        <v>1243</v>
      </c>
      <c r="AI197" s="676" t="s">
        <v>1239</v>
      </c>
      <c r="AJ197" s="678" t="s">
        <v>643</v>
      </c>
      <c r="AK197" s="678" t="s">
        <v>611</v>
      </c>
      <c r="AL197" s="529"/>
      <c r="AM197" s="680" t="s">
        <v>2153</v>
      </c>
      <c r="AN197" s="681" t="s">
        <v>1244</v>
      </c>
      <c r="AO197" s="681" t="s">
        <v>1244</v>
      </c>
      <c r="AP197" s="681" t="s">
        <v>1447</v>
      </c>
      <c r="AR197" s="681" t="s">
        <v>1244</v>
      </c>
      <c r="AS197" s="681" t="s">
        <v>1241</v>
      </c>
      <c r="AT197" s="681" t="s">
        <v>1244</v>
      </c>
      <c r="AU197" s="681" t="s">
        <v>1447</v>
      </c>
      <c r="AV197" s="529" t="s">
        <v>1242</v>
      </c>
      <c r="AX197" s="668" t="str">
        <f>VLOOKUP($I197,'[6]資料）特定'!$H:$H,1,FALSE)</f>
        <v>そんぽの家　桜本町</v>
      </c>
      <c r="AY197" s="668" t="str">
        <f>VLOOKUP($I197,'[6]資料）特定'!$H:$M,6,FALSE)</f>
        <v>Ⅱ</v>
      </c>
    </row>
    <row r="198" spans="1:51" ht="15" hidden="1" customHeight="1">
      <c r="A198" s="670">
        <v>177</v>
      </c>
      <c r="B198" s="670" t="s">
        <v>2155</v>
      </c>
      <c r="C198" s="670" t="str">
        <f t="shared" si="2"/>
        <v>0055_1</v>
      </c>
      <c r="D198" s="688" t="s">
        <v>1249</v>
      </c>
      <c r="E198" s="688" t="s">
        <v>2141</v>
      </c>
      <c r="F198" s="673" t="s">
        <v>2142</v>
      </c>
      <c r="G198" s="673" t="s">
        <v>2143</v>
      </c>
      <c r="H198" s="673" t="s">
        <v>2143</v>
      </c>
      <c r="I198" s="673" t="s">
        <v>2156</v>
      </c>
      <c r="J198" s="673" t="s">
        <v>2157</v>
      </c>
      <c r="K198" s="672" t="s">
        <v>1235</v>
      </c>
      <c r="L198" s="673" t="s">
        <v>2146</v>
      </c>
      <c r="M198" s="673" t="s">
        <v>2143</v>
      </c>
      <c r="N198" s="674" t="s">
        <v>1525</v>
      </c>
      <c r="O198" s="675">
        <v>10.68</v>
      </c>
      <c r="P198" s="672" t="str">
        <f>IFERROR(INDEX([6]契約DB!CQ:CQ,MATCH($C198,[6]契約DB!$I:$I,0)),"")</f>
        <v>混合型</v>
      </c>
      <c r="Q198" s="676" t="s">
        <v>711</v>
      </c>
      <c r="R198" s="676" t="s">
        <v>1236</v>
      </c>
      <c r="S198" s="677" t="s">
        <v>611</v>
      </c>
      <c r="T198" s="678" t="s">
        <v>643</v>
      </c>
      <c r="U198" s="677" t="s">
        <v>1238</v>
      </c>
      <c r="V198" s="676" t="s">
        <v>643</v>
      </c>
      <c r="W198" s="678" t="s">
        <v>611</v>
      </c>
      <c r="X198" s="677" t="s">
        <v>1244</v>
      </c>
      <c r="Y198" s="677" t="s">
        <v>611</v>
      </c>
      <c r="Z198" s="678" t="s">
        <v>611</v>
      </c>
      <c r="AA198" s="678" t="s">
        <v>611</v>
      </c>
      <c r="AB198" s="676" t="s">
        <v>643</v>
      </c>
      <c r="AC198" s="676" t="s">
        <v>643</v>
      </c>
      <c r="AD198" s="676" t="s">
        <v>643</v>
      </c>
      <c r="AE198" s="679" t="s">
        <v>711</v>
      </c>
      <c r="AF198" s="678" t="s">
        <v>711</v>
      </c>
      <c r="AG198" s="678" t="s">
        <v>1237</v>
      </c>
      <c r="AH198" s="678" t="s">
        <v>1243</v>
      </c>
      <c r="AI198" s="676" t="s">
        <v>1239</v>
      </c>
      <c r="AJ198" s="678" t="s">
        <v>643</v>
      </c>
      <c r="AK198" s="678" t="s">
        <v>611</v>
      </c>
      <c r="AL198" s="529"/>
      <c r="AM198" s="680" t="s">
        <v>2156</v>
      </c>
      <c r="AN198" s="681" t="s">
        <v>1243</v>
      </c>
      <c r="AO198" s="681" t="s">
        <v>1243</v>
      </c>
      <c r="AP198" s="681" t="s">
        <v>1447</v>
      </c>
      <c r="AR198" s="681" t="s">
        <v>1243</v>
      </c>
      <c r="AS198" s="681" t="s">
        <v>1241</v>
      </c>
      <c r="AT198" s="681" t="s">
        <v>1243</v>
      </c>
      <c r="AU198" s="681" t="s">
        <v>1447</v>
      </c>
      <c r="AV198" s="529" t="s">
        <v>1242</v>
      </c>
      <c r="AX198" s="668" t="str">
        <f>VLOOKUP($I198,'[6]資料）特定'!$H:$H,1,FALSE)</f>
        <v>そんぽの家　植田一本松</v>
      </c>
      <c r="AY198" s="682">
        <f>VLOOKUP($I198,'[6]資料）特定'!$H:$M,6,FALSE)</f>
        <v>0</v>
      </c>
    </row>
    <row r="199" spans="1:51" ht="15" hidden="1" customHeight="1">
      <c r="A199" s="670">
        <v>186</v>
      </c>
      <c r="B199" s="670" t="s">
        <v>2158</v>
      </c>
      <c r="C199" s="670" t="str">
        <f t="shared" si="2"/>
        <v>0066_1</v>
      </c>
      <c r="D199" s="688" t="s">
        <v>1249</v>
      </c>
      <c r="E199" s="688" t="s">
        <v>2141</v>
      </c>
      <c r="F199" s="673" t="s">
        <v>2142</v>
      </c>
      <c r="G199" s="673" t="s">
        <v>2143</v>
      </c>
      <c r="H199" s="673" t="s">
        <v>2143</v>
      </c>
      <c r="I199" s="673" t="s">
        <v>2159</v>
      </c>
      <c r="J199" s="673" t="s">
        <v>2160</v>
      </c>
      <c r="K199" s="672" t="s">
        <v>1235</v>
      </c>
      <c r="L199" s="673" t="s">
        <v>2146</v>
      </c>
      <c r="M199" s="673" t="s">
        <v>2143</v>
      </c>
      <c r="N199" s="674" t="s">
        <v>1525</v>
      </c>
      <c r="O199" s="675">
        <v>10.68</v>
      </c>
      <c r="P199" s="672" t="str">
        <f>IFERROR(INDEX([6]契約DB!CQ:CQ,MATCH($C199,[6]契約DB!$I:$I,0)),"")</f>
        <v>混合型</v>
      </c>
      <c r="Q199" s="676" t="s">
        <v>711</v>
      </c>
      <c r="R199" s="676" t="s">
        <v>1236</v>
      </c>
      <c r="S199" s="677" t="s">
        <v>611</v>
      </c>
      <c r="T199" s="678" t="s">
        <v>643</v>
      </c>
      <c r="U199" s="677" t="s">
        <v>1238</v>
      </c>
      <c r="V199" s="676" t="s">
        <v>643</v>
      </c>
      <c r="W199" s="678" t="s">
        <v>611</v>
      </c>
      <c r="X199" s="677" t="s">
        <v>1243</v>
      </c>
      <c r="Y199" s="677" t="s">
        <v>611</v>
      </c>
      <c r="Z199" s="678" t="s">
        <v>611</v>
      </c>
      <c r="AA199" s="678" t="s">
        <v>611</v>
      </c>
      <c r="AB199" s="676" t="s">
        <v>643</v>
      </c>
      <c r="AC199" s="676" t="s">
        <v>643</v>
      </c>
      <c r="AD199" s="676" t="s">
        <v>643</v>
      </c>
      <c r="AE199" s="683" t="s">
        <v>1243</v>
      </c>
      <c r="AF199" s="678" t="s">
        <v>711</v>
      </c>
      <c r="AG199" s="678" t="s">
        <v>1237</v>
      </c>
      <c r="AH199" s="678" t="s">
        <v>1238</v>
      </c>
      <c r="AI199" s="676" t="s">
        <v>1239</v>
      </c>
      <c r="AJ199" s="678" t="s">
        <v>643</v>
      </c>
      <c r="AK199" s="678" t="s">
        <v>611</v>
      </c>
      <c r="AL199" s="529"/>
      <c r="AM199" s="680" t="s">
        <v>2159</v>
      </c>
      <c r="AN199" s="681" t="s">
        <v>1244</v>
      </c>
      <c r="AO199" s="681" t="s">
        <v>1244</v>
      </c>
      <c r="AP199" s="681" t="s">
        <v>1447</v>
      </c>
      <c r="AR199" s="681" t="s">
        <v>1244</v>
      </c>
      <c r="AS199" s="681" t="s">
        <v>1241</v>
      </c>
      <c r="AT199" s="681" t="s">
        <v>1244</v>
      </c>
      <c r="AU199" s="681" t="s">
        <v>1447</v>
      </c>
      <c r="AV199" s="529" t="s">
        <v>1242</v>
      </c>
      <c r="AX199" s="668" t="str">
        <f>VLOOKUP($I199,'[6]資料）特定'!$H:$H,1,FALSE)</f>
        <v>そんぽの家　神沢</v>
      </c>
      <c r="AY199" s="668" t="str">
        <f>VLOOKUP($I199,'[6]資料）特定'!$H:$M,6,FALSE)</f>
        <v>Ⅱ</v>
      </c>
    </row>
    <row r="200" spans="1:51" ht="15" hidden="1" customHeight="1">
      <c r="A200" s="670">
        <v>187</v>
      </c>
      <c r="B200" s="670" t="s">
        <v>2161</v>
      </c>
      <c r="C200" s="670" t="str">
        <f t="shared" si="2"/>
        <v>0102_1</v>
      </c>
      <c r="D200" s="688" t="s">
        <v>1249</v>
      </c>
      <c r="E200" s="688" t="s">
        <v>2141</v>
      </c>
      <c r="F200" s="673" t="s">
        <v>2142</v>
      </c>
      <c r="G200" s="673" t="s">
        <v>2143</v>
      </c>
      <c r="H200" s="673" t="s">
        <v>2143</v>
      </c>
      <c r="I200" s="673" t="s">
        <v>2162</v>
      </c>
      <c r="J200" s="673" t="s">
        <v>2163</v>
      </c>
      <c r="K200" s="672" t="s">
        <v>1235</v>
      </c>
      <c r="L200" s="673" t="s">
        <v>2146</v>
      </c>
      <c r="M200" s="673" t="s">
        <v>2143</v>
      </c>
      <c r="N200" s="674" t="s">
        <v>1525</v>
      </c>
      <c r="O200" s="675">
        <v>10.68</v>
      </c>
      <c r="P200" s="672" t="str">
        <f>IFERROR(INDEX([6]契約DB!CQ:CQ,MATCH($C200,[6]契約DB!$I:$I,0)),"")</f>
        <v>混合型</v>
      </c>
      <c r="Q200" s="676" t="s">
        <v>711</v>
      </c>
      <c r="R200" s="676" t="s">
        <v>1236</v>
      </c>
      <c r="S200" s="677" t="s">
        <v>611</v>
      </c>
      <c r="T200" s="678" t="s">
        <v>643</v>
      </c>
      <c r="U200" s="677" t="s">
        <v>1238</v>
      </c>
      <c r="V200" s="676" t="s">
        <v>643</v>
      </c>
      <c r="W200" s="678" t="s">
        <v>611</v>
      </c>
      <c r="X200" s="677" t="s">
        <v>1244</v>
      </c>
      <c r="Y200" s="677" t="s">
        <v>611</v>
      </c>
      <c r="Z200" s="678" t="s">
        <v>611</v>
      </c>
      <c r="AA200" s="678" t="s">
        <v>611</v>
      </c>
      <c r="AB200" s="676" t="s">
        <v>643</v>
      </c>
      <c r="AC200" s="676" t="s">
        <v>643</v>
      </c>
      <c r="AD200" s="676" t="s">
        <v>643</v>
      </c>
      <c r="AE200" s="683" t="s">
        <v>1243</v>
      </c>
      <c r="AF200" s="678" t="s">
        <v>711</v>
      </c>
      <c r="AG200" s="678" t="s">
        <v>1237</v>
      </c>
      <c r="AH200" s="678" t="s">
        <v>1243</v>
      </c>
      <c r="AI200" s="676" t="s">
        <v>1239</v>
      </c>
      <c r="AJ200" s="678" t="s">
        <v>643</v>
      </c>
      <c r="AK200" s="678" t="s">
        <v>611</v>
      </c>
      <c r="AL200" s="529"/>
      <c r="AM200" s="680" t="s">
        <v>2162</v>
      </c>
      <c r="AN200" s="681" t="s">
        <v>1243</v>
      </c>
      <c r="AO200" s="681" t="s">
        <v>1244</v>
      </c>
      <c r="AP200" s="681" t="s">
        <v>1247</v>
      </c>
      <c r="AR200" s="681" t="s">
        <v>1243</v>
      </c>
      <c r="AS200" s="681" t="s">
        <v>1241</v>
      </c>
      <c r="AT200" s="681" t="s">
        <v>1243</v>
      </c>
      <c r="AU200" s="681" t="s">
        <v>1247</v>
      </c>
      <c r="AV200" s="529" t="s">
        <v>1242</v>
      </c>
      <c r="AX200" s="668" t="str">
        <f>VLOOKUP($I200,'[6]資料）特定'!$H:$H,1,FALSE)</f>
        <v>そんぽの家　吹上</v>
      </c>
      <c r="AY200" s="668" t="str">
        <f>VLOOKUP($I200,'[6]資料）特定'!$H:$M,6,FALSE)</f>
        <v>Ⅱ</v>
      </c>
    </row>
    <row r="201" spans="1:51" ht="15" hidden="1" customHeight="1">
      <c r="A201" s="670">
        <v>189</v>
      </c>
      <c r="B201" s="670" t="s">
        <v>2164</v>
      </c>
      <c r="C201" s="670" t="str">
        <f t="shared" si="2"/>
        <v>0065_1</v>
      </c>
      <c r="D201" s="688" t="s">
        <v>1249</v>
      </c>
      <c r="E201" s="688" t="s">
        <v>2141</v>
      </c>
      <c r="F201" s="673" t="s">
        <v>2142</v>
      </c>
      <c r="G201" s="673" t="s">
        <v>2143</v>
      </c>
      <c r="H201" s="673" t="s">
        <v>2143</v>
      </c>
      <c r="I201" s="673" t="s">
        <v>2165</v>
      </c>
      <c r="J201" s="673" t="s">
        <v>2166</v>
      </c>
      <c r="K201" s="672" t="s">
        <v>1235</v>
      </c>
      <c r="L201" s="673" t="s">
        <v>2146</v>
      </c>
      <c r="M201" s="673" t="s">
        <v>2143</v>
      </c>
      <c r="N201" s="674" t="s">
        <v>1525</v>
      </c>
      <c r="O201" s="675">
        <v>10.68</v>
      </c>
      <c r="P201" s="672" t="str">
        <f>IFERROR(INDEX([6]契約DB!CQ:CQ,MATCH($C201,[6]契約DB!$I:$I,0)),"")</f>
        <v>混合型</v>
      </c>
      <c r="Q201" s="676" t="s">
        <v>711</v>
      </c>
      <c r="R201" s="676" t="s">
        <v>1236</v>
      </c>
      <c r="S201" s="677" t="s">
        <v>611</v>
      </c>
      <c r="T201" s="678" t="s">
        <v>643</v>
      </c>
      <c r="U201" s="677" t="s">
        <v>1238</v>
      </c>
      <c r="V201" s="676" t="s">
        <v>643</v>
      </c>
      <c r="W201" s="678" t="s">
        <v>611</v>
      </c>
      <c r="X201" s="677" t="s">
        <v>611</v>
      </c>
      <c r="Y201" s="677" t="s">
        <v>611</v>
      </c>
      <c r="Z201" s="678" t="s">
        <v>611</v>
      </c>
      <c r="AA201" s="678" t="s">
        <v>611</v>
      </c>
      <c r="AB201" s="676" t="s">
        <v>643</v>
      </c>
      <c r="AC201" s="676" t="s">
        <v>643</v>
      </c>
      <c r="AD201" s="676" t="s">
        <v>643</v>
      </c>
      <c r="AE201" s="686" t="s">
        <v>1238</v>
      </c>
      <c r="AF201" s="678" t="s">
        <v>711</v>
      </c>
      <c r="AG201" s="678" t="s">
        <v>1237</v>
      </c>
      <c r="AH201" s="678" t="s">
        <v>1243</v>
      </c>
      <c r="AI201" s="676" t="s">
        <v>1239</v>
      </c>
      <c r="AJ201" s="678" t="s">
        <v>643</v>
      </c>
      <c r="AK201" s="678" t="s">
        <v>611</v>
      </c>
      <c r="AL201" s="529"/>
      <c r="AM201" s="680" t="s">
        <v>2165</v>
      </c>
      <c r="AN201" s="681" t="s">
        <v>1246</v>
      </c>
      <c r="AO201" s="681" t="s">
        <v>1243</v>
      </c>
      <c r="AP201" s="681" t="s">
        <v>1247</v>
      </c>
      <c r="AR201" s="681" t="s">
        <v>1246</v>
      </c>
      <c r="AS201" s="681" t="s">
        <v>1241</v>
      </c>
      <c r="AT201" s="681" t="s">
        <v>1246</v>
      </c>
      <c r="AU201" s="681" t="s">
        <v>1247</v>
      </c>
      <c r="AV201" s="529" t="s">
        <v>1242</v>
      </c>
      <c r="AX201" s="668" t="str">
        <f>VLOOKUP($I201,'[6]資料）特定'!$H:$H,1,FALSE)</f>
        <v>そんぽの家　星崎</v>
      </c>
      <c r="AY201" s="668" t="str">
        <f>VLOOKUP($I201,'[6]資料）特定'!$H:$M,6,FALSE)</f>
        <v>Ⅰ</v>
      </c>
    </row>
    <row r="202" spans="1:51" ht="15" hidden="1" customHeight="1">
      <c r="A202" s="670">
        <v>254</v>
      </c>
      <c r="B202" s="670" t="s">
        <v>2167</v>
      </c>
      <c r="C202" s="670" t="str">
        <f t="shared" si="2"/>
        <v>0054_1</v>
      </c>
      <c r="D202" s="688" t="s">
        <v>1249</v>
      </c>
      <c r="E202" s="688" t="s">
        <v>2141</v>
      </c>
      <c r="F202" s="673" t="s">
        <v>2131</v>
      </c>
      <c r="G202" s="673" t="s">
        <v>2168</v>
      </c>
      <c r="H202" s="673" t="s">
        <v>2168</v>
      </c>
      <c r="I202" s="673" t="s">
        <v>2169</v>
      </c>
      <c r="J202" s="673" t="s">
        <v>2170</v>
      </c>
      <c r="K202" s="672" t="s">
        <v>1235</v>
      </c>
      <c r="L202" s="673" t="s">
        <v>2135</v>
      </c>
      <c r="M202" s="673" t="s">
        <v>2168</v>
      </c>
      <c r="N202" s="674" t="s">
        <v>1446</v>
      </c>
      <c r="O202" s="675">
        <v>10.14</v>
      </c>
      <c r="P202" s="672" t="str">
        <f>IFERROR(INDEX([6]契約DB!CQ:CQ,MATCH($C202,[6]契約DB!$I:$I,0)),"")</f>
        <v>混合型</v>
      </c>
      <c r="Q202" s="676" t="s">
        <v>711</v>
      </c>
      <c r="R202" s="676" t="s">
        <v>1236</v>
      </c>
      <c r="S202" s="677" t="s">
        <v>611</v>
      </c>
      <c r="T202" s="678" t="s">
        <v>611</v>
      </c>
      <c r="U202" s="677" t="s">
        <v>611</v>
      </c>
      <c r="V202" s="676" t="s">
        <v>643</v>
      </c>
      <c r="W202" s="678" t="s">
        <v>611</v>
      </c>
      <c r="X202" s="677" t="s">
        <v>1238</v>
      </c>
      <c r="Y202" s="677" t="s">
        <v>611</v>
      </c>
      <c r="Z202" s="678" t="s">
        <v>611</v>
      </c>
      <c r="AA202" s="678" t="s">
        <v>611</v>
      </c>
      <c r="AB202" s="676" t="s">
        <v>643</v>
      </c>
      <c r="AC202" s="676" t="s">
        <v>643</v>
      </c>
      <c r="AD202" s="676" t="s">
        <v>643</v>
      </c>
      <c r="AE202" s="679" t="s">
        <v>711</v>
      </c>
      <c r="AF202" s="678" t="s">
        <v>711</v>
      </c>
      <c r="AG202" s="678" t="s">
        <v>1237</v>
      </c>
      <c r="AH202" s="678" t="s">
        <v>1238</v>
      </c>
      <c r="AI202" s="676" t="s">
        <v>1239</v>
      </c>
      <c r="AJ202" s="678" t="s">
        <v>643</v>
      </c>
      <c r="AK202" s="678" t="s">
        <v>611</v>
      </c>
      <c r="AL202" s="529"/>
      <c r="AM202" s="680" t="s">
        <v>2169</v>
      </c>
      <c r="AN202" s="681" t="s">
        <v>1240</v>
      </c>
      <c r="AO202" s="681" t="s">
        <v>1240</v>
      </c>
      <c r="AP202" s="681" t="s">
        <v>1447</v>
      </c>
      <c r="AR202" s="681" t="s">
        <v>1240</v>
      </c>
      <c r="AS202" s="681" t="s">
        <v>1241</v>
      </c>
      <c r="AT202" s="681" t="s">
        <v>1240</v>
      </c>
      <c r="AU202" s="681" t="s">
        <v>1447</v>
      </c>
      <c r="AV202" s="529" t="s">
        <v>1242</v>
      </c>
      <c r="AX202" s="668" t="str">
        <f>VLOOKUP($I202,'[6]資料）特定'!$H:$H,1,FALSE)</f>
        <v>そんぽの家　浜松</v>
      </c>
      <c r="AY202" s="682">
        <f>VLOOKUP($I202,'[6]資料）特定'!$H:$M,6,FALSE)</f>
        <v>0</v>
      </c>
    </row>
    <row r="203" spans="1:51" ht="15" hidden="1" customHeight="1">
      <c r="A203" s="670">
        <v>255</v>
      </c>
      <c r="B203" s="670" t="s">
        <v>2171</v>
      </c>
      <c r="C203" s="670" t="str">
        <f t="shared" ref="C203:C266" si="3">B203&amp;"_"&amp;1</f>
        <v>0074_1</v>
      </c>
      <c r="D203" s="688" t="s">
        <v>1249</v>
      </c>
      <c r="E203" s="688" t="s">
        <v>2141</v>
      </c>
      <c r="F203" s="673" t="s">
        <v>2131</v>
      </c>
      <c r="G203" s="673" t="s">
        <v>2168</v>
      </c>
      <c r="H203" s="673" t="s">
        <v>2168</v>
      </c>
      <c r="I203" s="673" t="s">
        <v>2172</v>
      </c>
      <c r="J203" s="673" t="s">
        <v>2173</v>
      </c>
      <c r="K203" s="672" t="s">
        <v>1235</v>
      </c>
      <c r="L203" s="673" t="s">
        <v>2135</v>
      </c>
      <c r="M203" s="673" t="s">
        <v>2168</v>
      </c>
      <c r="N203" s="674" t="s">
        <v>1446</v>
      </c>
      <c r="O203" s="675">
        <v>10.14</v>
      </c>
      <c r="P203" s="672" t="str">
        <f>IFERROR(INDEX([6]契約DB!CQ:CQ,MATCH($C203,[6]契約DB!$I:$I,0)),"")</f>
        <v>混合型</v>
      </c>
      <c r="Q203" s="676" t="s">
        <v>711</v>
      </c>
      <c r="R203" s="676" t="s">
        <v>1236</v>
      </c>
      <c r="S203" s="677" t="s">
        <v>611</v>
      </c>
      <c r="T203" s="678" t="s">
        <v>643</v>
      </c>
      <c r="U203" s="677" t="s">
        <v>1238</v>
      </c>
      <c r="V203" s="676" t="s">
        <v>643</v>
      </c>
      <c r="W203" s="678" t="s">
        <v>611</v>
      </c>
      <c r="X203" s="677" t="s">
        <v>1238</v>
      </c>
      <c r="Y203" s="677" t="s">
        <v>611</v>
      </c>
      <c r="Z203" s="678" t="s">
        <v>611</v>
      </c>
      <c r="AA203" s="678" t="s">
        <v>611</v>
      </c>
      <c r="AB203" s="676" t="s">
        <v>643</v>
      </c>
      <c r="AC203" s="676" t="s">
        <v>643</v>
      </c>
      <c r="AD203" s="676" t="s">
        <v>643</v>
      </c>
      <c r="AE203" s="679" t="s">
        <v>711</v>
      </c>
      <c r="AF203" s="678" t="s">
        <v>711</v>
      </c>
      <c r="AG203" s="678" t="s">
        <v>1237</v>
      </c>
      <c r="AH203" s="678" t="s">
        <v>1238</v>
      </c>
      <c r="AI203" s="676" t="s">
        <v>1239</v>
      </c>
      <c r="AJ203" s="678" t="s">
        <v>643</v>
      </c>
      <c r="AK203" s="678" t="s">
        <v>611</v>
      </c>
      <c r="AL203" s="529"/>
      <c r="AM203" s="680" t="s">
        <v>2172</v>
      </c>
      <c r="AN203" s="681" t="s">
        <v>1246</v>
      </c>
      <c r="AO203" s="681" t="s">
        <v>1240</v>
      </c>
      <c r="AP203" s="681" t="s">
        <v>1247</v>
      </c>
      <c r="AR203" s="681" t="s">
        <v>1246</v>
      </c>
      <c r="AS203" s="681" t="s">
        <v>1241</v>
      </c>
      <c r="AT203" s="681" t="s">
        <v>1246</v>
      </c>
      <c r="AU203" s="681" t="s">
        <v>1247</v>
      </c>
      <c r="AV203" s="529" t="s">
        <v>1242</v>
      </c>
      <c r="AX203" s="668" t="str">
        <f>VLOOKUP($I203,'[6]資料）特定'!$H:$H,1,FALSE)</f>
        <v>そんぽの家　浜松高丘</v>
      </c>
      <c r="AY203" s="682">
        <f>VLOOKUP($I203,'[6]資料）特定'!$H:$M,6,FALSE)</f>
        <v>0</v>
      </c>
    </row>
    <row r="204" spans="1:51" ht="15" hidden="1" customHeight="1">
      <c r="A204" s="670">
        <v>275</v>
      </c>
      <c r="B204" s="670" t="s">
        <v>2174</v>
      </c>
      <c r="C204" s="670" t="str">
        <f t="shared" si="3"/>
        <v>0058_1</v>
      </c>
      <c r="D204" s="688" t="s">
        <v>1249</v>
      </c>
      <c r="E204" s="688" t="s">
        <v>2141</v>
      </c>
      <c r="F204" s="673" t="s">
        <v>2142</v>
      </c>
      <c r="G204" s="673" t="s">
        <v>2143</v>
      </c>
      <c r="H204" s="673" t="s">
        <v>2143</v>
      </c>
      <c r="I204" s="673" t="s">
        <v>2175</v>
      </c>
      <c r="J204" s="673" t="s">
        <v>2176</v>
      </c>
      <c r="K204" s="672" t="s">
        <v>1235</v>
      </c>
      <c r="L204" s="673" t="s">
        <v>2146</v>
      </c>
      <c r="M204" s="673" t="s">
        <v>2143</v>
      </c>
      <c r="N204" s="674" t="s">
        <v>1525</v>
      </c>
      <c r="O204" s="675">
        <v>10.68</v>
      </c>
      <c r="P204" s="672" t="str">
        <f>IFERROR(INDEX([6]契約DB!CQ:CQ,MATCH($C204,[6]契約DB!$I:$I,0)),"")</f>
        <v>混合型</v>
      </c>
      <c r="Q204" s="676" t="s">
        <v>711</v>
      </c>
      <c r="R204" s="676" t="s">
        <v>1236</v>
      </c>
      <c r="S204" s="677" t="s">
        <v>611</v>
      </c>
      <c r="T204" s="678" t="s">
        <v>643</v>
      </c>
      <c r="U204" s="677" t="s">
        <v>1238</v>
      </c>
      <c r="V204" s="676" t="s">
        <v>643</v>
      </c>
      <c r="W204" s="678" t="s">
        <v>611</v>
      </c>
      <c r="X204" s="677" t="s">
        <v>1243</v>
      </c>
      <c r="Y204" s="677" t="s">
        <v>611</v>
      </c>
      <c r="Z204" s="678" t="s">
        <v>611</v>
      </c>
      <c r="AA204" s="678" t="s">
        <v>611</v>
      </c>
      <c r="AB204" s="676" t="s">
        <v>643</v>
      </c>
      <c r="AC204" s="676" t="s">
        <v>643</v>
      </c>
      <c r="AD204" s="676" t="s">
        <v>643</v>
      </c>
      <c r="AE204" s="686" t="s">
        <v>1238</v>
      </c>
      <c r="AF204" s="678" t="s">
        <v>711</v>
      </c>
      <c r="AG204" s="678" t="s">
        <v>1237</v>
      </c>
      <c r="AH204" s="678" t="s">
        <v>1238</v>
      </c>
      <c r="AI204" s="676" t="s">
        <v>1239</v>
      </c>
      <c r="AJ204" s="678" t="s">
        <v>643</v>
      </c>
      <c r="AK204" s="678" t="s">
        <v>611</v>
      </c>
      <c r="AL204" s="529"/>
      <c r="AM204" s="680" t="s">
        <v>2175</v>
      </c>
      <c r="AN204" s="681" t="s">
        <v>1244</v>
      </c>
      <c r="AO204" s="681" t="s">
        <v>1244</v>
      </c>
      <c r="AP204" s="681" t="s">
        <v>1447</v>
      </c>
      <c r="AR204" s="681" t="s">
        <v>1244</v>
      </c>
      <c r="AS204" s="681" t="s">
        <v>1241</v>
      </c>
      <c r="AT204" s="681" t="s">
        <v>1244</v>
      </c>
      <c r="AU204" s="681" t="s">
        <v>1447</v>
      </c>
      <c r="AV204" s="529" t="s">
        <v>1242</v>
      </c>
      <c r="AX204" s="668" t="str">
        <f>VLOOKUP($I204,'[6]資料）特定'!$H:$H,1,FALSE)</f>
        <v>そんぽの家　有松</v>
      </c>
      <c r="AY204" s="668" t="str">
        <f>VLOOKUP($I204,'[6]資料）特定'!$H:$M,6,FALSE)</f>
        <v>Ⅰ</v>
      </c>
    </row>
    <row r="205" spans="1:51" ht="15" hidden="1" customHeight="1">
      <c r="A205" s="670">
        <v>107</v>
      </c>
      <c r="B205" s="670" t="s">
        <v>2177</v>
      </c>
      <c r="C205" s="670" t="str">
        <f t="shared" si="3"/>
        <v>7081_1</v>
      </c>
      <c r="D205" s="688" t="s">
        <v>1249</v>
      </c>
      <c r="E205" s="688" t="s">
        <v>2178</v>
      </c>
      <c r="F205" s="673" t="s">
        <v>2142</v>
      </c>
      <c r="G205" s="673" t="s">
        <v>2143</v>
      </c>
      <c r="H205" s="673" t="s">
        <v>2143</v>
      </c>
      <c r="I205" s="691" t="s">
        <v>2179</v>
      </c>
      <c r="J205" s="673" t="s">
        <v>2180</v>
      </c>
      <c r="K205" s="672" t="s">
        <v>1463</v>
      </c>
      <c r="L205" s="673" t="s">
        <v>2146</v>
      </c>
      <c r="M205" s="673" t="s">
        <v>2143</v>
      </c>
      <c r="N205" s="674" t="s">
        <v>1525</v>
      </c>
      <c r="O205" s="675">
        <v>10.68</v>
      </c>
      <c r="P205" s="672" t="str">
        <f>IFERROR(INDEX([6]契約DB!CQ:CQ,MATCH($C205,[6]契約DB!$I:$I,0)),"")</f>
        <v>混合型</v>
      </c>
      <c r="Q205" s="676" t="s">
        <v>711</v>
      </c>
      <c r="R205" s="676" t="s">
        <v>1236</v>
      </c>
      <c r="S205" s="677" t="s">
        <v>611</v>
      </c>
      <c r="T205" s="678" t="s">
        <v>643</v>
      </c>
      <c r="U205" s="677" t="s">
        <v>1238</v>
      </c>
      <c r="V205" s="676" t="s">
        <v>643</v>
      </c>
      <c r="W205" s="678" t="s">
        <v>611</v>
      </c>
      <c r="X205" s="677" t="s">
        <v>611</v>
      </c>
      <c r="Y205" s="677" t="s">
        <v>611</v>
      </c>
      <c r="Z205" s="678" t="s">
        <v>611</v>
      </c>
      <c r="AA205" s="678" t="s">
        <v>611</v>
      </c>
      <c r="AB205" s="676" t="s">
        <v>643</v>
      </c>
      <c r="AC205" s="676" t="s">
        <v>643</v>
      </c>
      <c r="AD205" s="676" t="s">
        <v>643</v>
      </c>
      <c r="AE205" s="679" t="s">
        <v>711</v>
      </c>
      <c r="AF205" s="678" t="s">
        <v>711</v>
      </c>
      <c r="AG205" s="678" t="s">
        <v>1237</v>
      </c>
      <c r="AH205" s="678" t="s">
        <v>1243</v>
      </c>
      <c r="AI205" s="676" t="s">
        <v>1239</v>
      </c>
      <c r="AJ205" s="678" t="s">
        <v>643</v>
      </c>
      <c r="AK205" s="678" t="s">
        <v>611</v>
      </c>
      <c r="AL205" s="529"/>
      <c r="AM205" s="680" t="s">
        <v>2181</v>
      </c>
      <c r="AN205" s="681" t="s">
        <v>1244</v>
      </c>
      <c r="AO205" s="681" t="s">
        <v>1244</v>
      </c>
      <c r="AP205" s="681" t="s">
        <v>1447</v>
      </c>
      <c r="AR205" s="681" t="s">
        <v>1244</v>
      </c>
      <c r="AS205" s="681" t="s">
        <v>1241</v>
      </c>
      <c r="AT205" s="681" t="s">
        <v>1244</v>
      </c>
      <c r="AU205" s="681" t="s">
        <v>1447</v>
      </c>
      <c r="AV205" s="529" t="s">
        <v>1242</v>
      </c>
      <c r="AX205" s="692" t="str">
        <f>VLOOKUP($I205,'[6]資料）特定'!$H:$H,1,FALSE)</f>
        <v>ＳＯＭＰＯケア　ラヴィーレ名古屋</v>
      </c>
      <c r="AY205" s="682">
        <f>VLOOKUP($I205,'[6]資料）特定'!$H:$M,6,FALSE)</f>
        <v>0</v>
      </c>
    </row>
    <row r="206" spans="1:51" ht="15" hidden="1" customHeight="1">
      <c r="A206" s="670">
        <v>134</v>
      </c>
      <c r="B206" s="670" t="s">
        <v>2182</v>
      </c>
      <c r="C206" s="670" t="str">
        <f t="shared" si="3"/>
        <v>0093_1</v>
      </c>
      <c r="D206" s="688" t="s">
        <v>1249</v>
      </c>
      <c r="E206" s="688" t="s">
        <v>2178</v>
      </c>
      <c r="F206" s="673" t="s">
        <v>2142</v>
      </c>
      <c r="G206" s="673" t="s">
        <v>2143</v>
      </c>
      <c r="H206" s="673" t="s">
        <v>2143</v>
      </c>
      <c r="I206" s="673" t="s">
        <v>2183</v>
      </c>
      <c r="J206" s="673" t="s">
        <v>2184</v>
      </c>
      <c r="K206" s="672" t="s">
        <v>1235</v>
      </c>
      <c r="L206" s="673" t="s">
        <v>2146</v>
      </c>
      <c r="M206" s="673" t="s">
        <v>2143</v>
      </c>
      <c r="N206" s="674" t="s">
        <v>1525</v>
      </c>
      <c r="O206" s="675">
        <v>10.68</v>
      </c>
      <c r="P206" s="672" t="str">
        <f>IFERROR(INDEX([6]契約DB!CQ:CQ,MATCH($C206,[6]契約DB!$I:$I,0)),"")</f>
        <v>混合型</v>
      </c>
      <c r="Q206" s="676" t="s">
        <v>711</v>
      </c>
      <c r="R206" s="676" t="s">
        <v>1236</v>
      </c>
      <c r="S206" s="677" t="s">
        <v>611</v>
      </c>
      <c r="T206" s="678" t="s">
        <v>643</v>
      </c>
      <c r="U206" s="677" t="s">
        <v>1238</v>
      </c>
      <c r="V206" s="676" t="s">
        <v>643</v>
      </c>
      <c r="W206" s="678" t="s">
        <v>611</v>
      </c>
      <c r="X206" s="677" t="s">
        <v>1244</v>
      </c>
      <c r="Y206" s="677" t="s">
        <v>611</v>
      </c>
      <c r="Z206" s="678" t="s">
        <v>611</v>
      </c>
      <c r="AA206" s="678" t="s">
        <v>611</v>
      </c>
      <c r="AB206" s="676" t="s">
        <v>643</v>
      </c>
      <c r="AC206" s="676" t="s">
        <v>643</v>
      </c>
      <c r="AD206" s="676" t="s">
        <v>643</v>
      </c>
      <c r="AE206" s="683" t="s">
        <v>1243</v>
      </c>
      <c r="AF206" s="678" t="s">
        <v>711</v>
      </c>
      <c r="AG206" s="678" t="s">
        <v>1237</v>
      </c>
      <c r="AH206" s="678" t="s">
        <v>1243</v>
      </c>
      <c r="AI206" s="676" t="s">
        <v>1239</v>
      </c>
      <c r="AJ206" s="678" t="s">
        <v>643</v>
      </c>
      <c r="AK206" s="678" t="s">
        <v>611</v>
      </c>
      <c r="AL206" s="529"/>
      <c r="AM206" s="680" t="s">
        <v>2183</v>
      </c>
      <c r="AN206" s="681" t="s">
        <v>1243</v>
      </c>
      <c r="AO206" s="681" t="s">
        <v>1243</v>
      </c>
      <c r="AP206" s="681" t="s">
        <v>1447</v>
      </c>
      <c r="AR206" s="681" t="s">
        <v>1243</v>
      </c>
      <c r="AS206" s="681" t="s">
        <v>1241</v>
      </c>
      <c r="AT206" s="681" t="s">
        <v>1243</v>
      </c>
      <c r="AU206" s="681" t="s">
        <v>1447</v>
      </c>
      <c r="AV206" s="529" t="s">
        <v>1242</v>
      </c>
      <c r="AX206" s="668" t="str">
        <f>VLOOKUP($I206,'[6]資料）特定'!$H:$H,1,FALSE)</f>
        <v>そんぽの家　丸の内</v>
      </c>
      <c r="AY206" s="668" t="str">
        <f>VLOOKUP($I206,'[6]資料）特定'!$H:$M,6,FALSE)</f>
        <v>Ⅱ</v>
      </c>
    </row>
    <row r="207" spans="1:51" ht="15" hidden="1" customHeight="1">
      <c r="A207" s="670">
        <v>153</v>
      </c>
      <c r="B207" s="670" t="s">
        <v>2185</v>
      </c>
      <c r="C207" s="670" t="str">
        <f t="shared" si="3"/>
        <v>0082_1</v>
      </c>
      <c r="D207" s="688" t="s">
        <v>1249</v>
      </c>
      <c r="E207" s="688" t="s">
        <v>2178</v>
      </c>
      <c r="F207" s="673" t="s">
        <v>2142</v>
      </c>
      <c r="G207" s="673" t="s">
        <v>2143</v>
      </c>
      <c r="H207" s="673" t="s">
        <v>2143</v>
      </c>
      <c r="I207" s="673" t="s">
        <v>2186</v>
      </c>
      <c r="J207" s="673" t="s">
        <v>2187</v>
      </c>
      <c r="K207" s="672" t="s">
        <v>1235</v>
      </c>
      <c r="L207" s="673" t="s">
        <v>2146</v>
      </c>
      <c r="M207" s="673" t="s">
        <v>2143</v>
      </c>
      <c r="N207" s="674" t="s">
        <v>1525</v>
      </c>
      <c r="O207" s="675">
        <v>10.68</v>
      </c>
      <c r="P207" s="672" t="str">
        <f>IFERROR(INDEX([6]契約DB!CQ:CQ,MATCH($C207,[6]契約DB!$I:$I,0)),"")</f>
        <v>混合型</v>
      </c>
      <c r="Q207" s="676" t="s">
        <v>711</v>
      </c>
      <c r="R207" s="676" t="s">
        <v>1236</v>
      </c>
      <c r="S207" s="677" t="s">
        <v>611</v>
      </c>
      <c r="T207" s="678" t="s">
        <v>643</v>
      </c>
      <c r="U207" s="677" t="s">
        <v>1238</v>
      </c>
      <c r="V207" s="676" t="s">
        <v>643</v>
      </c>
      <c r="W207" s="678" t="s">
        <v>611</v>
      </c>
      <c r="X207" s="677" t="s">
        <v>1244</v>
      </c>
      <c r="Y207" s="677" t="s">
        <v>611</v>
      </c>
      <c r="Z207" s="678" t="s">
        <v>611</v>
      </c>
      <c r="AA207" s="678" t="s">
        <v>611</v>
      </c>
      <c r="AB207" s="676" t="s">
        <v>643</v>
      </c>
      <c r="AC207" s="676" t="s">
        <v>643</v>
      </c>
      <c r="AD207" s="676" t="s">
        <v>643</v>
      </c>
      <c r="AE207" s="686" t="s">
        <v>1238</v>
      </c>
      <c r="AF207" s="678" t="s">
        <v>711</v>
      </c>
      <c r="AG207" s="678" t="s">
        <v>1237</v>
      </c>
      <c r="AH207" s="678" t="s">
        <v>1243</v>
      </c>
      <c r="AI207" s="676" t="s">
        <v>1239</v>
      </c>
      <c r="AJ207" s="678" t="s">
        <v>643</v>
      </c>
      <c r="AK207" s="678" t="s">
        <v>611</v>
      </c>
      <c r="AL207" s="529"/>
      <c r="AM207" s="680" t="s">
        <v>2186</v>
      </c>
      <c r="AN207" s="681" t="s">
        <v>1246</v>
      </c>
      <c r="AO207" s="681" t="s">
        <v>1243</v>
      </c>
      <c r="AP207" s="681" t="s">
        <v>1247</v>
      </c>
      <c r="AR207" s="681" t="s">
        <v>1246</v>
      </c>
      <c r="AS207" s="681" t="s">
        <v>1241</v>
      </c>
      <c r="AT207" s="681" t="s">
        <v>1246</v>
      </c>
      <c r="AU207" s="681" t="s">
        <v>1247</v>
      </c>
      <c r="AV207" s="529" t="s">
        <v>1242</v>
      </c>
      <c r="AX207" s="668" t="str">
        <f>VLOOKUP($I207,'[6]資料）特定'!$H:$H,1,FALSE)</f>
        <v>そんぽの家　黒川</v>
      </c>
      <c r="AY207" s="668" t="str">
        <f>VLOOKUP($I207,'[6]資料）特定'!$H:$M,6,FALSE)</f>
        <v>Ⅰ</v>
      </c>
    </row>
    <row r="208" spans="1:51" ht="15" hidden="1" customHeight="1">
      <c r="A208" s="670">
        <v>166</v>
      </c>
      <c r="B208" s="670" t="s">
        <v>2188</v>
      </c>
      <c r="C208" s="670" t="str">
        <f t="shared" si="3"/>
        <v>0049_1</v>
      </c>
      <c r="D208" s="688" t="s">
        <v>1249</v>
      </c>
      <c r="E208" s="688" t="s">
        <v>2178</v>
      </c>
      <c r="F208" s="673" t="s">
        <v>2142</v>
      </c>
      <c r="G208" s="673" t="s">
        <v>2143</v>
      </c>
      <c r="H208" s="673" t="s">
        <v>2143</v>
      </c>
      <c r="I208" s="673" t="s">
        <v>2189</v>
      </c>
      <c r="J208" s="673" t="s">
        <v>2190</v>
      </c>
      <c r="K208" s="672" t="s">
        <v>1235</v>
      </c>
      <c r="L208" s="673" t="s">
        <v>2146</v>
      </c>
      <c r="M208" s="673" t="s">
        <v>2143</v>
      </c>
      <c r="N208" s="674" t="s">
        <v>1525</v>
      </c>
      <c r="O208" s="675">
        <v>10.68</v>
      </c>
      <c r="P208" s="672" t="str">
        <f>IFERROR(INDEX([6]契約DB!CQ:CQ,MATCH($C208,[6]契約DB!$I:$I,0)),"")</f>
        <v>混合型</v>
      </c>
      <c r="Q208" s="676" t="s">
        <v>711</v>
      </c>
      <c r="R208" s="676" t="s">
        <v>1236</v>
      </c>
      <c r="S208" s="677" t="s">
        <v>611</v>
      </c>
      <c r="T208" s="678" t="s">
        <v>643</v>
      </c>
      <c r="U208" s="677" t="s">
        <v>1238</v>
      </c>
      <c r="V208" s="676" t="s">
        <v>643</v>
      </c>
      <c r="W208" s="678" t="s">
        <v>611</v>
      </c>
      <c r="X208" s="677" t="s">
        <v>1243</v>
      </c>
      <c r="Y208" s="677" t="s">
        <v>611</v>
      </c>
      <c r="Z208" s="678" t="s">
        <v>611</v>
      </c>
      <c r="AA208" s="678" t="s">
        <v>611</v>
      </c>
      <c r="AB208" s="676" t="s">
        <v>643</v>
      </c>
      <c r="AC208" s="676" t="s">
        <v>643</v>
      </c>
      <c r="AD208" s="676" t="s">
        <v>643</v>
      </c>
      <c r="AE208" s="679" t="s">
        <v>711</v>
      </c>
      <c r="AF208" s="678" t="s">
        <v>711</v>
      </c>
      <c r="AG208" s="678" t="s">
        <v>1237</v>
      </c>
      <c r="AH208" s="678" t="s">
        <v>1238</v>
      </c>
      <c r="AI208" s="676" t="s">
        <v>1239</v>
      </c>
      <c r="AJ208" s="678" t="s">
        <v>643</v>
      </c>
      <c r="AK208" s="678" t="s">
        <v>611</v>
      </c>
      <c r="AL208" s="529"/>
      <c r="AM208" s="680" t="s">
        <v>2189</v>
      </c>
      <c r="AN208" s="681" t="s">
        <v>1243</v>
      </c>
      <c r="AO208" s="681" t="s">
        <v>1246</v>
      </c>
      <c r="AP208" s="681" t="s">
        <v>1247</v>
      </c>
      <c r="AR208" s="681" t="s">
        <v>1243</v>
      </c>
      <c r="AS208" s="681" t="s">
        <v>1241</v>
      </c>
      <c r="AT208" s="681" t="s">
        <v>1243</v>
      </c>
      <c r="AU208" s="681" t="s">
        <v>1247</v>
      </c>
      <c r="AV208" s="529" t="s">
        <v>1242</v>
      </c>
      <c r="AX208" s="668" t="str">
        <f>VLOOKUP($I208,'[6]資料）特定'!$H:$H,1,FALSE)</f>
        <v>そんぽの家　十番町</v>
      </c>
      <c r="AY208" s="682">
        <f>VLOOKUP($I208,'[6]資料）特定'!$H:$M,6,FALSE)</f>
        <v>0</v>
      </c>
    </row>
    <row r="209" spans="1:51" ht="15" hidden="1" customHeight="1">
      <c r="A209" s="670">
        <v>171</v>
      </c>
      <c r="B209" s="670" t="s">
        <v>2191</v>
      </c>
      <c r="C209" s="670" t="str">
        <f t="shared" si="3"/>
        <v>0070_1</v>
      </c>
      <c r="D209" s="688" t="s">
        <v>1249</v>
      </c>
      <c r="E209" s="688" t="s">
        <v>2178</v>
      </c>
      <c r="F209" s="673" t="s">
        <v>2142</v>
      </c>
      <c r="G209" s="673" t="s">
        <v>2143</v>
      </c>
      <c r="H209" s="673" t="s">
        <v>2143</v>
      </c>
      <c r="I209" s="673" t="s">
        <v>2192</v>
      </c>
      <c r="J209" s="673" t="s">
        <v>2193</v>
      </c>
      <c r="K209" s="672" t="s">
        <v>1235</v>
      </c>
      <c r="L209" s="673" t="s">
        <v>2146</v>
      </c>
      <c r="M209" s="673" t="s">
        <v>2143</v>
      </c>
      <c r="N209" s="674" t="s">
        <v>1525</v>
      </c>
      <c r="O209" s="675">
        <v>10.68</v>
      </c>
      <c r="P209" s="672" t="str">
        <f>IFERROR(INDEX([6]契約DB!CQ:CQ,MATCH($C209,[6]契約DB!$I:$I,0)),"")</f>
        <v>混合型</v>
      </c>
      <c r="Q209" s="676" t="s">
        <v>711</v>
      </c>
      <c r="R209" s="676" t="s">
        <v>1236</v>
      </c>
      <c r="S209" s="677" t="s">
        <v>611</v>
      </c>
      <c r="T209" s="678" t="s">
        <v>643</v>
      </c>
      <c r="U209" s="677" t="s">
        <v>1238</v>
      </c>
      <c r="V209" s="676" t="s">
        <v>643</v>
      </c>
      <c r="W209" s="678" t="s">
        <v>611</v>
      </c>
      <c r="X209" s="677" t="s">
        <v>1244</v>
      </c>
      <c r="Y209" s="677" t="s">
        <v>611</v>
      </c>
      <c r="Z209" s="678" t="s">
        <v>611</v>
      </c>
      <c r="AA209" s="678" t="s">
        <v>611</v>
      </c>
      <c r="AB209" s="676" t="s">
        <v>643</v>
      </c>
      <c r="AC209" s="676" t="s">
        <v>643</v>
      </c>
      <c r="AD209" s="676" t="s">
        <v>643</v>
      </c>
      <c r="AE209" s="679" t="s">
        <v>711</v>
      </c>
      <c r="AF209" s="678" t="s">
        <v>711</v>
      </c>
      <c r="AG209" s="678" t="s">
        <v>1237</v>
      </c>
      <c r="AH209" s="678" t="s">
        <v>1243</v>
      </c>
      <c r="AI209" s="676" t="s">
        <v>1239</v>
      </c>
      <c r="AJ209" s="678" t="s">
        <v>643</v>
      </c>
      <c r="AK209" s="678" t="s">
        <v>611</v>
      </c>
      <c r="AL209" s="529"/>
      <c r="AM209" s="680" t="s">
        <v>2192</v>
      </c>
      <c r="AN209" s="681" t="s">
        <v>1243</v>
      </c>
      <c r="AO209" s="681" t="s">
        <v>1243</v>
      </c>
      <c r="AP209" s="681" t="s">
        <v>1447</v>
      </c>
      <c r="AR209" s="681" t="s">
        <v>1243</v>
      </c>
      <c r="AS209" s="681" t="s">
        <v>1241</v>
      </c>
      <c r="AT209" s="681" t="s">
        <v>1243</v>
      </c>
      <c r="AU209" s="681" t="s">
        <v>1447</v>
      </c>
      <c r="AV209" s="529" t="s">
        <v>1242</v>
      </c>
      <c r="AX209" s="668" t="str">
        <f>VLOOKUP($I209,'[6]資料）特定'!$H:$H,1,FALSE)</f>
        <v>そんぽの家　松葉公園</v>
      </c>
      <c r="AY209" s="682">
        <f>VLOOKUP($I209,'[6]資料）特定'!$H:$M,6,FALSE)</f>
        <v>0</v>
      </c>
    </row>
    <row r="210" spans="1:51" ht="15" hidden="1" customHeight="1">
      <c r="A210" s="670">
        <v>172</v>
      </c>
      <c r="B210" s="670" t="s">
        <v>2194</v>
      </c>
      <c r="C210" s="670" t="str">
        <f t="shared" si="3"/>
        <v>0088_1</v>
      </c>
      <c r="D210" s="688" t="s">
        <v>1249</v>
      </c>
      <c r="E210" s="688" t="s">
        <v>2178</v>
      </c>
      <c r="F210" s="673" t="s">
        <v>2142</v>
      </c>
      <c r="G210" s="673" t="s">
        <v>2143</v>
      </c>
      <c r="H210" s="673" t="s">
        <v>2143</v>
      </c>
      <c r="I210" s="673" t="s">
        <v>2195</v>
      </c>
      <c r="J210" s="673" t="s">
        <v>2196</v>
      </c>
      <c r="K210" s="672" t="s">
        <v>1235</v>
      </c>
      <c r="L210" s="673" t="s">
        <v>2146</v>
      </c>
      <c r="M210" s="673" t="s">
        <v>2143</v>
      </c>
      <c r="N210" s="674" t="s">
        <v>1525</v>
      </c>
      <c r="O210" s="675">
        <v>10.68</v>
      </c>
      <c r="P210" s="672" t="str">
        <f>IFERROR(INDEX([6]契約DB!CQ:CQ,MATCH($C210,[6]契約DB!$I:$I,0)),"")</f>
        <v>混合型</v>
      </c>
      <c r="Q210" s="676" t="s">
        <v>711</v>
      </c>
      <c r="R210" s="676" t="s">
        <v>1236</v>
      </c>
      <c r="S210" s="677" t="s">
        <v>611</v>
      </c>
      <c r="T210" s="678" t="s">
        <v>643</v>
      </c>
      <c r="U210" s="677" t="s">
        <v>1238</v>
      </c>
      <c r="V210" s="676" t="s">
        <v>643</v>
      </c>
      <c r="W210" s="678" t="s">
        <v>611</v>
      </c>
      <c r="X210" s="677" t="s">
        <v>1238</v>
      </c>
      <c r="Y210" s="677" t="s">
        <v>611</v>
      </c>
      <c r="Z210" s="678" t="s">
        <v>611</v>
      </c>
      <c r="AA210" s="678" t="s">
        <v>611</v>
      </c>
      <c r="AB210" s="676" t="s">
        <v>643</v>
      </c>
      <c r="AC210" s="676" t="s">
        <v>643</v>
      </c>
      <c r="AD210" s="676" t="s">
        <v>643</v>
      </c>
      <c r="AE210" s="679" t="s">
        <v>711</v>
      </c>
      <c r="AF210" s="678" t="s">
        <v>711</v>
      </c>
      <c r="AG210" s="678" t="s">
        <v>1237</v>
      </c>
      <c r="AH210" s="678" t="s">
        <v>1238</v>
      </c>
      <c r="AI210" s="676" t="s">
        <v>1239</v>
      </c>
      <c r="AJ210" s="678" t="s">
        <v>643</v>
      </c>
      <c r="AK210" s="678" t="s">
        <v>611</v>
      </c>
      <c r="AL210" s="529"/>
      <c r="AM210" s="680" t="s">
        <v>2195</v>
      </c>
      <c r="AN210" s="681" t="s">
        <v>1243</v>
      </c>
      <c r="AO210" s="681" t="s">
        <v>1240</v>
      </c>
      <c r="AP210" s="681" t="s">
        <v>1247</v>
      </c>
      <c r="AR210" s="681" t="s">
        <v>1243</v>
      </c>
      <c r="AS210" s="681" t="s">
        <v>1241</v>
      </c>
      <c r="AT210" s="681" t="s">
        <v>1243</v>
      </c>
      <c r="AU210" s="681" t="s">
        <v>1247</v>
      </c>
      <c r="AV210" s="529" t="s">
        <v>1242</v>
      </c>
      <c r="AX210" s="668" t="str">
        <f>VLOOKUP($I210,'[6]資料）特定'!$H:$H,1,FALSE)</f>
        <v>そんぽの家　上飯田</v>
      </c>
      <c r="AY210" s="682">
        <f>VLOOKUP($I210,'[6]資料）特定'!$H:$M,6,FALSE)</f>
        <v>0</v>
      </c>
    </row>
    <row r="211" spans="1:51" ht="15" hidden="1" customHeight="1">
      <c r="A211" s="670">
        <v>176</v>
      </c>
      <c r="B211" s="670" t="s">
        <v>2197</v>
      </c>
      <c r="C211" s="670" t="str">
        <f t="shared" si="3"/>
        <v>0038_1</v>
      </c>
      <c r="D211" s="688" t="s">
        <v>1249</v>
      </c>
      <c r="E211" s="688" t="s">
        <v>2178</v>
      </c>
      <c r="F211" s="673" t="s">
        <v>2142</v>
      </c>
      <c r="G211" s="673" t="s">
        <v>2143</v>
      </c>
      <c r="H211" s="673" t="s">
        <v>2143</v>
      </c>
      <c r="I211" s="673" t="s">
        <v>2198</v>
      </c>
      <c r="J211" s="673" t="s">
        <v>2199</v>
      </c>
      <c r="K211" s="672" t="s">
        <v>1235</v>
      </c>
      <c r="L211" s="673" t="s">
        <v>2146</v>
      </c>
      <c r="M211" s="673" t="s">
        <v>2143</v>
      </c>
      <c r="N211" s="674" t="s">
        <v>1525</v>
      </c>
      <c r="O211" s="675">
        <v>10.68</v>
      </c>
      <c r="P211" s="672" t="str">
        <f>IFERROR(INDEX([6]契約DB!CQ:CQ,MATCH($C211,[6]契約DB!$I:$I,0)),"")</f>
        <v>混合型</v>
      </c>
      <c r="Q211" s="676" t="s">
        <v>711</v>
      </c>
      <c r="R211" s="676" t="s">
        <v>1236</v>
      </c>
      <c r="S211" s="677" t="s">
        <v>611</v>
      </c>
      <c r="T211" s="678" t="s">
        <v>643</v>
      </c>
      <c r="U211" s="677" t="s">
        <v>1238</v>
      </c>
      <c r="V211" s="676" t="s">
        <v>643</v>
      </c>
      <c r="W211" s="678" t="s">
        <v>611</v>
      </c>
      <c r="X211" s="677" t="s">
        <v>1244</v>
      </c>
      <c r="Y211" s="677" t="s">
        <v>611</v>
      </c>
      <c r="Z211" s="678" t="s">
        <v>611</v>
      </c>
      <c r="AA211" s="678" t="s">
        <v>611</v>
      </c>
      <c r="AB211" s="676" t="s">
        <v>643</v>
      </c>
      <c r="AC211" s="676" t="s">
        <v>643</v>
      </c>
      <c r="AD211" s="676" t="s">
        <v>643</v>
      </c>
      <c r="AE211" s="679" t="s">
        <v>711</v>
      </c>
      <c r="AF211" s="678" t="s">
        <v>711</v>
      </c>
      <c r="AG211" s="678" t="s">
        <v>1237</v>
      </c>
      <c r="AH211" s="678" t="s">
        <v>1243</v>
      </c>
      <c r="AI211" s="676" t="s">
        <v>1239</v>
      </c>
      <c r="AJ211" s="678" t="s">
        <v>643</v>
      </c>
      <c r="AK211" s="678" t="s">
        <v>611</v>
      </c>
      <c r="AL211" s="529"/>
      <c r="AM211" s="680" t="s">
        <v>2198</v>
      </c>
      <c r="AN211" s="681" t="s">
        <v>1243</v>
      </c>
      <c r="AO211" s="681" t="s">
        <v>1243</v>
      </c>
      <c r="AP211" s="681" t="s">
        <v>1447</v>
      </c>
      <c r="AR211" s="681" t="s">
        <v>1243</v>
      </c>
      <c r="AS211" s="681" t="s">
        <v>1241</v>
      </c>
      <c r="AT211" s="681" t="s">
        <v>1243</v>
      </c>
      <c r="AU211" s="681" t="s">
        <v>1447</v>
      </c>
      <c r="AV211" s="529" t="s">
        <v>1242</v>
      </c>
      <c r="AX211" s="668" t="str">
        <f>VLOOKUP($I211,'[6]資料）特定'!$H:$H,1,FALSE)</f>
        <v>そんぽの家　浄心</v>
      </c>
      <c r="AY211" s="682">
        <f>VLOOKUP($I211,'[6]資料）特定'!$H:$M,6,FALSE)</f>
        <v>0</v>
      </c>
    </row>
    <row r="212" spans="1:51" ht="15" hidden="1" customHeight="1">
      <c r="A212" s="670">
        <v>212</v>
      </c>
      <c r="B212" s="670" t="s">
        <v>2200</v>
      </c>
      <c r="C212" s="670" t="str">
        <f t="shared" si="3"/>
        <v>0033_1</v>
      </c>
      <c r="D212" s="688" t="s">
        <v>1249</v>
      </c>
      <c r="E212" s="688" t="s">
        <v>2178</v>
      </c>
      <c r="F212" s="673" t="s">
        <v>2142</v>
      </c>
      <c r="G212" s="673" t="s">
        <v>2143</v>
      </c>
      <c r="H212" s="673" t="s">
        <v>2143</v>
      </c>
      <c r="I212" s="673" t="s">
        <v>2201</v>
      </c>
      <c r="J212" s="673" t="s">
        <v>2202</v>
      </c>
      <c r="K212" s="672" t="s">
        <v>1235</v>
      </c>
      <c r="L212" s="673" t="s">
        <v>2146</v>
      </c>
      <c r="M212" s="673" t="s">
        <v>2143</v>
      </c>
      <c r="N212" s="674" t="s">
        <v>1525</v>
      </c>
      <c r="O212" s="675">
        <v>10.68</v>
      </c>
      <c r="P212" s="672" t="str">
        <f>IFERROR(INDEX([6]契約DB!CQ:CQ,MATCH($C212,[6]契約DB!$I:$I,0)),"")</f>
        <v>混合型</v>
      </c>
      <c r="Q212" s="676" t="s">
        <v>711</v>
      </c>
      <c r="R212" s="676" t="s">
        <v>1236</v>
      </c>
      <c r="S212" s="677" t="s">
        <v>611</v>
      </c>
      <c r="T212" s="678" t="s">
        <v>643</v>
      </c>
      <c r="U212" s="677" t="s">
        <v>1238</v>
      </c>
      <c r="V212" s="676" t="s">
        <v>643</v>
      </c>
      <c r="W212" s="678" t="s">
        <v>611</v>
      </c>
      <c r="X212" s="677" t="s">
        <v>1238</v>
      </c>
      <c r="Y212" s="677" t="s">
        <v>611</v>
      </c>
      <c r="Z212" s="678" t="s">
        <v>611</v>
      </c>
      <c r="AA212" s="678" t="s">
        <v>611</v>
      </c>
      <c r="AB212" s="676" t="s">
        <v>643</v>
      </c>
      <c r="AC212" s="676" t="s">
        <v>643</v>
      </c>
      <c r="AD212" s="676" t="s">
        <v>643</v>
      </c>
      <c r="AE212" s="679" t="s">
        <v>711</v>
      </c>
      <c r="AF212" s="678" t="s">
        <v>711</v>
      </c>
      <c r="AG212" s="678" t="s">
        <v>1237</v>
      </c>
      <c r="AH212" s="678" t="s">
        <v>1238</v>
      </c>
      <c r="AI212" s="676" t="s">
        <v>1239</v>
      </c>
      <c r="AJ212" s="678" t="s">
        <v>643</v>
      </c>
      <c r="AK212" s="678" t="s">
        <v>611</v>
      </c>
      <c r="AL212" s="529"/>
      <c r="AM212" s="680" t="s">
        <v>2201</v>
      </c>
      <c r="AN212" s="681" t="s">
        <v>1240</v>
      </c>
      <c r="AO212" s="681" t="s">
        <v>1240</v>
      </c>
      <c r="AP212" s="681" t="s">
        <v>1447</v>
      </c>
      <c r="AR212" s="681" t="s">
        <v>1240</v>
      </c>
      <c r="AS212" s="681" t="s">
        <v>1241</v>
      </c>
      <c r="AT212" s="681" t="s">
        <v>1240</v>
      </c>
      <c r="AU212" s="681" t="s">
        <v>1447</v>
      </c>
      <c r="AV212" s="529" t="s">
        <v>1242</v>
      </c>
      <c r="AX212" s="668" t="str">
        <f>VLOOKUP($I212,'[6]資料）特定'!$H:$H,1,FALSE)</f>
        <v>そんぽの家　大曽根</v>
      </c>
      <c r="AY212" s="682">
        <f>VLOOKUP($I212,'[6]資料）特定'!$H:$M,6,FALSE)</f>
        <v>0</v>
      </c>
    </row>
    <row r="213" spans="1:51" ht="15" hidden="1" customHeight="1">
      <c r="A213" s="670">
        <v>217</v>
      </c>
      <c r="B213" s="670" t="s">
        <v>2203</v>
      </c>
      <c r="C213" s="670" t="str">
        <f t="shared" si="3"/>
        <v>0086_1</v>
      </c>
      <c r="D213" s="688" t="s">
        <v>1249</v>
      </c>
      <c r="E213" s="688" t="s">
        <v>2178</v>
      </c>
      <c r="F213" s="673" t="s">
        <v>2142</v>
      </c>
      <c r="G213" s="673" t="s">
        <v>2143</v>
      </c>
      <c r="H213" s="673" t="s">
        <v>2143</v>
      </c>
      <c r="I213" s="673" t="s">
        <v>2204</v>
      </c>
      <c r="J213" s="673" t="s">
        <v>2205</v>
      </c>
      <c r="K213" s="672" t="s">
        <v>1235</v>
      </c>
      <c r="L213" s="673" t="s">
        <v>2146</v>
      </c>
      <c r="M213" s="673" t="s">
        <v>2143</v>
      </c>
      <c r="N213" s="674" t="s">
        <v>1525</v>
      </c>
      <c r="O213" s="675">
        <v>10.68</v>
      </c>
      <c r="P213" s="672" t="str">
        <f>IFERROR(INDEX([6]契約DB!CQ:CQ,MATCH($C213,[6]契約DB!$I:$I,0)),"")</f>
        <v>混合型</v>
      </c>
      <c r="Q213" s="676" t="s">
        <v>711</v>
      </c>
      <c r="R213" s="676" t="s">
        <v>1236</v>
      </c>
      <c r="S213" s="677" t="s">
        <v>611</v>
      </c>
      <c r="T213" s="678" t="s">
        <v>643</v>
      </c>
      <c r="U213" s="677" t="s">
        <v>1238</v>
      </c>
      <c r="V213" s="676" t="s">
        <v>643</v>
      </c>
      <c r="W213" s="678" t="s">
        <v>611</v>
      </c>
      <c r="X213" s="677" t="s">
        <v>1243</v>
      </c>
      <c r="Y213" s="677" t="s">
        <v>611</v>
      </c>
      <c r="Z213" s="678" t="s">
        <v>611</v>
      </c>
      <c r="AA213" s="678" t="s">
        <v>611</v>
      </c>
      <c r="AB213" s="676" t="s">
        <v>643</v>
      </c>
      <c r="AC213" s="676" t="s">
        <v>643</v>
      </c>
      <c r="AD213" s="676" t="s">
        <v>643</v>
      </c>
      <c r="AE213" s="686" t="s">
        <v>1238</v>
      </c>
      <c r="AF213" s="678" t="s">
        <v>711</v>
      </c>
      <c r="AG213" s="678" t="s">
        <v>1237</v>
      </c>
      <c r="AH213" s="678" t="s">
        <v>1238</v>
      </c>
      <c r="AI213" s="676" t="s">
        <v>1239</v>
      </c>
      <c r="AJ213" s="678" t="s">
        <v>643</v>
      </c>
      <c r="AK213" s="678" t="s">
        <v>611</v>
      </c>
      <c r="AL213" s="529"/>
      <c r="AM213" s="680" t="s">
        <v>2204</v>
      </c>
      <c r="AN213" s="681" t="s">
        <v>1246</v>
      </c>
      <c r="AO213" s="681" t="s">
        <v>1246</v>
      </c>
      <c r="AP213" s="681" t="s">
        <v>1447</v>
      </c>
      <c r="AR213" s="681" t="s">
        <v>1246</v>
      </c>
      <c r="AS213" s="681" t="s">
        <v>1241</v>
      </c>
      <c r="AT213" s="681" t="s">
        <v>1246</v>
      </c>
      <c r="AU213" s="681" t="s">
        <v>1447</v>
      </c>
      <c r="AV213" s="529" t="s">
        <v>1242</v>
      </c>
      <c r="AX213" s="668" t="str">
        <f>VLOOKUP($I213,'[6]資料）特定'!$H:$H,1,FALSE)</f>
        <v>そんぽの家　茶屋が坂</v>
      </c>
      <c r="AY213" s="668" t="str">
        <f>VLOOKUP($I213,'[6]資料）特定'!$H:$M,6,FALSE)</f>
        <v>Ⅰ</v>
      </c>
    </row>
    <row r="214" spans="1:51" ht="15" hidden="1" customHeight="1">
      <c r="A214" s="670">
        <v>219</v>
      </c>
      <c r="B214" s="670" t="s">
        <v>2206</v>
      </c>
      <c r="C214" s="670" t="str">
        <f t="shared" si="3"/>
        <v>0084_1</v>
      </c>
      <c r="D214" s="688" t="s">
        <v>1249</v>
      </c>
      <c r="E214" s="688" t="s">
        <v>2178</v>
      </c>
      <c r="F214" s="673" t="s">
        <v>2142</v>
      </c>
      <c r="G214" s="673" t="s">
        <v>2143</v>
      </c>
      <c r="H214" s="673" t="s">
        <v>2143</v>
      </c>
      <c r="I214" s="673" t="s">
        <v>2207</v>
      </c>
      <c r="J214" s="673" t="s">
        <v>2208</v>
      </c>
      <c r="K214" s="672" t="s">
        <v>1235</v>
      </c>
      <c r="L214" s="673" t="s">
        <v>2146</v>
      </c>
      <c r="M214" s="673" t="s">
        <v>2143</v>
      </c>
      <c r="N214" s="674" t="s">
        <v>1525</v>
      </c>
      <c r="O214" s="675">
        <v>10.68</v>
      </c>
      <c r="P214" s="672" t="str">
        <f>IFERROR(INDEX([6]契約DB!CQ:CQ,MATCH($C214,[6]契約DB!$I:$I,0)),"")</f>
        <v>混合型</v>
      </c>
      <c r="Q214" s="676" t="s">
        <v>711</v>
      </c>
      <c r="R214" s="676" t="s">
        <v>1236</v>
      </c>
      <c r="S214" s="677" t="s">
        <v>611</v>
      </c>
      <c r="T214" s="678" t="s">
        <v>643</v>
      </c>
      <c r="U214" s="677" t="s">
        <v>1238</v>
      </c>
      <c r="V214" s="676" t="s">
        <v>643</v>
      </c>
      <c r="W214" s="678" t="s">
        <v>611</v>
      </c>
      <c r="X214" s="677" t="s">
        <v>1243</v>
      </c>
      <c r="Y214" s="677" t="s">
        <v>611</v>
      </c>
      <c r="Z214" s="678" t="s">
        <v>611</v>
      </c>
      <c r="AA214" s="678" t="s">
        <v>611</v>
      </c>
      <c r="AB214" s="676" t="s">
        <v>643</v>
      </c>
      <c r="AC214" s="676" t="s">
        <v>643</v>
      </c>
      <c r="AD214" s="676" t="s">
        <v>643</v>
      </c>
      <c r="AE214" s="679" t="s">
        <v>711</v>
      </c>
      <c r="AF214" s="678" t="s">
        <v>711</v>
      </c>
      <c r="AG214" s="678" t="s">
        <v>1237</v>
      </c>
      <c r="AH214" s="678" t="s">
        <v>1238</v>
      </c>
      <c r="AI214" s="676" t="s">
        <v>1239</v>
      </c>
      <c r="AJ214" s="678" t="s">
        <v>643</v>
      </c>
      <c r="AK214" s="678" t="s">
        <v>611</v>
      </c>
      <c r="AL214" s="529"/>
      <c r="AM214" s="680" t="s">
        <v>2207</v>
      </c>
      <c r="AN214" s="681" t="s">
        <v>1246</v>
      </c>
      <c r="AO214" s="681" t="s">
        <v>1243</v>
      </c>
      <c r="AP214" s="681" t="s">
        <v>1247</v>
      </c>
      <c r="AR214" s="681" t="s">
        <v>1246</v>
      </c>
      <c r="AS214" s="681" t="s">
        <v>1241</v>
      </c>
      <c r="AT214" s="681" t="s">
        <v>1246</v>
      </c>
      <c r="AU214" s="681" t="s">
        <v>1247</v>
      </c>
      <c r="AV214" s="529" t="s">
        <v>1242</v>
      </c>
      <c r="AX214" s="668" t="str">
        <f>VLOOKUP($I214,'[6]資料）特定'!$H:$H,1,FALSE)</f>
        <v>そんぽの家　中村公園</v>
      </c>
      <c r="AY214" s="682">
        <f>VLOOKUP($I214,'[6]資料）特定'!$H:$M,6,FALSE)</f>
        <v>0</v>
      </c>
    </row>
    <row r="215" spans="1:51" ht="15" hidden="1" customHeight="1">
      <c r="A215" s="670">
        <v>265</v>
      </c>
      <c r="B215" s="670" t="s">
        <v>2209</v>
      </c>
      <c r="C215" s="670" t="str">
        <f t="shared" si="3"/>
        <v>0094_1</v>
      </c>
      <c r="D215" s="688" t="s">
        <v>1249</v>
      </c>
      <c r="E215" s="688" t="s">
        <v>2178</v>
      </c>
      <c r="F215" s="673" t="s">
        <v>2142</v>
      </c>
      <c r="G215" s="673" t="s">
        <v>2210</v>
      </c>
      <c r="H215" s="673" t="s">
        <v>1234</v>
      </c>
      <c r="I215" s="673" t="s">
        <v>2211</v>
      </c>
      <c r="J215" s="673" t="s">
        <v>2212</v>
      </c>
      <c r="K215" s="672" t="s">
        <v>1235</v>
      </c>
      <c r="L215" s="673" t="s">
        <v>2146</v>
      </c>
      <c r="M215" s="673" t="s">
        <v>2213</v>
      </c>
      <c r="N215" s="674" t="s">
        <v>1446</v>
      </c>
      <c r="O215" s="675">
        <v>10.14</v>
      </c>
      <c r="P215" s="672" t="str">
        <f>IFERROR(INDEX([6]契約DB!CQ:CQ,MATCH($C215,[6]契約DB!$I:$I,0)),"")</f>
        <v>混合型</v>
      </c>
      <c r="Q215" s="676" t="s">
        <v>711</v>
      </c>
      <c r="R215" s="676" t="s">
        <v>1236</v>
      </c>
      <c r="S215" s="677" t="s">
        <v>611</v>
      </c>
      <c r="T215" s="678" t="s">
        <v>611</v>
      </c>
      <c r="U215" s="677" t="s">
        <v>1238</v>
      </c>
      <c r="V215" s="676" t="s">
        <v>643</v>
      </c>
      <c r="W215" s="678" t="s">
        <v>611</v>
      </c>
      <c r="X215" s="677" t="s">
        <v>1243</v>
      </c>
      <c r="Y215" s="677" t="s">
        <v>611</v>
      </c>
      <c r="Z215" s="678" t="s">
        <v>611</v>
      </c>
      <c r="AA215" s="678" t="s">
        <v>611</v>
      </c>
      <c r="AB215" s="676" t="s">
        <v>643</v>
      </c>
      <c r="AC215" s="676" t="s">
        <v>643</v>
      </c>
      <c r="AD215" s="676" t="s">
        <v>643</v>
      </c>
      <c r="AE215" s="679" t="s">
        <v>711</v>
      </c>
      <c r="AF215" s="678" t="s">
        <v>711</v>
      </c>
      <c r="AG215" s="678" t="s">
        <v>1237</v>
      </c>
      <c r="AH215" s="678" t="s">
        <v>1238</v>
      </c>
      <c r="AI215" s="676" t="s">
        <v>1239</v>
      </c>
      <c r="AJ215" s="678" t="s">
        <v>643</v>
      </c>
      <c r="AK215" s="678" t="s">
        <v>611</v>
      </c>
      <c r="AL215" s="529"/>
      <c r="AM215" s="680" t="s">
        <v>2211</v>
      </c>
      <c r="AN215" s="681" t="s">
        <v>1240</v>
      </c>
      <c r="AO215" s="681" t="s">
        <v>1240</v>
      </c>
      <c r="AP215" s="681" t="s">
        <v>1447</v>
      </c>
      <c r="AR215" s="681" t="s">
        <v>1240</v>
      </c>
      <c r="AS215" s="681" t="s">
        <v>1241</v>
      </c>
      <c r="AT215" s="681" t="s">
        <v>1240</v>
      </c>
      <c r="AU215" s="681" t="s">
        <v>1447</v>
      </c>
      <c r="AV215" s="529" t="s">
        <v>1242</v>
      </c>
      <c r="AX215" s="668" t="str">
        <f>VLOOKUP($I215,'[6]資料）特定'!$H:$H,1,FALSE)</f>
        <v>そんぽの家　豊山</v>
      </c>
      <c r="AY215" s="682">
        <f>VLOOKUP($I215,'[6]資料）特定'!$H:$M,6,FALSE)</f>
        <v>0</v>
      </c>
    </row>
    <row r="216" spans="1:51" ht="15" hidden="1" customHeight="1">
      <c r="A216" s="670">
        <v>138</v>
      </c>
      <c r="B216" s="670" t="s">
        <v>2214</v>
      </c>
      <c r="C216" s="670" t="str">
        <f t="shared" si="3"/>
        <v>0195_1</v>
      </c>
      <c r="D216" s="688" t="s">
        <v>1249</v>
      </c>
      <c r="E216" s="688" t="s">
        <v>2215</v>
      </c>
      <c r="F216" s="673" t="s">
        <v>2216</v>
      </c>
      <c r="G216" s="673" t="s">
        <v>2217</v>
      </c>
      <c r="H216" s="673" t="s">
        <v>2217</v>
      </c>
      <c r="I216" s="673" t="s">
        <v>2218</v>
      </c>
      <c r="J216" s="673" t="s">
        <v>2219</v>
      </c>
      <c r="K216" s="672" t="s">
        <v>1235</v>
      </c>
      <c r="L216" s="673" t="s">
        <v>2220</v>
      </c>
      <c r="M216" s="673" t="s">
        <v>2217</v>
      </c>
      <c r="N216" s="674" t="s">
        <v>1491</v>
      </c>
      <c r="O216" s="675">
        <v>10.45</v>
      </c>
      <c r="P216" s="672" t="str">
        <f>IFERROR(INDEX([6]契約DB!CQ:CQ,MATCH($C216,[6]契約DB!$I:$I,0)),"")</f>
        <v>介護専用型</v>
      </c>
      <c r="Q216" s="676" t="s">
        <v>711</v>
      </c>
      <c r="R216" s="676" t="s">
        <v>1236</v>
      </c>
      <c r="S216" s="677" t="s">
        <v>611</v>
      </c>
      <c r="T216" s="678" t="s">
        <v>643</v>
      </c>
      <c r="U216" s="677" t="s">
        <v>1238</v>
      </c>
      <c r="V216" s="676" t="s">
        <v>643</v>
      </c>
      <c r="W216" s="678" t="s">
        <v>611</v>
      </c>
      <c r="X216" s="677" t="s">
        <v>1243</v>
      </c>
      <c r="Y216" s="677" t="s">
        <v>611</v>
      </c>
      <c r="Z216" s="678" t="s">
        <v>611</v>
      </c>
      <c r="AA216" s="678" t="s">
        <v>611</v>
      </c>
      <c r="AB216" s="676" t="s">
        <v>643</v>
      </c>
      <c r="AC216" s="676" t="s">
        <v>643</v>
      </c>
      <c r="AD216" s="676" t="s">
        <v>643</v>
      </c>
      <c r="AE216" s="683" t="s">
        <v>1243</v>
      </c>
      <c r="AF216" s="678" t="s">
        <v>711</v>
      </c>
      <c r="AG216" s="678" t="s">
        <v>1237</v>
      </c>
      <c r="AH216" s="678" t="s">
        <v>1238</v>
      </c>
      <c r="AI216" s="676" t="s">
        <v>1239</v>
      </c>
      <c r="AJ216" s="678" t="s">
        <v>643</v>
      </c>
      <c r="AK216" s="678" t="s">
        <v>611</v>
      </c>
      <c r="AL216" s="529"/>
      <c r="AM216" s="680" t="s">
        <v>2221</v>
      </c>
      <c r="AN216" s="681" t="s">
        <v>1243</v>
      </c>
      <c r="AO216" s="681" t="s">
        <v>1246</v>
      </c>
      <c r="AP216" s="681" t="s">
        <v>1247</v>
      </c>
      <c r="AR216" s="681" t="s">
        <v>1243</v>
      </c>
      <c r="AS216" s="681" t="s">
        <v>1241</v>
      </c>
      <c r="AT216" s="681" t="s">
        <v>1243</v>
      </c>
      <c r="AU216" s="681" t="s">
        <v>1247</v>
      </c>
      <c r="AV216" s="529" t="s">
        <v>1242</v>
      </c>
      <c r="AX216" s="668" t="str">
        <f>VLOOKUP($I216,'[6]資料）特定'!$H:$H,1,FALSE)</f>
        <v>そんぽの家　京都羽束師</v>
      </c>
      <c r="AY216" s="668" t="str">
        <f>VLOOKUP($I216,'[6]資料）特定'!$H:$M,6,FALSE)</f>
        <v>Ⅱ</v>
      </c>
    </row>
    <row r="217" spans="1:51" ht="15" hidden="1" customHeight="1">
      <c r="A217" s="670">
        <v>209</v>
      </c>
      <c r="B217" s="670" t="s">
        <v>2222</v>
      </c>
      <c r="C217" s="670" t="str">
        <f t="shared" si="3"/>
        <v>0193_1</v>
      </c>
      <c r="D217" s="688" t="s">
        <v>1249</v>
      </c>
      <c r="E217" s="688" t="s">
        <v>2215</v>
      </c>
      <c r="F217" s="673" t="s">
        <v>2216</v>
      </c>
      <c r="G217" s="673" t="s">
        <v>2217</v>
      </c>
      <c r="H217" s="673" t="s">
        <v>2217</v>
      </c>
      <c r="I217" s="673" t="s">
        <v>2223</v>
      </c>
      <c r="J217" s="673" t="s">
        <v>2224</v>
      </c>
      <c r="K217" s="672" t="s">
        <v>1235</v>
      </c>
      <c r="L217" s="673" t="s">
        <v>2220</v>
      </c>
      <c r="M217" s="673" t="s">
        <v>2217</v>
      </c>
      <c r="N217" s="674" t="s">
        <v>1491</v>
      </c>
      <c r="O217" s="675">
        <v>10.45</v>
      </c>
      <c r="P217" s="672" t="str">
        <f>IFERROR(INDEX([6]契約DB!CQ:CQ,MATCH($C217,[6]契約DB!$I:$I,0)),"")</f>
        <v>介護専用型</v>
      </c>
      <c r="Q217" s="676" t="s">
        <v>711</v>
      </c>
      <c r="R217" s="676" t="s">
        <v>1236</v>
      </c>
      <c r="S217" s="677" t="s">
        <v>611</v>
      </c>
      <c r="T217" s="678" t="s">
        <v>643</v>
      </c>
      <c r="U217" s="677" t="s">
        <v>1238</v>
      </c>
      <c r="V217" s="676" t="s">
        <v>643</v>
      </c>
      <c r="W217" s="678" t="s">
        <v>611</v>
      </c>
      <c r="X217" s="677" t="s">
        <v>1244</v>
      </c>
      <c r="Y217" s="677" t="s">
        <v>611</v>
      </c>
      <c r="Z217" s="678" t="s">
        <v>611</v>
      </c>
      <c r="AA217" s="678" t="s">
        <v>611</v>
      </c>
      <c r="AB217" s="676" t="s">
        <v>643</v>
      </c>
      <c r="AC217" s="676" t="s">
        <v>643</v>
      </c>
      <c r="AD217" s="676" t="s">
        <v>643</v>
      </c>
      <c r="AE217" s="683" t="s">
        <v>1243</v>
      </c>
      <c r="AF217" s="678" t="s">
        <v>711</v>
      </c>
      <c r="AG217" s="678" t="s">
        <v>1237</v>
      </c>
      <c r="AH217" s="678" t="s">
        <v>1243</v>
      </c>
      <c r="AI217" s="676" t="s">
        <v>1239</v>
      </c>
      <c r="AJ217" s="678" t="s">
        <v>643</v>
      </c>
      <c r="AK217" s="678" t="s">
        <v>611</v>
      </c>
      <c r="AL217" s="529"/>
      <c r="AM217" s="680" t="s">
        <v>2225</v>
      </c>
      <c r="AN217" s="681" t="s">
        <v>1243</v>
      </c>
      <c r="AO217" s="681" t="s">
        <v>1243</v>
      </c>
      <c r="AP217" s="681" t="s">
        <v>1447</v>
      </c>
      <c r="AR217" s="681" t="s">
        <v>1243</v>
      </c>
      <c r="AS217" s="681" t="s">
        <v>1241</v>
      </c>
      <c r="AT217" s="681" t="s">
        <v>1243</v>
      </c>
      <c r="AU217" s="681" t="s">
        <v>1447</v>
      </c>
      <c r="AV217" s="529" t="s">
        <v>1242</v>
      </c>
      <c r="AX217" s="668" t="str">
        <f>VLOOKUP($I217,'[6]資料）特定'!$H:$H,1,FALSE)</f>
        <v>そんぽの家　太秦天神川</v>
      </c>
      <c r="AY217" s="668" t="str">
        <f>VLOOKUP($I217,'[6]資料）特定'!$H:$M,6,FALSE)</f>
        <v>Ⅱ</v>
      </c>
    </row>
    <row r="218" spans="1:51" ht="15" hidden="1" customHeight="1">
      <c r="A218" s="670">
        <v>90</v>
      </c>
      <c r="B218" s="670" t="s">
        <v>2226</v>
      </c>
      <c r="C218" s="670" t="str">
        <f t="shared" si="3"/>
        <v>7075_1</v>
      </c>
      <c r="D218" s="688" t="s">
        <v>1249</v>
      </c>
      <c r="E218" s="688" t="s">
        <v>2227</v>
      </c>
      <c r="F218" s="673" t="s">
        <v>1250</v>
      </c>
      <c r="G218" s="673" t="s">
        <v>869</v>
      </c>
      <c r="H218" s="673" t="s">
        <v>869</v>
      </c>
      <c r="I218" s="673" t="s">
        <v>2228</v>
      </c>
      <c r="J218" s="673" t="s">
        <v>2229</v>
      </c>
      <c r="K218" s="672" t="s">
        <v>1463</v>
      </c>
      <c r="L218" s="673" t="s">
        <v>1251</v>
      </c>
      <c r="M218" s="673" t="s">
        <v>869</v>
      </c>
      <c r="N218" s="674" t="s">
        <v>1768</v>
      </c>
      <c r="O218" s="675">
        <v>10.72</v>
      </c>
      <c r="P218" s="672" t="str">
        <f>IFERROR(INDEX([6]契約DB!CQ:CQ,MATCH($C218,[6]契約DB!$I:$I,0)),"")</f>
        <v>混合型</v>
      </c>
      <c r="Q218" s="676" t="s">
        <v>711</v>
      </c>
      <c r="R218" s="676" t="s">
        <v>1236</v>
      </c>
      <c r="S218" s="677" t="s">
        <v>711</v>
      </c>
      <c r="T218" s="678" t="s">
        <v>643</v>
      </c>
      <c r="U218" s="677" t="s">
        <v>711</v>
      </c>
      <c r="V218" s="676" t="s">
        <v>643</v>
      </c>
      <c r="W218" s="678" t="s">
        <v>611</v>
      </c>
      <c r="X218" s="677" t="s">
        <v>1244</v>
      </c>
      <c r="Y218" s="677" t="s">
        <v>711</v>
      </c>
      <c r="Z218" s="678" t="s">
        <v>611</v>
      </c>
      <c r="AA218" s="678" t="s">
        <v>611</v>
      </c>
      <c r="AB218" s="676" t="s">
        <v>643</v>
      </c>
      <c r="AC218" s="676" t="s">
        <v>643</v>
      </c>
      <c r="AD218" s="676" t="s">
        <v>643</v>
      </c>
      <c r="AE218" s="679" t="s">
        <v>711</v>
      </c>
      <c r="AF218" s="678" t="s">
        <v>711</v>
      </c>
      <c r="AG218" s="678" t="s">
        <v>1237</v>
      </c>
      <c r="AH218" s="678" t="s">
        <v>1243</v>
      </c>
      <c r="AI218" s="676" t="s">
        <v>1239</v>
      </c>
      <c r="AJ218" s="678" t="s">
        <v>643</v>
      </c>
      <c r="AK218" s="678" t="s">
        <v>611</v>
      </c>
      <c r="AL218" s="529"/>
      <c r="AM218" s="680" t="s">
        <v>2228</v>
      </c>
      <c r="AN218" s="681" t="s">
        <v>1243</v>
      </c>
      <c r="AO218" s="681" t="s">
        <v>1246</v>
      </c>
      <c r="AP218" s="681" t="s">
        <v>1247</v>
      </c>
      <c r="AR218" s="681" t="s">
        <v>1243</v>
      </c>
      <c r="AS218" s="681" t="s">
        <v>1241</v>
      </c>
      <c r="AT218" s="681" t="s">
        <v>1243</v>
      </c>
      <c r="AU218" s="681" t="s">
        <v>1247</v>
      </c>
      <c r="AV218" s="529" t="s">
        <v>1242</v>
      </c>
      <c r="AX218" s="668" t="str">
        <f>VLOOKUP($I218,'[6]資料）特定'!$H:$H,1,FALSE)</f>
        <v>ＳＯＭＰＯケア　ラヴィーレ南堀江</v>
      </c>
      <c r="AY218" s="682">
        <f>VLOOKUP($I218,'[6]資料）特定'!$H:$M,6,FALSE)</f>
        <v>0</v>
      </c>
    </row>
    <row r="219" spans="1:51" ht="15" hidden="1" customHeight="1">
      <c r="A219" s="670">
        <v>103</v>
      </c>
      <c r="B219" s="670" t="s">
        <v>2230</v>
      </c>
      <c r="C219" s="670" t="str">
        <f t="shared" si="3"/>
        <v>7048_1</v>
      </c>
      <c r="D219" s="688" t="s">
        <v>1249</v>
      </c>
      <c r="E219" s="688" t="s">
        <v>2227</v>
      </c>
      <c r="F219" s="673" t="s">
        <v>1250</v>
      </c>
      <c r="G219" s="673" t="s">
        <v>869</v>
      </c>
      <c r="H219" s="673" t="s">
        <v>869</v>
      </c>
      <c r="I219" s="673" t="s">
        <v>2231</v>
      </c>
      <c r="J219" s="673" t="s">
        <v>2232</v>
      </c>
      <c r="K219" s="672" t="s">
        <v>1463</v>
      </c>
      <c r="L219" s="673" t="s">
        <v>1251</v>
      </c>
      <c r="M219" s="673" t="s">
        <v>869</v>
      </c>
      <c r="N219" s="674" t="s">
        <v>1768</v>
      </c>
      <c r="O219" s="675">
        <v>10.72</v>
      </c>
      <c r="P219" s="672" t="str">
        <f>IFERROR(INDEX([6]契約DB!CQ:CQ,MATCH($C219,[6]契約DB!$I:$I,0)),"")</f>
        <v>混合型</v>
      </c>
      <c r="Q219" s="676" t="s">
        <v>711</v>
      </c>
      <c r="R219" s="676" t="s">
        <v>1236</v>
      </c>
      <c r="S219" s="677" t="s">
        <v>711</v>
      </c>
      <c r="T219" s="678" t="s">
        <v>643</v>
      </c>
      <c r="U219" s="677" t="s">
        <v>711</v>
      </c>
      <c r="V219" s="676" t="s">
        <v>643</v>
      </c>
      <c r="W219" s="678" t="s">
        <v>611</v>
      </c>
      <c r="X219" s="677" t="s">
        <v>1243</v>
      </c>
      <c r="Y219" s="677" t="s">
        <v>711</v>
      </c>
      <c r="Z219" s="678" t="s">
        <v>611</v>
      </c>
      <c r="AA219" s="678" t="s">
        <v>611</v>
      </c>
      <c r="AB219" s="676" t="s">
        <v>643</v>
      </c>
      <c r="AC219" s="676" t="s">
        <v>643</v>
      </c>
      <c r="AD219" s="676" t="s">
        <v>643</v>
      </c>
      <c r="AE219" s="683" t="s">
        <v>1243</v>
      </c>
      <c r="AF219" s="678" t="s">
        <v>711</v>
      </c>
      <c r="AG219" s="678" t="s">
        <v>1237</v>
      </c>
      <c r="AH219" s="678" t="s">
        <v>1238</v>
      </c>
      <c r="AI219" s="676" t="s">
        <v>1239</v>
      </c>
      <c r="AJ219" s="678" t="s">
        <v>643</v>
      </c>
      <c r="AK219" s="678" t="s">
        <v>611</v>
      </c>
      <c r="AL219" s="529"/>
      <c r="AM219" s="680" t="s">
        <v>2231</v>
      </c>
      <c r="AN219" s="681" t="s">
        <v>1246</v>
      </c>
      <c r="AO219" s="681" t="s">
        <v>1240</v>
      </c>
      <c r="AP219" s="681" t="s">
        <v>1247</v>
      </c>
      <c r="AR219" s="681" t="s">
        <v>1246</v>
      </c>
      <c r="AS219" s="681" t="s">
        <v>1241</v>
      </c>
      <c r="AT219" s="681" t="s">
        <v>1246</v>
      </c>
      <c r="AU219" s="681" t="s">
        <v>1247</v>
      </c>
      <c r="AV219" s="529" t="s">
        <v>1242</v>
      </c>
      <c r="AX219" s="668" t="str">
        <f>VLOOKUP($I219,'[6]資料）特定'!$H:$H,1,FALSE)</f>
        <v>ＳＯＭＰＯケア　ラヴィーレ弁天町</v>
      </c>
      <c r="AY219" s="668" t="str">
        <f>VLOOKUP($I219,'[6]資料）特定'!$H:$M,6,FALSE)</f>
        <v>Ⅱ</v>
      </c>
    </row>
    <row r="220" spans="1:51" ht="15" hidden="1" customHeight="1">
      <c r="A220" s="670">
        <v>175</v>
      </c>
      <c r="B220" s="670" t="s">
        <v>2233</v>
      </c>
      <c r="C220" s="670" t="str">
        <f t="shared" si="3"/>
        <v>0192_1</v>
      </c>
      <c r="D220" s="688" t="s">
        <v>1249</v>
      </c>
      <c r="E220" s="688" t="s">
        <v>2227</v>
      </c>
      <c r="F220" s="673" t="s">
        <v>1250</v>
      </c>
      <c r="G220" s="673" t="s">
        <v>869</v>
      </c>
      <c r="H220" s="673" t="s">
        <v>869</v>
      </c>
      <c r="I220" s="673" t="s">
        <v>2234</v>
      </c>
      <c r="J220" s="673" t="s">
        <v>2235</v>
      </c>
      <c r="K220" s="672" t="s">
        <v>1235</v>
      </c>
      <c r="L220" s="673" t="s">
        <v>1251</v>
      </c>
      <c r="M220" s="673" t="s">
        <v>869</v>
      </c>
      <c r="N220" s="674" t="s">
        <v>1768</v>
      </c>
      <c r="O220" s="675">
        <v>10.72</v>
      </c>
      <c r="P220" s="672" t="str">
        <f>IFERROR(INDEX([6]契約DB!CQ:CQ,MATCH($C220,[6]契約DB!$I:$I,0)),"")</f>
        <v>混合型</v>
      </c>
      <c r="Q220" s="676" t="s">
        <v>711</v>
      </c>
      <c r="R220" s="676" t="s">
        <v>1236</v>
      </c>
      <c r="S220" s="677" t="s">
        <v>611</v>
      </c>
      <c r="T220" s="678" t="s">
        <v>611</v>
      </c>
      <c r="U220" s="677" t="s">
        <v>1238</v>
      </c>
      <c r="V220" s="676" t="s">
        <v>643</v>
      </c>
      <c r="W220" s="678" t="s">
        <v>611</v>
      </c>
      <c r="X220" s="677" t="s">
        <v>1238</v>
      </c>
      <c r="Y220" s="677" t="s">
        <v>611</v>
      </c>
      <c r="Z220" s="678" t="s">
        <v>611</v>
      </c>
      <c r="AA220" s="678" t="s">
        <v>611</v>
      </c>
      <c r="AB220" s="676" t="s">
        <v>643</v>
      </c>
      <c r="AC220" s="676" t="s">
        <v>643</v>
      </c>
      <c r="AD220" s="676" t="s">
        <v>643</v>
      </c>
      <c r="AE220" s="679" t="s">
        <v>711</v>
      </c>
      <c r="AF220" s="678" t="s">
        <v>711</v>
      </c>
      <c r="AG220" s="678" t="s">
        <v>1237</v>
      </c>
      <c r="AH220" s="678" t="s">
        <v>1238</v>
      </c>
      <c r="AI220" s="676" t="s">
        <v>1239</v>
      </c>
      <c r="AJ220" s="678" t="s">
        <v>643</v>
      </c>
      <c r="AK220" s="678" t="s">
        <v>611</v>
      </c>
      <c r="AL220" s="529"/>
      <c r="AM220" s="680" t="s">
        <v>2234</v>
      </c>
      <c r="AN220" s="681" t="s">
        <v>1246</v>
      </c>
      <c r="AO220" s="681" t="s">
        <v>1240</v>
      </c>
      <c r="AP220" s="681" t="s">
        <v>1247</v>
      </c>
      <c r="AR220" s="681" t="s">
        <v>1246</v>
      </c>
      <c r="AS220" s="681" t="s">
        <v>1241</v>
      </c>
      <c r="AT220" s="681" t="s">
        <v>1246</v>
      </c>
      <c r="AU220" s="681" t="s">
        <v>1247</v>
      </c>
      <c r="AV220" s="529" t="s">
        <v>1242</v>
      </c>
      <c r="AX220" s="668" t="str">
        <f>VLOOKUP($I220,'[6]資料）特定'!$H:$H,1,FALSE)</f>
        <v>そんぽの家　城北</v>
      </c>
      <c r="AY220" s="682">
        <f>VLOOKUP($I220,'[6]資料）特定'!$H:$M,6,FALSE)</f>
        <v>0</v>
      </c>
    </row>
    <row r="221" spans="1:51" ht="15" hidden="1" customHeight="1">
      <c r="A221" s="670">
        <v>184</v>
      </c>
      <c r="B221" s="670" t="s">
        <v>2236</v>
      </c>
      <c r="C221" s="670" t="str">
        <f t="shared" si="3"/>
        <v>0107_1</v>
      </c>
      <c r="D221" s="688" t="s">
        <v>1249</v>
      </c>
      <c r="E221" s="688" t="s">
        <v>2227</v>
      </c>
      <c r="F221" s="673" t="s">
        <v>1250</v>
      </c>
      <c r="G221" s="673" t="s">
        <v>869</v>
      </c>
      <c r="H221" s="673" t="s">
        <v>869</v>
      </c>
      <c r="I221" s="673" t="s">
        <v>2237</v>
      </c>
      <c r="J221" s="673" t="s">
        <v>2238</v>
      </c>
      <c r="K221" s="672" t="s">
        <v>1235</v>
      </c>
      <c r="L221" s="673" t="s">
        <v>1251</v>
      </c>
      <c r="M221" s="673" t="s">
        <v>869</v>
      </c>
      <c r="N221" s="674" t="s">
        <v>1768</v>
      </c>
      <c r="O221" s="675">
        <v>10.72</v>
      </c>
      <c r="P221" s="672" t="str">
        <f>IFERROR(INDEX([6]契約DB!CQ:CQ,MATCH($C221,[6]契約DB!$I:$I,0)),"")</f>
        <v>混合型</v>
      </c>
      <c r="Q221" s="676" t="s">
        <v>711</v>
      </c>
      <c r="R221" s="676" t="s">
        <v>1236</v>
      </c>
      <c r="S221" s="677" t="s">
        <v>611</v>
      </c>
      <c r="T221" s="678" t="s">
        <v>643</v>
      </c>
      <c r="U221" s="677" t="s">
        <v>611</v>
      </c>
      <c r="V221" s="676" t="s">
        <v>643</v>
      </c>
      <c r="W221" s="678" t="s">
        <v>611</v>
      </c>
      <c r="X221" s="677" t="s">
        <v>1238</v>
      </c>
      <c r="Y221" s="677" t="s">
        <v>611</v>
      </c>
      <c r="Z221" s="678" t="s">
        <v>611</v>
      </c>
      <c r="AA221" s="678" t="s">
        <v>611</v>
      </c>
      <c r="AB221" s="676" t="s">
        <v>643</v>
      </c>
      <c r="AC221" s="676" t="s">
        <v>643</v>
      </c>
      <c r="AD221" s="676" t="s">
        <v>643</v>
      </c>
      <c r="AE221" s="679" t="s">
        <v>711</v>
      </c>
      <c r="AF221" s="678" t="s">
        <v>711</v>
      </c>
      <c r="AG221" s="678" t="s">
        <v>1237</v>
      </c>
      <c r="AH221" s="678" t="s">
        <v>1238</v>
      </c>
      <c r="AI221" s="676" t="s">
        <v>1239</v>
      </c>
      <c r="AJ221" s="678" t="s">
        <v>643</v>
      </c>
      <c r="AK221" s="678" t="s">
        <v>611</v>
      </c>
      <c r="AL221" s="529"/>
      <c r="AM221" s="680" t="s">
        <v>2237</v>
      </c>
      <c r="AN221" s="681" t="s">
        <v>1246</v>
      </c>
      <c r="AO221" s="681" t="s">
        <v>1240</v>
      </c>
      <c r="AP221" s="681" t="s">
        <v>1247</v>
      </c>
      <c r="AR221" s="681" t="s">
        <v>1246</v>
      </c>
      <c r="AS221" s="681" t="s">
        <v>1241</v>
      </c>
      <c r="AT221" s="681" t="s">
        <v>1246</v>
      </c>
      <c r="AU221" s="681" t="s">
        <v>1247</v>
      </c>
      <c r="AV221" s="529" t="s">
        <v>1242</v>
      </c>
      <c r="AX221" s="668" t="str">
        <f>VLOOKUP($I221,'[6]資料）特定'!$H:$H,1,FALSE)</f>
        <v>そんぽの家　真田山</v>
      </c>
      <c r="AY221" s="682">
        <f>VLOOKUP($I221,'[6]資料）特定'!$H:$M,6,FALSE)</f>
        <v>0</v>
      </c>
    </row>
    <row r="222" spans="1:51" ht="15" hidden="1" customHeight="1">
      <c r="A222" s="670">
        <v>193</v>
      </c>
      <c r="B222" s="670" t="s">
        <v>2239</v>
      </c>
      <c r="C222" s="670" t="str">
        <f t="shared" si="3"/>
        <v>0044_1</v>
      </c>
      <c r="D222" s="688" t="s">
        <v>1249</v>
      </c>
      <c r="E222" s="688" t="s">
        <v>2227</v>
      </c>
      <c r="F222" s="673" t="s">
        <v>1250</v>
      </c>
      <c r="G222" s="673" t="s">
        <v>869</v>
      </c>
      <c r="H222" s="673" t="s">
        <v>869</v>
      </c>
      <c r="I222" s="673" t="s">
        <v>2240</v>
      </c>
      <c r="J222" s="673" t="s">
        <v>2241</v>
      </c>
      <c r="K222" s="672" t="s">
        <v>1235</v>
      </c>
      <c r="L222" s="673" t="s">
        <v>1251</v>
      </c>
      <c r="M222" s="673" t="s">
        <v>869</v>
      </c>
      <c r="N222" s="674" t="s">
        <v>1768</v>
      </c>
      <c r="O222" s="675">
        <v>10.72</v>
      </c>
      <c r="P222" s="672" t="str">
        <f>IFERROR(INDEX([6]契約DB!CQ:CQ,MATCH($C222,[6]契約DB!$I:$I,0)),"")</f>
        <v>混合型</v>
      </c>
      <c r="Q222" s="676" t="s">
        <v>711</v>
      </c>
      <c r="R222" s="676" t="s">
        <v>1236</v>
      </c>
      <c r="S222" s="677" t="s">
        <v>611</v>
      </c>
      <c r="T222" s="678" t="s">
        <v>643</v>
      </c>
      <c r="U222" s="677" t="s">
        <v>611</v>
      </c>
      <c r="V222" s="676" t="s">
        <v>643</v>
      </c>
      <c r="W222" s="678" t="s">
        <v>611</v>
      </c>
      <c r="X222" s="677" t="s">
        <v>1244</v>
      </c>
      <c r="Y222" s="677" t="s">
        <v>611</v>
      </c>
      <c r="Z222" s="678" t="s">
        <v>611</v>
      </c>
      <c r="AA222" s="678" t="s">
        <v>611</v>
      </c>
      <c r="AB222" s="676" t="s">
        <v>643</v>
      </c>
      <c r="AC222" s="676" t="s">
        <v>643</v>
      </c>
      <c r="AD222" s="676" t="s">
        <v>643</v>
      </c>
      <c r="AE222" s="683" t="s">
        <v>1243</v>
      </c>
      <c r="AF222" s="678" t="s">
        <v>711</v>
      </c>
      <c r="AG222" s="678" t="s">
        <v>1237</v>
      </c>
      <c r="AH222" s="678" t="s">
        <v>1243</v>
      </c>
      <c r="AI222" s="676" t="s">
        <v>1239</v>
      </c>
      <c r="AJ222" s="678" t="s">
        <v>643</v>
      </c>
      <c r="AK222" s="678" t="s">
        <v>611</v>
      </c>
      <c r="AL222" s="529"/>
      <c r="AM222" s="680" t="s">
        <v>2240</v>
      </c>
      <c r="AN222" s="681" t="s">
        <v>1244</v>
      </c>
      <c r="AO222" s="681" t="s">
        <v>1244</v>
      </c>
      <c r="AP222" s="681" t="s">
        <v>1447</v>
      </c>
      <c r="AR222" s="681" t="s">
        <v>1244</v>
      </c>
      <c r="AS222" s="681" t="s">
        <v>1241</v>
      </c>
      <c r="AT222" s="681" t="s">
        <v>1244</v>
      </c>
      <c r="AU222" s="681" t="s">
        <v>1447</v>
      </c>
      <c r="AV222" s="529" t="s">
        <v>1242</v>
      </c>
      <c r="AX222" s="668" t="str">
        <f>VLOOKUP($I222,'[6]資料）特定'!$H:$H,1,FALSE)</f>
        <v>そんぽの家　生野巽中</v>
      </c>
      <c r="AY222" s="668" t="str">
        <f>VLOOKUP($I222,'[6]資料）特定'!$H:$M,6,FALSE)</f>
        <v>Ⅱ</v>
      </c>
    </row>
    <row r="223" spans="1:51" ht="15" hidden="1" customHeight="1">
      <c r="A223" s="670">
        <v>194</v>
      </c>
      <c r="B223" s="670" t="s">
        <v>2242</v>
      </c>
      <c r="C223" s="670" t="str">
        <f t="shared" si="3"/>
        <v>0279_1</v>
      </c>
      <c r="D223" s="688" t="s">
        <v>1249</v>
      </c>
      <c r="E223" s="688" t="s">
        <v>2227</v>
      </c>
      <c r="F223" s="673" t="s">
        <v>1250</v>
      </c>
      <c r="G223" s="673" t="s">
        <v>869</v>
      </c>
      <c r="H223" s="673" t="s">
        <v>869</v>
      </c>
      <c r="I223" s="673" t="s">
        <v>2243</v>
      </c>
      <c r="J223" s="673" t="s">
        <v>2244</v>
      </c>
      <c r="K223" s="672" t="s">
        <v>1235</v>
      </c>
      <c r="L223" s="673" t="s">
        <v>1251</v>
      </c>
      <c r="M223" s="673" t="s">
        <v>869</v>
      </c>
      <c r="N223" s="674" t="s">
        <v>1768</v>
      </c>
      <c r="O223" s="675">
        <v>10.72</v>
      </c>
      <c r="P223" s="672" t="str">
        <f>IFERROR(INDEX([6]契約DB!CQ:CQ,MATCH($C223,[6]契約DB!$I:$I,0)),"")</f>
        <v>混合型</v>
      </c>
      <c r="Q223" s="676" t="s">
        <v>711</v>
      </c>
      <c r="R223" s="676" t="s">
        <v>1236</v>
      </c>
      <c r="S223" s="677" t="s">
        <v>611</v>
      </c>
      <c r="T223" s="678" t="s">
        <v>643</v>
      </c>
      <c r="U223" s="677" t="s">
        <v>1238</v>
      </c>
      <c r="V223" s="676" t="s">
        <v>643</v>
      </c>
      <c r="W223" s="678" t="s">
        <v>611</v>
      </c>
      <c r="X223" s="677" t="s">
        <v>1244</v>
      </c>
      <c r="Y223" s="677" t="s">
        <v>611</v>
      </c>
      <c r="Z223" s="678" t="s">
        <v>611</v>
      </c>
      <c r="AA223" s="678" t="s">
        <v>611</v>
      </c>
      <c r="AB223" s="676" t="s">
        <v>643</v>
      </c>
      <c r="AC223" s="676" t="s">
        <v>643</v>
      </c>
      <c r="AD223" s="676" t="s">
        <v>643</v>
      </c>
      <c r="AE223" s="683" t="s">
        <v>1243</v>
      </c>
      <c r="AF223" s="678" t="s">
        <v>711</v>
      </c>
      <c r="AG223" s="678" t="s">
        <v>1237</v>
      </c>
      <c r="AH223" s="678" t="s">
        <v>1243</v>
      </c>
      <c r="AI223" s="676" t="s">
        <v>1239</v>
      </c>
      <c r="AJ223" s="678" t="s">
        <v>643</v>
      </c>
      <c r="AK223" s="678" t="s">
        <v>611</v>
      </c>
      <c r="AL223" s="529"/>
      <c r="AM223" s="680" t="s">
        <v>2243</v>
      </c>
      <c r="AN223" s="681" t="s">
        <v>1240</v>
      </c>
      <c r="AO223" s="681" t="s">
        <v>1246</v>
      </c>
      <c r="AP223" s="681" t="s">
        <v>1247</v>
      </c>
      <c r="AR223" s="681" t="s">
        <v>1240</v>
      </c>
      <c r="AS223" s="681" t="s">
        <v>1241</v>
      </c>
      <c r="AT223" s="681" t="s">
        <v>1240</v>
      </c>
      <c r="AU223" s="681" t="s">
        <v>1247</v>
      </c>
      <c r="AV223" s="529" t="s">
        <v>1242</v>
      </c>
      <c r="AX223" s="668" t="str">
        <f>VLOOKUP($I223,'[6]資料）特定'!$H:$H,1,FALSE)</f>
        <v>そんぽの家　生野林寺</v>
      </c>
      <c r="AY223" s="668" t="str">
        <f>VLOOKUP($I223,'[6]資料）特定'!$H:$M,6,FALSE)</f>
        <v>Ⅱ</v>
      </c>
    </row>
    <row r="224" spans="1:51" ht="15" hidden="1" customHeight="1">
      <c r="A224" s="670">
        <v>226</v>
      </c>
      <c r="B224" s="670" t="s">
        <v>2245</v>
      </c>
      <c r="C224" s="670" t="str">
        <f t="shared" si="3"/>
        <v>0073_1</v>
      </c>
      <c r="D224" s="688" t="s">
        <v>1249</v>
      </c>
      <c r="E224" s="688" t="s">
        <v>2227</v>
      </c>
      <c r="F224" s="673" t="s">
        <v>1250</v>
      </c>
      <c r="G224" s="673" t="s">
        <v>869</v>
      </c>
      <c r="H224" s="673" t="s">
        <v>869</v>
      </c>
      <c r="I224" s="673" t="s">
        <v>2246</v>
      </c>
      <c r="J224" s="673" t="s">
        <v>2247</v>
      </c>
      <c r="K224" s="672" t="s">
        <v>1235</v>
      </c>
      <c r="L224" s="673" t="s">
        <v>1251</v>
      </c>
      <c r="M224" s="673" t="s">
        <v>869</v>
      </c>
      <c r="N224" s="674" t="s">
        <v>1768</v>
      </c>
      <c r="O224" s="675">
        <v>10.72</v>
      </c>
      <c r="P224" s="672" t="str">
        <f>IFERROR(INDEX([6]契約DB!CQ:CQ,MATCH($C224,[6]契約DB!$I:$I,0)),"")</f>
        <v>混合型</v>
      </c>
      <c r="Q224" s="676" t="s">
        <v>711</v>
      </c>
      <c r="R224" s="676" t="s">
        <v>1236</v>
      </c>
      <c r="S224" s="677" t="s">
        <v>611</v>
      </c>
      <c r="T224" s="678" t="s">
        <v>643</v>
      </c>
      <c r="U224" s="677" t="s">
        <v>1238</v>
      </c>
      <c r="V224" s="676" t="s">
        <v>643</v>
      </c>
      <c r="W224" s="678" t="s">
        <v>611</v>
      </c>
      <c r="X224" s="677" t="s">
        <v>1244</v>
      </c>
      <c r="Y224" s="677" t="s">
        <v>611</v>
      </c>
      <c r="Z224" s="678" t="s">
        <v>611</v>
      </c>
      <c r="AA224" s="678" t="s">
        <v>611</v>
      </c>
      <c r="AB224" s="676" t="s">
        <v>643</v>
      </c>
      <c r="AC224" s="676" t="s">
        <v>643</v>
      </c>
      <c r="AD224" s="676" t="s">
        <v>643</v>
      </c>
      <c r="AE224" s="683" t="s">
        <v>1243</v>
      </c>
      <c r="AF224" s="678" t="s">
        <v>711</v>
      </c>
      <c r="AG224" s="678" t="s">
        <v>1237</v>
      </c>
      <c r="AH224" s="678" t="s">
        <v>1243</v>
      </c>
      <c r="AI224" s="676" t="s">
        <v>1239</v>
      </c>
      <c r="AJ224" s="678" t="s">
        <v>643</v>
      </c>
      <c r="AK224" s="678" t="s">
        <v>611</v>
      </c>
      <c r="AL224" s="529"/>
      <c r="AM224" s="680" t="s">
        <v>2246</v>
      </c>
      <c r="AN224" s="681" t="s">
        <v>1244</v>
      </c>
      <c r="AO224" s="681" t="s">
        <v>1246</v>
      </c>
      <c r="AP224" s="681" t="s">
        <v>1247</v>
      </c>
      <c r="AR224" s="681" t="s">
        <v>1244</v>
      </c>
      <c r="AS224" s="681" t="s">
        <v>1241</v>
      </c>
      <c r="AT224" s="681" t="s">
        <v>1244</v>
      </c>
      <c r="AU224" s="681" t="s">
        <v>1247</v>
      </c>
      <c r="AV224" s="529" t="s">
        <v>1242</v>
      </c>
      <c r="AX224" s="668" t="str">
        <f>VLOOKUP($I224,'[6]資料）特定'!$H:$H,1,FALSE)</f>
        <v>そんぽの家　鶴見緑地</v>
      </c>
      <c r="AY224" s="668" t="str">
        <f>VLOOKUP($I224,'[6]資料）特定'!$H:$M,6,FALSE)</f>
        <v>Ⅱ</v>
      </c>
    </row>
    <row r="225" spans="1:51" ht="15" hidden="1" customHeight="1">
      <c r="A225" s="670">
        <v>241</v>
      </c>
      <c r="B225" s="670" t="s">
        <v>2248</v>
      </c>
      <c r="C225" s="670" t="str">
        <f t="shared" si="3"/>
        <v>0095_1</v>
      </c>
      <c r="D225" s="688" t="s">
        <v>1249</v>
      </c>
      <c r="E225" s="688" t="s">
        <v>2227</v>
      </c>
      <c r="F225" s="673" t="s">
        <v>1250</v>
      </c>
      <c r="G225" s="673" t="s">
        <v>869</v>
      </c>
      <c r="H225" s="673" t="s">
        <v>869</v>
      </c>
      <c r="I225" s="691" t="s">
        <v>2249</v>
      </c>
      <c r="J225" s="673" t="s">
        <v>2250</v>
      </c>
      <c r="K225" s="672" t="s">
        <v>1235</v>
      </c>
      <c r="L225" s="673" t="s">
        <v>1251</v>
      </c>
      <c r="M225" s="673" t="s">
        <v>869</v>
      </c>
      <c r="N225" s="674" t="s">
        <v>1768</v>
      </c>
      <c r="O225" s="675">
        <v>10.72</v>
      </c>
      <c r="P225" s="672" t="str">
        <f>IFERROR(INDEX([6]契約DB!CQ:CQ,MATCH($C225,[6]契約DB!$I:$I,0)),"")</f>
        <v>混合型</v>
      </c>
      <c r="Q225" s="676" t="s">
        <v>711</v>
      </c>
      <c r="R225" s="676" t="s">
        <v>1236</v>
      </c>
      <c r="S225" s="677" t="s">
        <v>611</v>
      </c>
      <c r="T225" s="678" t="s">
        <v>643</v>
      </c>
      <c r="U225" s="677" t="s">
        <v>611</v>
      </c>
      <c r="V225" s="676" t="s">
        <v>643</v>
      </c>
      <c r="W225" s="678" t="s">
        <v>611</v>
      </c>
      <c r="X225" s="677" t="s">
        <v>1244</v>
      </c>
      <c r="Y225" s="677" t="s">
        <v>611</v>
      </c>
      <c r="Z225" s="678" t="s">
        <v>611</v>
      </c>
      <c r="AA225" s="678" t="s">
        <v>611</v>
      </c>
      <c r="AB225" s="676" t="s">
        <v>643</v>
      </c>
      <c r="AC225" s="676" t="s">
        <v>643</v>
      </c>
      <c r="AD225" s="676" t="s">
        <v>643</v>
      </c>
      <c r="AE225" s="679" t="s">
        <v>711</v>
      </c>
      <c r="AF225" s="678" t="s">
        <v>711</v>
      </c>
      <c r="AG225" s="678" t="s">
        <v>1237</v>
      </c>
      <c r="AH225" s="678" t="s">
        <v>1243</v>
      </c>
      <c r="AI225" s="676" t="s">
        <v>1239</v>
      </c>
      <c r="AJ225" s="678" t="s">
        <v>643</v>
      </c>
      <c r="AK225" s="678" t="s">
        <v>611</v>
      </c>
      <c r="AL225" s="529"/>
      <c r="AM225" s="680" t="s">
        <v>2251</v>
      </c>
      <c r="AN225" s="681" t="s">
        <v>1246</v>
      </c>
      <c r="AO225" s="681" t="s">
        <v>1246</v>
      </c>
      <c r="AP225" s="681" t="s">
        <v>1447</v>
      </c>
      <c r="AR225" s="681" t="s">
        <v>1246</v>
      </c>
      <c r="AS225" s="681" t="s">
        <v>1241</v>
      </c>
      <c r="AT225" s="681" t="s">
        <v>1246</v>
      </c>
      <c r="AU225" s="681" t="s">
        <v>1447</v>
      </c>
      <c r="AV225" s="529" t="s">
        <v>1242</v>
      </c>
      <c r="AX225" s="692" t="str">
        <f>VLOOKUP($I225,'[6]資料）特定'!$H:$H,1,FALSE)</f>
        <v>そんぽの家　なんば</v>
      </c>
      <c r="AY225" s="682">
        <f>VLOOKUP($I225,'[6]資料）特定'!$H:$M,6,FALSE)</f>
        <v>0</v>
      </c>
    </row>
    <row r="226" spans="1:51" ht="15" hidden="1" customHeight="1">
      <c r="A226" s="670">
        <v>264</v>
      </c>
      <c r="B226" s="670" t="s">
        <v>2252</v>
      </c>
      <c r="C226" s="670" t="str">
        <f t="shared" si="3"/>
        <v>0083_1</v>
      </c>
      <c r="D226" s="688" t="s">
        <v>1249</v>
      </c>
      <c r="E226" s="688" t="s">
        <v>2227</v>
      </c>
      <c r="F226" s="673" t="s">
        <v>1250</v>
      </c>
      <c r="G226" s="673" t="s">
        <v>869</v>
      </c>
      <c r="H226" s="673" t="s">
        <v>869</v>
      </c>
      <c r="I226" s="673" t="s">
        <v>2253</v>
      </c>
      <c r="J226" s="673" t="s">
        <v>2254</v>
      </c>
      <c r="K226" s="672" t="s">
        <v>1235</v>
      </c>
      <c r="L226" s="673" t="s">
        <v>1251</v>
      </c>
      <c r="M226" s="673" t="s">
        <v>869</v>
      </c>
      <c r="N226" s="674" t="s">
        <v>1768</v>
      </c>
      <c r="O226" s="675">
        <v>10.72</v>
      </c>
      <c r="P226" s="672" t="str">
        <f>IFERROR(INDEX([6]契約DB!CQ:CQ,MATCH($C226,[6]契約DB!$I:$I,0)),"")</f>
        <v>混合型</v>
      </c>
      <c r="Q226" s="676" t="s">
        <v>711</v>
      </c>
      <c r="R226" s="676" t="s">
        <v>1236</v>
      </c>
      <c r="S226" s="677" t="s">
        <v>611</v>
      </c>
      <c r="T226" s="678" t="s">
        <v>611</v>
      </c>
      <c r="U226" s="677" t="s">
        <v>611</v>
      </c>
      <c r="V226" s="676" t="s">
        <v>643</v>
      </c>
      <c r="W226" s="678" t="s">
        <v>611</v>
      </c>
      <c r="X226" s="677" t="s">
        <v>1243</v>
      </c>
      <c r="Y226" s="677" t="s">
        <v>611</v>
      </c>
      <c r="Z226" s="678" t="s">
        <v>611</v>
      </c>
      <c r="AA226" s="678" t="s">
        <v>611</v>
      </c>
      <c r="AB226" s="676" t="s">
        <v>643</v>
      </c>
      <c r="AC226" s="676" t="s">
        <v>643</v>
      </c>
      <c r="AD226" s="676" t="s">
        <v>643</v>
      </c>
      <c r="AE226" s="679" t="s">
        <v>711</v>
      </c>
      <c r="AF226" s="678" t="s">
        <v>711</v>
      </c>
      <c r="AG226" s="678" t="s">
        <v>1237</v>
      </c>
      <c r="AH226" s="678" t="s">
        <v>1238</v>
      </c>
      <c r="AI226" s="676" t="s">
        <v>1239</v>
      </c>
      <c r="AJ226" s="678" t="s">
        <v>643</v>
      </c>
      <c r="AK226" s="678" t="s">
        <v>611</v>
      </c>
      <c r="AL226" s="529"/>
      <c r="AM226" s="680" t="s">
        <v>2253</v>
      </c>
      <c r="AN226" s="681" t="s">
        <v>1240</v>
      </c>
      <c r="AO226" s="681" t="s">
        <v>1240</v>
      </c>
      <c r="AP226" s="681" t="s">
        <v>1447</v>
      </c>
      <c r="AR226" s="681" t="s">
        <v>1240</v>
      </c>
      <c r="AS226" s="681" t="s">
        <v>1241</v>
      </c>
      <c r="AT226" s="681" t="s">
        <v>1240</v>
      </c>
      <c r="AU226" s="681" t="s">
        <v>1447</v>
      </c>
      <c r="AV226" s="529" t="s">
        <v>1242</v>
      </c>
      <c r="AX226" s="668" t="str">
        <f>VLOOKUP($I226,'[6]資料）特定'!$H:$H,1,FALSE)</f>
        <v>そんぽの家　弁天町</v>
      </c>
      <c r="AY226" s="682">
        <f>VLOOKUP($I226,'[6]資料）特定'!$H:$M,6,FALSE)</f>
        <v>0</v>
      </c>
    </row>
    <row r="227" spans="1:51" ht="15" hidden="1" customHeight="1">
      <c r="A227" s="670">
        <v>270</v>
      </c>
      <c r="B227" s="670" t="s">
        <v>2255</v>
      </c>
      <c r="C227" s="670" t="str">
        <f t="shared" si="3"/>
        <v>0059_1</v>
      </c>
      <c r="D227" s="688" t="s">
        <v>1249</v>
      </c>
      <c r="E227" s="688" t="s">
        <v>2227</v>
      </c>
      <c r="F227" s="673" t="s">
        <v>1250</v>
      </c>
      <c r="G227" s="673" t="s">
        <v>869</v>
      </c>
      <c r="H227" s="673" t="s">
        <v>869</v>
      </c>
      <c r="I227" s="673" t="s">
        <v>2256</v>
      </c>
      <c r="J227" s="673" t="s">
        <v>2257</v>
      </c>
      <c r="K227" s="672" t="s">
        <v>1235</v>
      </c>
      <c r="L227" s="673" t="s">
        <v>1251</v>
      </c>
      <c r="M227" s="673" t="s">
        <v>869</v>
      </c>
      <c r="N227" s="674" t="s">
        <v>1768</v>
      </c>
      <c r="O227" s="675">
        <v>10.72</v>
      </c>
      <c r="P227" s="672" t="str">
        <f>IFERROR(INDEX([6]契約DB!CQ:CQ,MATCH($C227,[6]契約DB!$I:$I,0)),"")</f>
        <v>混合型</v>
      </c>
      <c r="Q227" s="676" t="s">
        <v>711</v>
      </c>
      <c r="R227" s="676" t="s">
        <v>1236</v>
      </c>
      <c r="S227" s="677" t="s">
        <v>611</v>
      </c>
      <c r="T227" s="678" t="s">
        <v>643</v>
      </c>
      <c r="U227" s="677" t="s">
        <v>1238</v>
      </c>
      <c r="V227" s="676" t="s">
        <v>643</v>
      </c>
      <c r="W227" s="678" t="s">
        <v>611</v>
      </c>
      <c r="X227" s="677" t="s">
        <v>1238</v>
      </c>
      <c r="Y227" s="677" t="s">
        <v>611</v>
      </c>
      <c r="Z227" s="678" t="s">
        <v>611</v>
      </c>
      <c r="AA227" s="678" t="s">
        <v>611</v>
      </c>
      <c r="AB227" s="676" t="s">
        <v>643</v>
      </c>
      <c r="AC227" s="676" t="s">
        <v>643</v>
      </c>
      <c r="AD227" s="676" t="s">
        <v>643</v>
      </c>
      <c r="AE227" s="683" t="s">
        <v>1243</v>
      </c>
      <c r="AF227" s="678" t="s">
        <v>711</v>
      </c>
      <c r="AG227" s="678" t="s">
        <v>1237</v>
      </c>
      <c r="AH227" s="678" t="s">
        <v>1238</v>
      </c>
      <c r="AI227" s="676" t="s">
        <v>1239</v>
      </c>
      <c r="AJ227" s="678" t="s">
        <v>643</v>
      </c>
      <c r="AK227" s="678" t="s">
        <v>611</v>
      </c>
      <c r="AL227" s="529"/>
      <c r="AM227" s="680" t="s">
        <v>2256</v>
      </c>
      <c r="AN227" s="681" t="s">
        <v>1240</v>
      </c>
      <c r="AO227" s="681" t="s">
        <v>1240</v>
      </c>
      <c r="AP227" s="681" t="s">
        <v>1447</v>
      </c>
      <c r="AR227" s="681" t="s">
        <v>1240</v>
      </c>
      <c r="AS227" s="681" t="s">
        <v>1241</v>
      </c>
      <c r="AT227" s="681" t="s">
        <v>1240</v>
      </c>
      <c r="AU227" s="681" t="s">
        <v>1447</v>
      </c>
      <c r="AV227" s="529" t="s">
        <v>1242</v>
      </c>
      <c r="AX227" s="668" t="str">
        <f>VLOOKUP($I227,'[6]資料）特定'!$H:$H,1,FALSE)</f>
        <v>そんぽの家　北加賀屋</v>
      </c>
      <c r="AY227" s="668" t="str">
        <f>VLOOKUP($I227,'[6]資料）特定'!$H:$M,6,FALSE)</f>
        <v>Ⅱ</v>
      </c>
    </row>
    <row r="228" spans="1:51" ht="15" hidden="1" customHeight="1">
      <c r="A228" s="670">
        <v>131</v>
      </c>
      <c r="B228" s="670" t="s">
        <v>2258</v>
      </c>
      <c r="C228" s="670" t="str">
        <f t="shared" si="3"/>
        <v>0099_1</v>
      </c>
      <c r="D228" s="688" t="s">
        <v>1249</v>
      </c>
      <c r="E228" s="688" t="s">
        <v>2259</v>
      </c>
      <c r="F228" s="673" t="s">
        <v>1250</v>
      </c>
      <c r="G228" s="673" t="s">
        <v>869</v>
      </c>
      <c r="H228" s="673" t="s">
        <v>869</v>
      </c>
      <c r="I228" s="673" t="s">
        <v>2260</v>
      </c>
      <c r="J228" s="673" t="s">
        <v>2261</v>
      </c>
      <c r="K228" s="672" t="s">
        <v>1235</v>
      </c>
      <c r="L228" s="673" t="s">
        <v>1251</v>
      </c>
      <c r="M228" s="673" t="s">
        <v>869</v>
      </c>
      <c r="N228" s="674" t="s">
        <v>1768</v>
      </c>
      <c r="O228" s="675">
        <v>10.72</v>
      </c>
      <c r="P228" s="672" t="str">
        <f>IFERROR(INDEX([6]契約DB!CQ:CQ,MATCH($C228,[6]契約DB!$I:$I,0)),"")</f>
        <v>混合型</v>
      </c>
      <c r="Q228" s="676" t="s">
        <v>711</v>
      </c>
      <c r="R228" s="676" t="s">
        <v>1236</v>
      </c>
      <c r="S228" s="677" t="s">
        <v>611</v>
      </c>
      <c r="T228" s="678" t="s">
        <v>643</v>
      </c>
      <c r="U228" s="677" t="s">
        <v>611</v>
      </c>
      <c r="V228" s="676" t="s">
        <v>643</v>
      </c>
      <c r="W228" s="678" t="s">
        <v>611</v>
      </c>
      <c r="X228" s="677" t="s">
        <v>1244</v>
      </c>
      <c r="Y228" s="677" t="s">
        <v>611</v>
      </c>
      <c r="Z228" s="678" t="s">
        <v>611</v>
      </c>
      <c r="AA228" s="678" t="s">
        <v>611</v>
      </c>
      <c r="AB228" s="676" t="s">
        <v>643</v>
      </c>
      <c r="AC228" s="676" t="s">
        <v>643</v>
      </c>
      <c r="AD228" s="676" t="s">
        <v>643</v>
      </c>
      <c r="AE228" s="683" t="s">
        <v>1243</v>
      </c>
      <c r="AF228" s="678" t="s">
        <v>711</v>
      </c>
      <c r="AG228" s="678" t="s">
        <v>1237</v>
      </c>
      <c r="AH228" s="678" t="s">
        <v>1243</v>
      </c>
      <c r="AI228" s="676" t="s">
        <v>1239</v>
      </c>
      <c r="AJ228" s="678" t="s">
        <v>643</v>
      </c>
      <c r="AK228" s="678" t="s">
        <v>611</v>
      </c>
      <c r="AL228" s="529"/>
      <c r="AM228" s="680" t="s">
        <v>2260</v>
      </c>
      <c r="AN228" s="681" t="s">
        <v>1244</v>
      </c>
      <c r="AO228" s="681" t="s">
        <v>1244</v>
      </c>
      <c r="AP228" s="681" t="s">
        <v>1447</v>
      </c>
      <c r="AR228" s="681" t="s">
        <v>1244</v>
      </c>
      <c r="AS228" s="681" t="s">
        <v>1241</v>
      </c>
      <c r="AT228" s="681" t="s">
        <v>1244</v>
      </c>
      <c r="AU228" s="681" t="s">
        <v>1447</v>
      </c>
      <c r="AV228" s="529" t="s">
        <v>1242</v>
      </c>
      <c r="AX228" s="668" t="str">
        <f>VLOOKUP($I228,'[6]資料）特定'!$H:$H,1,FALSE)</f>
        <v>そんぽの家　加島駅前</v>
      </c>
      <c r="AY228" s="668" t="str">
        <f>VLOOKUP($I228,'[6]資料）特定'!$H:$M,6,FALSE)</f>
        <v>Ⅱ</v>
      </c>
    </row>
    <row r="229" spans="1:51" ht="15" hidden="1" customHeight="1">
      <c r="A229" s="670">
        <v>199</v>
      </c>
      <c r="B229" s="670" t="s">
        <v>2262</v>
      </c>
      <c r="C229" s="670" t="str">
        <f t="shared" si="3"/>
        <v>0012_1</v>
      </c>
      <c r="D229" s="688" t="s">
        <v>1249</v>
      </c>
      <c r="E229" s="688" t="s">
        <v>2259</v>
      </c>
      <c r="F229" s="673" t="s">
        <v>1250</v>
      </c>
      <c r="G229" s="673" t="s">
        <v>869</v>
      </c>
      <c r="H229" s="673" t="s">
        <v>869</v>
      </c>
      <c r="I229" s="673" t="s">
        <v>2263</v>
      </c>
      <c r="J229" s="673" t="s">
        <v>2264</v>
      </c>
      <c r="K229" s="672" t="s">
        <v>1235</v>
      </c>
      <c r="L229" s="673" t="s">
        <v>1251</v>
      </c>
      <c r="M229" s="673" t="s">
        <v>869</v>
      </c>
      <c r="N229" s="674" t="s">
        <v>1768</v>
      </c>
      <c r="O229" s="675">
        <v>10.72</v>
      </c>
      <c r="P229" s="672" t="str">
        <f>IFERROR(INDEX([6]契約DB!CQ:CQ,MATCH($C229,[6]契約DB!$I:$I,0)),"")</f>
        <v>混合型</v>
      </c>
      <c r="Q229" s="676" t="s">
        <v>711</v>
      </c>
      <c r="R229" s="676" t="s">
        <v>1236</v>
      </c>
      <c r="S229" s="677" t="s">
        <v>611</v>
      </c>
      <c r="T229" s="678" t="s">
        <v>643</v>
      </c>
      <c r="U229" s="677" t="s">
        <v>1238</v>
      </c>
      <c r="V229" s="676" t="s">
        <v>643</v>
      </c>
      <c r="W229" s="678" t="s">
        <v>611</v>
      </c>
      <c r="X229" s="677" t="s">
        <v>1238</v>
      </c>
      <c r="Y229" s="677" t="s">
        <v>611</v>
      </c>
      <c r="Z229" s="678" t="s">
        <v>611</v>
      </c>
      <c r="AA229" s="678" t="s">
        <v>611</v>
      </c>
      <c r="AB229" s="676" t="s">
        <v>643</v>
      </c>
      <c r="AC229" s="676" t="s">
        <v>643</v>
      </c>
      <c r="AD229" s="676" t="s">
        <v>643</v>
      </c>
      <c r="AE229" s="679" t="s">
        <v>711</v>
      </c>
      <c r="AF229" s="678" t="s">
        <v>711</v>
      </c>
      <c r="AG229" s="678" t="s">
        <v>1237</v>
      </c>
      <c r="AH229" s="678" t="s">
        <v>1238</v>
      </c>
      <c r="AI229" s="676" t="s">
        <v>1239</v>
      </c>
      <c r="AJ229" s="678" t="s">
        <v>643</v>
      </c>
      <c r="AK229" s="678" t="s">
        <v>611</v>
      </c>
      <c r="AL229" s="529"/>
      <c r="AM229" s="680" t="s">
        <v>2265</v>
      </c>
      <c r="AN229" s="681" t="s">
        <v>1240</v>
      </c>
      <c r="AO229" s="681" t="s">
        <v>1240</v>
      </c>
      <c r="AP229" s="681" t="s">
        <v>1447</v>
      </c>
      <c r="AR229" s="681" t="s">
        <v>1240</v>
      </c>
      <c r="AS229" s="681" t="s">
        <v>1241</v>
      </c>
      <c r="AT229" s="681" t="s">
        <v>1240</v>
      </c>
      <c r="AU229" s="681" t="s">
        <v>1447</v>
      </c>
      <c r="AV229" s="529" t="s">
        <v>1242</v>
      </c>
      <c r="AX229" s="668" t="str">
        <f>VLOOKUP($I229,'[6]資料）特定'!$H:$H,1,FALSE)</f>
        <v>そんぽの家　姫島駅前</v>
      </c>
      <c r="AY229" s="682">
        <f>VLOOKUP($I229,'[6]資料）特定'!$H:$M,6,FALSE)</f>
        <v>0</v>
      </c>
    </row>
    <row r="230" spans="1:51" ht="15" hidden="1" customHeight="1">
      <c r="A230" s="670">
        <v>215</v>
      </c>
      <c r="B230" s="670" t="s">
        <v>2266</v>
      </c>
      <c r="C230" s="670" t="str">
        <f t="shared" si="3"/>
        <v>0018_1</v>
      </c>
      <c r="D230" s="688" t="s">
        <v>1249</v>
      </c>
      <c r="E230" s="688" t="s">
        <v>2259</v>
      </c>
      <c r="F230" s="673" t="s">
        <v>1250</v>
      </c>
      <c r="G230" s="673" t="s">
        <v>2267</v>
      </c>
      <c r="H230" s="673" t="s">
        <v>1234</v>
      </c>
      <c r="I230" s="691" t="s">
        <v>2268</v>
      </c>
      <c r="J230" s="673" t="s">
        <v>2269</v>
      </c>
      <c r="K230" s="672" t="s">
        <v>1235</v>
      </c>
      <c r="L230" s="673" t="s">
        <v>1251</v>
      </c>
      <c r="M230" s="673" t="s">
        <v>2267</v>
      </c>
      <c r="N230" s="674" t="s">
        <v>1248</v>
      </c>
      <c r="O230" s="675">
        <v>10.54</v>
      </c>
      <c r="P230" s="672" t="str">
        <f>IFERROR(INDEX([6]契約DB!CQ:CQ,MATCH($C230,[6]契約DB!$I:$I,0)),"")</f>
        <v>混合型</v>
      </c>
      <c r="Q230" s="676" t="s">
        <v>711</v>
      </c>
      <c r="R230" s="676" t="s">
        <v>1236</v>
      </c>
      <c r="S230" s="677" t="s">
        <v>611</v>
      </c>
      <c r="T230" s="678" t="s">
        <v>611</v>
      </c>
      <c r="U230" s="677" t="s">
        <v>611</v>
      </c>
      <c r="V230" s="676" t="s">
        <v>643</v>
      </c>
      <c r="W230" s="678" t="s">
        <v>611</v>
      </c>
      <c r="X230" s="677" t="s">
        <v>1244</v>
      </c>
      <c r="Y230" s="677" t="s">
        <v>611</v>
      </c>
      <c r="Z230" s="678" t="s">
        <v>611</v>
      </c>
      <c r="AA230" s="678" t="s">
        <v>611</v>
      </c>
      <c r="AB230" s="676" t="s">
        <v>643</v>
      </c>
      <c r="AC230" s="676" t="s">
        <v>643</v>
      </c>
      <c r="AD230" s="676" t="s">
        <v>643</v>
      </c>
      <c r="AE230" s="679" t="s">
        <v>711</v>
      </c>
      <c r="AF230" s="678" t="s">
        <v>711</v>
      </c>
      <c r="AG230" s="678" t="s">
        <v>1237</v>
      </c>
      <c r="AH230" s="678" t="s">
        <v>1243</v>
      </c>
      <c r="AI230" s="676" t="s">
        <v>1239</v>
      </c>
      <c r="AJ230" s="678" t="s">
        <v>643</v>
      </c>
      <c r="AK230" s="678" t="s">
        <v>611</v>
      </c>
      <c r="AL230" s="529"/>
      <c r="AM230" s="680" t="s">
        <v>2270</v>
      </c>
      <c r="AN230" s="681" t="s">
        <v>1246</v>
      </c>
      <c r="AO230" s="681" t="s">
        <v>2271</v>
      </c>
      <c r="AP230" s="681">
        <v>0</v>
      </c>
      <c r="AR230" s="681" t="s">
        <v>1246</v>
      </c>
      <c r="AS230" s="681" t="s">
        <v>1241</v>
      </c>
      <c r="AT230" s="681" t="s">
        <v>1246</v>
      </c>
      <c r="AU230" s="681" t="s">
        <v>1247</v>
      </c>
      <c r="AV230" s="529" t="s">
        <v>1908</v>
      </c>
      <c r="AX230" s="692" t="str">
        <f>VLOOKUP($I230,'[6]資料）特定'!$H:$H,1,FALSE)</f>
        <v>ＳＯＭＰＯケア　ラヴィーレ池田</v>
      </c>
      <c r="AY230" s="682">
        <f>VLOOKUP($I230,'[6]資料）特定'!$H:$M,6,FALSE)</f>
        <v>0</v>
      </c>
    </row>
    <row r="231" spans="1:51" ht="15" hidden="1" customHeight="1">
      <c r="A231" s="670">
        <v>266</v>
      </c>
      <c r="B231" s="670" t="s">
        <v>2272</v>
      </c>
      <c r="C231" s="670" t="str">
        <f t="shared" si="3"/>
        <v>0042_1</v>
      </c>
      <c r="D231" s="688" t="s">
        <v>1249</v>
      </c>
      <c r="E231" s="688" t="s">
        <v>2259</v>
      </c>
      <c r="F231" s="673" t="s">
        <v>1250</v>
      </c>
      <c r="G231" s="673" t="s">
        <v>945</v>
      </c>
      <c r="H231" s="673" t="s">
        <v>945</v>
      </c>
      <c r="I231" s="673" t="s">
        <v>2273</v>
      </c>
      <c r="J231" s="673" t="s">
        <v>2274</v>
      </c>
      <c r="K231" s="672" t="s">
        <v>1235</v>
      </c>
      <c r="L231" s="673" t="s">
        <v>1251</v>
      </c>
      <c r="M231" s="673" t="s">
        <v>945</v>
      </c>
      <c r="N231" s="674" t="s">
        <v>1248</v>
      </c>
      <c r="O231" s="675">
        <v>10.54</v>
      </c>
      <c r="P231" s="672" t="str">
        <f>IFERROR(INDEX([6]契約DB!CQ:CQ,MATCH($C231,[6]契約DB!$I:$I,0)),"")</f>
        <v>混合型</v>
      </c>
      <c r="Q231" s="676" t="s">
        <v>711</v>
      </c>
      <c r="R231" s="676" t="s">
        <v>1236</v>
      </c>
      <c r="S231" s="677" t="s">
        <v>611</v>
      </c>
      <c r="T231" s="678" t="s">
        <v>611</v>
      </c>
      <c r="U231" s="677" t="s">
        <v>1238</v>
      </c>
      <c r="V231" s="676" t="s">
        <v>643</v>
      </c>
      <c r="W231" s="678" t="s">
        <v>611</v>
      </c>
      <c r="X231" s="677" t="s">
        <v>1244</v>
      </c>
      <c r="Y231" s="677" t="s">
        <v>611</v>
      </c>
      <c r="Z231" s="678" t="s">
        <v>611</v>
      </c>
      <c r="AA231" s="678" t="s">
        <v>611</v>
      </c>
      <c r="AB231" s="676" t="s">
        <v>643</v>
      </c>
      <c r="AC231" s="676" t="s">
        <v>643</v>
      </c>
      <c r="AD231" s="676" t="s">
        <v>643</v>
      </c>
      <c r="AE231" s="686" t="s">
        <v>1238</v>
      </c>
      <c r="AF231" s="678" t="s">
        <v>711</v>
      </c>
      <c r="AG231" s="678" t="s">
        <v>1237</v>
      </c>
      <c r="AH231" s="678" t="s">
        <v>1243</v>
      </c>
      <c r="AI231" s="676" t="s">
        <v>1239</v>
      </c>
      <c r="AJ231" s="678" t="s">
        <v>643</v>
      </c>
      <c r="AK231" s="678" t="s">
        <v>611</v>
      </c>
      <c r="AL231" s="529"/>
      <c r="AM231" s="680" t="s">
        <v>2273</v>
      </c>
      <c r="AN231" s="681" t="s">
        <v>1244</v>
      </c>
      <c r="AO231" s="681" t="s">
        <v>1244</v>
      </c>
      <c r="AP231" s="681" t="s">
        <v>1447</v>
      </c>
      <c r="AR231" s="681" t="s">
        <v>1244</v>
      </c>
      <c r="AS231" s="681" t="s">
        <v>1241</v>
      </c>
      <c r="AT231" s="681" t="s">
        <v>1244</v>
      </c>
      <c r="AU231" s="681" t="s">
        <v>1447</v>
      </c>
      <c r="AV231" s="529" t="s">
        <v>1242</v>
      </c>
      <c r="AX231" s="668" t="str">
        <f>VLOOKUP($I231,'[6]資料）特定'!$H:$H,1,FALSE)</f>
        <v>そんぽの家　豊中庄本町</v>
      </c>
      <c r="AY231" s="668" t="str">
        <f>VLOOKUP($I231,'[6]資料）特定'!$H:$M,6,FALSE)</f>
        <v>Ⅰ</v>
      </c>
    </row>
    <row r="232" spans="1:51" ht="15" hidden="1" customHeight="1">
      <c r="A232" s="670">
        <v>267</v>
      </c>
      <c r="B232" s="670" t="s">
        <v>2275</v>
      </c>
      <c r="C232" s="670" t="str">
        <f t="shared" si="3"/>
        <v>0014_1</v>
      </c>
      <c r="D232" s="688" t="s">
        <v>1249</v>
      </c>
      <c r="E232" s="688" t="s">
        <v>2259</v>
      </c>
      <c r="F232" s="673" t="s">
        <v>1250</v>
      </c>
      <c r="G232" s="673" t="s">
        <v>945</v>
      </c>
      <c r="H232" s="673" t="s">
        <v>945</v>
      </c>
      <c r="I232" s="673" t="s">
        <v>2276</v>
      </c>
      <c r="J232" s="673" t="s">
        <v>2277</v>
      </c>
      <c r="K232" s="672" t="s">
        <v>1235</v>
      </c>
      <c r="L232" s="673" t="s">
        <v>1251</v>
      </c>
      <c r="M232" s="673" t="s">
        <v>945</v>
      </c>
      <c r="N232" s="674" t="s">
        <v>1248</v>
      </c>
      <c r="O232" s="675">
        <v>10.54</v>
      </c>
      <c r="P232" s="672" t="str">
        <f>IFERROR(INDEX([6]契約DB!CQ:CQ,MATCH($C232,[6]契約DB!$I:$I,0)),"")</f>
        <v>混合型</v>
      </c>
      <c r="Q232" s="676" t="s">
        <v>711</v>
      </c>
      <c r="R232" s="676" t="s">
        <v>1236</v>
      </c>
      <c r="S232" s="677" t="s">
        <v>611</v>
      </c>
      <c r="T232" s="678" t="s">
        <v>1239</v>
      </c>
      <c r="U232" s="677" t="s">
        <v>1238</v>
      </c>
      <c r="V232" s="676" t="s">
        <v>643</v>
      </c>
      <c r="W232" s="678" t="s">
        <v>611</v>
      </c>
      <c r="X232" s="677" t="s">
        <v>1243</v>
      </c>
      <c r="Y232" s="677" t="s">
        <v>611</v>
      </c>
      <c r="Z232" s="678" t="s">
        <v>711</v>
      </c>
      <c r="AA232" s="678" t="s">
        <v>611</v>
      </c>
      <c r="AB232" s="676" t="s">
        <v>643</v>
      </c>
      <c r="AC232" s="676" t="s">
        <v>643</v>
      </c>
      <c r="AD232" s="676" t="s">
        <v>643</v>
      </c>
      <c r="AE232" s="679" t="s">
        <v>711</v>
      </c>
      <c r="AF232" s="678" t="s">
        <v>711</v>
      </c>
      <c r="AG232" s="678" t="s">
        <v>1237</v>
      </c>
      <c r="AH232" s="678" t="s">
        <v>1238</v>
      </c>
      <c r="AI232" s="676" t="s">
        <v>1239</v>
      </c>
      <c r="AJ232" s="678" t="s">
        <v>643</v>
      </c>
      <c r="AK232" s="678" t="s">
        <v>611</v>
      </c>
      <c r="AL232" s="529"/>
      <c r="AM232" s="680" t="s">
        <v>2276</v>
      </c>
      <c r="AN232" s="681" t="s">
        <v>1244</v>
      </c>
      <c r="AO232" s="681" t="s">
        <v>1240</v>
      </c>
      <c r="AP232" s="681" t="s">
        <v>1247</v>
      </c>
      <c r="AR232" s="681" t="s">
        <v>1246</v>
      </c>
      <c r="AS232" s="681" t="s">
        <v>2278</v>
      </c>
      <c r="AT232" s="681" t="s">
        <v>1246</v>
      </c>
      <c r="AU232" s="681" t="s">
        <v>1247</v>
      </c>
      <c r="AV232" s="529" t="s">
        <v>1242</v>
      </c>
      <c r="AX232" s="668" t="str">
        <f>VLOOKUP($I232,'[6]資料）特定'!$H:$H,1,FALSE)</f>
        <v>そんぽの家　豊中南曽根</v>
      </c>
      <c r="AY232" s="682">
        <f>VLOOKUP($I232,'[6]資料）特定'!$H:$M,6,FALSE)</f>
        <v>0</v>
      </c>
    </row>
    <row r="233" spans="1:51" ht="15" hidden="1" customHeight="1">
      <c r="A233" s="670">
        <v>268</v>
      </c>
      <c r="B233" s="670" t="s">
        <v>2279</v>
      </c>
      <c r="C233" s="670" t="str">
        <f t="shared" si="3"/>
        <v>0022_1</v>
      </c>
      <c r="D233" s="688" t="s">
        <v>1249</v>
      </c>
      <c r="E233" s="688" t="s">
        <v>2259</v>
      </c>
      <c r="F233" s="673" t="s">
        <v>1250</v>
      </c>
      <c r="G233" s="673" t="s">
        <v>945</v>
      </c>
      <c r="H233" s="673" t="s">
        <v>945</v>
      </c>
      <c r="I233" s="691" t="s">
        <v>2280</v>
      </c>
      <c r="J233" s="673" t="s">
        <v>2281</v>
      </c>
      <c r="K233" s="672" t="s">
        <v>1235</v>
      </c>
      <c r="L233" s="673" t="s">
        <v>1251</v>
      </c>
      <c r="M233" s="673" t="s">
        <v>945</v>
      </c>
      <c r="N233" s="674" t="s">
        <v>1248</v>
      </c>
      <c r="O233" s="675">
        <v>10.54</v>
      </c>
      <c r="P233" s="672" t="str">
        <f>IFERROR(INDEX([6]契約DB!CQ:CQ,MATCH($C233,[6]契約DB!$I:$I,0)),"")</f>
        <v>混合型</v>
      </c>
      <c r="Q233" s="676" t="s">
        <v>711</v>
      </c>
      <c r="R233" s="676" t="s">
        <v>1236</v>
      </c>
      <c r="S233" s="677" t="s">
        <v>611</v>
      </c>
      <c r="T233" s="678" t="s">
        <v>643</v>
      </c>
      <c r="U233" s="677" t="s">
        <v>611</v>
      </c>
      <c r="V233" s="676" t="s">
        <v>643</v>
      </c>
      <c r="W233" s="678" t="s">
        <v>611</v>
      </c>
      <c r="X233" s="677" t="s">
        <v>1244</v>
      </c>
      <c r="Y233" s="677" t="s">
        <v>611</v>
      </c>
      <c r="Z233" s="678" t="s">
        <v>611</v>
      </c>
      <c r="AA233" s="678" t="s">
        <v>611</v>
      </c>
      <c r="AB233" s="676" t="s">
        <v>643</v>
      </c>
      <c r="AC233" s="676" t="s">
        <v>643</v>
      </c>
      <c r="AD233" s="676" t="s">
        <v>643</v>
      </c>
      <c r="AE233" s="679" t="s">
        <v>711</v>
      </c>
      <c r="AF233" s="678" t="s">
        <v>711</v>
      </c>
      <c r="AG233" s="678" t="s">
        <v>1237</v>
      </c>
      <c r="AH233" s="678" t="s">
        <v>1243</v>
      </c>
      <c r="AI233" s="676" t="s">
        <v>1239</v>
      </c>
      <c r="AJ233" s="678" t="s">
        <v>643</v>
      </c>
      <c r="AK233" s="678" t="s">
        <v>611</v>
      </c>
      <c r="AL233" s="529"/>
      <c r="AM233" s="680" t="s">
        <v>2282</v>
      </c>
      <c r="AN233" s="681" t="s">
        <v>1244</v>
      </c>
      <c r="AO233" s="681" t="s">
        <v>1244</v>
      </c>
      <c r="AP233" s="681" t="s">
        <v>1447</v>
      </c>
      <c r="AR233" s="681" t="s">
        <v>1244</v>
      </c>
      <c r="AS233" s="681" t="s">
        <v>1241</v>
      </c>
      <c r="AT233" s="681" t="s">
        <v>1244</v>
      </c>
      <c r="AU233" s="681" t="s">
        <v>1447</v>
      </c>
      <c r="AV233" s="529" t="s">
        <v>1242</v>
      </c>
      <c r="AX233" s="692" t="str">
        <f>VLOOKUP($I233,'[6]資料）特定'!$H:$H,1,FALSE)</f>
        <v>ＳＯＭＰＯケア　ラヴィーレ豊中</v>
      </c>
      <c r="AY233" s="682">
        <f>VLOOKUP($I233,'[6]資料）特定'!$H:$M,6,FALSE)</f>
        <v>0</v>
      </c>
    </row>
    <row r="234" spans="1:51" ht="15" hidden="1" customHeight="1">
      <c r="A234" s="670">
        <v>269</v>
      </c>
      <c r="B234" s="670" t="s">
        <v>2283</v>
      </c>
      <c r="C234" s="670" t="str">
        <f t="shared" si="3"/>
        <v>0035_1</v>
      </c>
      <c r="D234" s="688" t="s">
        <v>1249</v>
      </c>
      <c r="E234" s="688" t="s">
        <v>2259</v>
      </c>
      <c r="F234" s="673" t="s">
        <v>1250</v>
      </c>
      <c r="G234" s="673" t="s">
        <v>945</v>
      </c>
      <c r="H234" s="673" t="s">
        <v>945</v>
      </c>
      <c r="I234" s="673" t="s">
        <v>2284</v>
      </c>
      <c r="J234" s="673" t="s">
        <v>2285</v>
      </c>
      <c r="K234" s="672" t="s">
        <v>1235</v>
      </c>
      <c r="L234" s="673" t="s">
        <v>1251</v>
      </c>
      <c r="M234" s="673" t="s">
        <v>945</v>
      </c>
      <c r="N234" s="674" t="s">
        <v>1248</v>
      </c>
      <c r="O234" s="675">
        <v>10.54</v>
      </c>
      <c r="P234" s="672" t="str">
        <f>IFERROR(INDEX([6]契約DB!CQ:CQ,MATCH($C234,[6]契約DB!$I:$I,0)),"")</f>
        <v>混合型</v>
      </c>
      <c r="Q234" s="676" t="s">
        <v>711</v>
      </c>
      <c r="R234" s="676" t="s">
        <v>1236</v>
      </c>
      <c r="S234" s="677" t="s">
        <v>611</v>
      </c>
      <c r="T234" s="678" t="s">
        <v>643</v>
      </c>
      <c r="U234" s="677" t="s">
        <v>1238</v>
      </c>
      <c r="V234" s="676" t="s">
        <v>643</v>
      </c>
      <c r="W234" s="678" t="s">
        <v>611</v>
      </c>
      <c r="X234" s="677" t="s">
        <v>1244</v>
      </c>
      <c r="Y234" s="677" t="s">
        <v>611</v>
      </c>
      <c r="Z234" s="678" t="s">
        <v>611</v>
      </c>
      <c r="AA234" s="678" t="s">
        <v>611</v>
      </c>
      <c r="AB234" s="676" t="s">
        <v>643</v>
      </c>
      <c r="AC234" s="676" t="s">
        <v>643</v>
      </c>
      <c r="AD234" s="676" t="s">
        <v>643</v>
      </c>
      <c r="AE234" s="679" t="s">
        <v>711</v>
      </c>
      <c r="AF234" s="678" t="s">
        <v>711</v>
      </c>
      <c r="AG234" s="678" t="s">
        <v>1237</v>
      </c>
      <c r="AH234" s="678" t="s">
        <v>1243</v>
      </c>
      <c r="AI234" s="676" t="s">
        <v>1239</v>
      </c>
      <c r="AJ234" s="678" t="s">
        <v>643</v>
      </c>
      <c r="AK234" s="678" t="s">
        <v>611</v>
      </c>
      <c r="AL234" s="529"/>
      <c r="AM234" s="680" t="s">
        <v>2284</v>
      </c>
      <c r="AN234" s="681" t="s">
        <v>1244</v>
      </c>
      <c r="AO234" s="681" t="s">
        <v>1244</v>
      </c>
      <c r="AP234" s="681" t="s">
        <v>1447</v>
      </c>
      <c r="AR234" s="681" t="s">
        <v>1244</v>
      </c>
      <c r="AS234" s="681" t="s">
        <v>1241</v>
      </c>
      <c r="AT234" s="681" t="s">
        <v>1244</v>
      </c>
      <c r="AU234" s="681" t="s">
        <v>1447</v>
      </c>
      <c r="AV234" s="529" t="s">
        <v>1242</v>
      </c>
      <c r="AX234" s="668" t="str">
        <f>VLOOKUP($I234,'[6]資料）特定'!$H:$H,1,FALSE)</f>
        <v>そんぽの家　豊中野田</v>
      </c>
      <c r="AY234" s="682">
        <f>VLOOKUP($I234,'[6]資料）特定'!$H:$M,6,FALSE)</f>
        <v>0</v>
      </c>
    </row>
    <row r="235" spans="1:51" ht="15" hidden="1" customHeight="1">
      <c r="A235" s="670">
        <v>123</v>
      </c>
      <c r="B235" s="670" t="s">
        <v>2286</v>
      </c>
      <c r="C235" s="670" t="str">
        <f t="shared" si="3"/>
        <v>0098_1</v>
      </c>
      <c r="D235" s="688" t="s">
        <v>1249</v>
      </c>
      <c r="E235" s="688" t="s">
        <v>1252</v>
      </c>
      <c r="F235" s="673" t="s">
        <v>1250</v>
      </c>
      <c r="G235" s="673" t="s">
        <v>2287</v>
      </c>
      <c r="H235" s="673" t="s">
        <v>1234</v>
      </c>
      <c r="I235" s="673" t="s">
        <v>2288</v>
      </c>
      <c r="J235" s="673" t="s">
        <v>2289</v>
      </c>
      <c r="K235" s="672" t="s">
        <v>1235</v>
      </c>
      <c r="L235" s="673" t="s">
        <v>1251</v>
      </c>
      <c r="M235" s="673" t="s">
        <v>2287</v>
      </c>
      <c r="N235" s="674" t="s">
        <v>1491</v>
      </c>
      <c r="O235" s="675">
        <v>10.45</v>
      </c>
      <c r="P235" s="672" t="str">
        <f>IFERROR(INDEX([6]契約DB!CQ:CQ,MATCH($C235,[6]契約DB!$I:$I,0)),"")</f>
        <v>混合型</v>
      </c>
      <c r="Q235" s="676" t="s">
        <v>711</v>
      </c>
      <c r="R235" s="676" t="s">
        <v>1236</v>
      </c>
      <c r="S235" s="677" t="s">
        <v>611</v>
      </c>
      <c r="T235" s="678" t="s">
        <v>643</v>
      </c>
      <c r="U235" s="677" t="s">
        <v>611</v>
      </c>
      <c r="V235" s="676" t="s">
        <v>643</v>
      </c>
      <c r="W235" s="678" t="s">
        <v>611</v>
      </c>
      <c r="X235" s="677" t="s">
        <v>1243</v>
      </c>
      <c r="Y235" s="677" t="s">
        <v>611</v>
      </c>
      <c r="Z235" s="678" t="s">
        <v>611</v>
      </c>
      <c r="AA235" s="678" t="s">
        <v>611</v>
      </c>
      <c r="AB235" s="676" t="s">
        <v>643</v>
      </c>
      <c r="AC235" s="676" t="s">
        <v>643</v>
      </c>
      <c r="AD235" s="676" t="s">
        <v>643</v>
      </c>
      <c r="AE235" s="679" t="s">
        <v>711</v>
      </c>
      <c r="AF235" s="678" t="s">
        <v>711</v>
      </c>
      <c r="AG235" s="678" t="s">
        <v>1237</v>
      </c>
      <c r="AH235" s="678" t="s">
        <v>1238</v>
      </c>
      <c r="AI235" s="676" t="s">
        <v>1239</v>
      </c>
      <c r="AJ235" s="678" t="s">
        <v>643</v>
      </c>
      <c r="AK235" s="678" t="s">
        <v>611</v>
      </c>
      <c r="AL235" s="529"/>
      <c r="AM235" s="680" t="s">
        <v>2288</v>
      </c>
      <c r="AN235" s="681" t="s">
        <v>1243</v>
      </c>
      <c r="AO235" s="681" t="s">
        <v>1243</v>
      </c>
      <c r="AP235" s="681" t="s">
        <v>1447</v>
      </c>
      <c r="AR235" s="681" t="s">
        <v>1243</v>
      </c>
      <c r="AS235" s="681" t="s">
        <v>1241</v>
      </c>
      <c r="AT235" s="681" t="s">
        <v>1243</v>
      </c>
      <c r="AU235" s="681" t="s">
        <v>1447</v>
      </c>
      <c r="AV235" s="529" t="s">
        <v>1242</v>
      </c>
      <c r="AX235" s="668" t="str">
        <f>VLOOKUP($I235,'[6]資料）特定'!$H:$H,1,FALSE)</f>
        <v>そんぽの家　茨木島</v>
      </c>
      <c r="AY235" s="682">
        <f>VLOOKUP($I235,'[6]資料）特定'!$H:$M,6,FALSE)</f>
        <v>0</v>
      </c>
    </row>
    <row r="236" spans="1:51" ht="15" hidden="1" customHeight="1">
      <c r="A236" s="670">
        <v>124</v>
      </c>
      <c r="B236" s="670" t="s">
        <v>2290</v>
      </c>
      <c r="C236" s="670" t="str">
        <f t="shared" si="3"/>
        <v>0034_1</v>
      </c>
      <c r="D236" s="688" t="s">
        <v>1249</v>
      </c>
      <c r="E236" s="688" t="s">
        <v>1252</v>
      </c>
      <c r="F236" s="673" t="s">
        <v>1250</v>
      </c>
      <c r="G236" s="673" t="s">
        <v>2287</v>
      </c>
      <c r="H236" s="673" t="s">
        <v>1234</v>
      </c>
      <c r="I236" s="673" t="s">
        <v>2291</v>
      </c>
      <c r="J236" s="673" t="s">
        <v>2292</v>
      </c>
      <c r="K236" s="672" t="s">
        <v>1235</v>
      </c>
      <c r="L236" s="673" t="s">
        <v>1251</v>
      </c>
      <c r="M236" s="673" t="s">
        <v>2287</v>
      </c>
      <c r="N236" s="674" t="s">
        <v>1491</v>
      </c>
      <c r="O236" s="675">
        <v>10.45</v>
      </c>
      <c r="P236" s="672" t="str">
        <f>IFERROR(INDEX([6]契約DB!CQ:CQ,MATCH($C236,[6]契約DB!$I:$I,0)),"")</f>
        <v>混合型</v>
      </c>
      <c r="Q236" s="676" t="s">
        <v>711</v>
      </c>
      <c r="R236" s="676" t="s">
        <v>1236</v>
      </c>
      <c r="S236" s="677" t="s">
        <v>611</v>
      </c>
      <c r="T236" s="552" t="s">
        <v>643</v>
      </c>
      <c r="U236" s="553" t="s">
        <v>1238</v>
      </c>
      <c r="V236" s="676" t="s">
        <v>643</v>
      </c>
      <c r="W236" s="678" t="s">
        <v>611</v>
      </c>
      <c r="X236" s="553" t="s">
        <v>1244</v>
      </c>
      <c r="Y236" s="677" t="s">
        <v>611</v>
      </c>
      <c r="Z236" s="678" t="s">
        <v>611</v>
      </c>
      <c r="AA236" s="552" t="s">
        <v>1239</v>
      </c>
      <c r="AB236" s="676" t="s">
        <v>643</v>
      </c>
      <c r="AC236" s="676" t="s">
        <v>643</v>
      </c>
      <c r="AD236" s="676" t="s">
        <v>643</v>
      </c>
      <c r="AE236" s="683" t="s">
        <v>1243</v>
      </c>
      <c r="AF236" s="552" t="s">
        <v>1239</v>
      </c>
      <c r="AG236" s="678" t="s">
        <v>1237</v>
      </c>
      <c r="AH236" s="552" t="s">
        <v>1243</v>
      </c>
      <c r="AI236" s="676" t="s">
        <v>1239</v>
      </c>
      <c r="AJ236" s="678" t="s">
        <v>643</v>
      </c>
      <c r="AK236" s="678" t="s">
        <v>611</v>
      </c>
      <c r="AL236" s="529"/>
      <c r="AM236" s="680" t="s">
        <v>2291</v>
      </c>
      <c r="AN236" s="681" t="s">
        <v>1244</v>
      </c>
      <c r="AO236" s="681" t="s">
        <v>1240</v>
      </c>
      <c r="AP236" s="681" t="s">
        <v>1247</v>
      </c>
      <c r="AR236" s="681" t="s">
        <v>1244</v>
      </c>
      <c r="AS236" s="681" t="s">
        <v>1241</v>
      </c>
      <c r="AT236" s="681" t="s">
        <v>1244</v>
      </c>
      <c r="AU236" s="681" t="s">
        <v>1247</v>
      </c>
      <c r="AV236" s="529" t="s">
        <v>1242</v>
      </c>
      <c r="AX236" s="668" t="str">
        <f>VLOOKUP($I236,'[6]資料）特定'!$H:$H,1,FALSE)</f>
        <v>そんぽの家　茨木東奈良</v>
      </c>
      <c r="AY236" s="668" t="str">
        <f>VLOOKUP($I236,'[6]資料）特定'!$H:$M,6,FALSE)</f>
        <v>Ⅱ</v>
      </c>
    </row>
    <row r="237" spans="1:51" ht="15" hidden="1" customHeight="1">
      <c r="A237" s="670">
        <v>271</v>
      </c>
      <c r="B237" s="670" t="s">
        <v>2293</v>
      </c>
      <c r="C237" s="670" t="str">
        <f t="shared" si="3"/>
        <v>1255_1</v>
      </c>
      <c r="D237" s="688" t="s">
        <v>1249</v>
      </c>
      <c r="E237" s="688" t="s">
        <v>1252</v>
      </c>
      <c r="F237" s="673" t="s">
        <v>1250</v>
      </c>
      <c r="G237" s="673" t="s">
        <v>967</v>
      </c>
      <c r="H237" s="673" t="s">
        <v>967</v>
      </c>
      <c r="I237" s="673" t="s">
        <v>2294</v>
      </c>
      <c r="J237" s="673" t="s">
        <v>2295</v>
      </c>
      <c r="K237" s="672" t="s">
        <v>1235</v>
      </c>
      <c r="L237" s="673" t="s">
        <v>1251</v>
      </c>
      <c r="M237" s="673" t="s">
        <v>967</v>
      </c>
      <c r="N237" s="674" t="s">
        <v>1491</v>
      </c>
      <c r="O237" s="675">
        <v>10.45</v>
      </c>
      <c r="P237" s="672" t="str">
        <f>IFERROR(INDEX([6]契約DB!CQ:CQ,MATCH($C237,[6]契約DB!$I:$I,0)),"")</f>
        <v>混合型</v>
      </c>
      <c r="Q237" s="676" t="s">
        <v>711</v>
      </c>
      <c r="R237" s="676" t="s">
        <v>1236</v>
      </c>
      <c r="S237" s="677" t="s">
        <v>611</v>
      </c>
      <c r="T237" s="678" t="s">
        <v>643</v>
      </c>
      <c r="U237" s="677" t="s">
        <v>1238</v>
      </c>
      <c r="V237" s="676" t="s">
        <v>643</v>
      </c>
      <c r="W237" s="678" t="s">
        <v>611</v>
      </c>
      <c r="X237" s="677" t="s">
        <v>1244</v>
      </c>
      <c r="Y237" s="677" t="s">
        <v>611</v>
      </c>
      <c r="Z237" s="678" t="s">
        <v>611</v>
      </c>
      <c r="AA237" s="678" t="s">
        <v>611</v>
      </c>
      <c r="AB237" s="676" t="s">
        <v>643</v>
      </c>
      <c r="AC237" s="676" t="s">
        <v>643</v>
      </c>
      <c r="AD237" s="676" t="s">
        <v>643</v>
      </c>
      <c r="AE237" s="679" t="s">
        <v>711</v>
      </c>
      <c r="AF237" s="678" t="s">
        <v>711</v>
      </c>
      <c r="AG237" s="678" t="s">
        <v>1237</v>
      </c>
      <c r="AH237" s="678" t="s">
        <v>1243</v>
      </c>
      <c r="AI237" s="676" t="s">
        <v>1239</v>
      </c>
      <c r="AJ237" s="678" t="s">
        <v>643</v>
      </c>
      <c r="AK237" s="678" t="s">
        <v>611</v>
      </c>
      <c r="AL237" s="529"/>
      <c r="AM237" s="680" t="s">
        <v>2294</v>
      </c>
      <c r="AN237" s="681" t="s">
        <v>1244</v>
      </c>
      <c r="AO237" s="681" t="s">
        <v>1244</v>
      </c>
      <c r="AP237" s="681" t="s">
        <v>1447</v>
      </c>
      <c r="AR237" s="681" t="s">
        <v>1244</v>
      </c>
      <c r="AS237" s="681" t="s">
        <v>1241</v>
      </c>
      <c r="AT237" s="681" t="s">
        <v>1244</v>
      </c>
      <c r="AU237" s="681" t="s">
        <v>1447</v>
      </c>
      <c r="AV237" s="529" t="s">
        <v>1242</v>
      </c>
      <c r="AX237" s="668" t="str">
        <f>VLOOKUP($I237,'[6]資料）特定'!$H:$H,1,FALSE)</f>
        <v>そんぽの家　枚方西</v>
      </c>
      <c r="AY237" s="682">
        <f>VLOOKUP($I237,'[6]資料）特定'!$H:$M,6,FALSE)</f>
        <v>0</v>
      </c>
    </row>
    <row r="238" spans="1:51" ht="15" customHeight="1">
      <c r="A238" s="670">
        <v>272</v>
      </c>
      <c r="B238" s="670" t="s">
        <v>1253</v>
      </c>
      <c r="C238" s="670" t="str">
        <f t="shared" si="3"/>
        <v>0052_1</v>
      </c>
      <c r="D238" s="688" t="s">
        <v>1249</v>
      </c>
      <c r="E238" s="688" t="s">
        <v>1252</v>
      </c>
      <c r="F238" s="673" t="s">
        <v>1250</v>
      </c>
      <c r="G238" s="673" t="s">
        <v>1254</v>
      </c>
      <c r="H238" s="673" t="s">
        <v>1234</v>
      </c>
      <c r="I238" s="673" t="s">
        <v>1255</v>
      </c>
      <c r="J238" s="673" t="s">
        <v>1256</v>
      </c>
      <c r="K238" s="672" t="s">
        <v>1235</v>
      </c>
      <c r="L238" s="673" t="s">
        <v>1251</v>
      </c>
      <c r="M238" s="673" t="s">
        <v>1254</v>
      </c>
      <c r="N238" s="674" t="s">
        <v>1248</v>
      </c>
      <c r="O238" s="675">
        <v>10.54</v>
      </c>
      <c r="P238" s="672" t="str">
        <f>IFERROR(INDEX([6]契約DB!CQ:CQ,MATCH($C238,[6]契約DB!$I:$I,0)),"")</f>
        <v>混合型</v>
      </c>
      <c r="Q238" s="676" t="s">
        <v>711</v>
      </c>
      <c r="R238" s="676" t="s">
        <v>1236</v>
      </c>
      <c r="S238" s="677" t="s">
        <v>611</v>
      </c>
      <c r="T238" s="678" t="s">
        <v>643</v>
      </c>
      <c r="U238" s="677" t="s">
        <v>1238</v>
      </c>
      <c r="V238" s="676" t="s">
        <v>643</v>
      </c>
      <c r="W238" s="678" t="s">
        <v>611</v>
      </c>
      <c r="X238" s="677" t="s">
        <v>1244</v>
      </c>
      <c r="Y238" s="677" t="s">
        <v>611</v>
      </c>
      <c r="Z238" s="678" t="s">
        <v>611</v>
      </c>
      <c r="AA238" s="678" t="s">
        <v>611</v>
      </c>
      <c r="AB238" s="676" t="s">
        <v>643</v>
      </c>
      <c r="AC238" s="676" t="s">
        <v>643</v>
      </c>
      <c r="AD238" s="676" t="s">
        <v>643</v>
      </c>
      <c r="AE238" s="683" t="s">
        <v>1243</v>
      </c>
      <c r="AF238" s="676" t="s">
        <v>643</v>
      </c>
      <c r="AG238" s="678" t="s">
        <v>1237</v>
      </c>
      <c r="AH238" s="678" t="s">
        <v>1243</v>
      </c>
      <c r="AI238" s="676" t="s">
        <v>1239</v>
      </c>
      <c r="AJ238" s="678" t="s">
        <v>643</v>
      </c>
      <c r="AK238" s="678" t="s">
        <v>611</v>
      </c>
      <c r="AL238" s="529"/>
      <c r="AM238" s="680" t="s">
        <v>1255</v>
      </c>
      <c r="AN238" s="681" t="s">
        <v>1244</v>
      </c>
      <c r="AO238" s="681" t="s">
        <v>1246</v>
      </c>
      <c r="AP238" s="681" t="s">
        <v>1247</v>
      </c>
      <c r="AR238" s="681" t="s">
        <v>1244</v>
      </c>
      <c r="AS238" s="681" t="s">
        <v>1241</v>
      </c>
      <c r="AT238" s="681" t="s">
        <v>1244</v>
      </c>
      <c r="AU238" s="681" t="s">
        <v>1247</v>
      </c>
      <c r="AV238" s="529" t="s">
        <v>1242</v>
      </c>
      <c r="AX238" s="668" t="str">
        <f>VLOOKUP($I238,'[6]資料）特定'!$H:$H,1,FALSE)</f>
        <v>そんぽの家　万博公園</v>
      </c>
      <c r="AY238" s="668" t="str">
        <f>VLOOKUP($I238,'[6]資料）特定'!$H:$M,6,FALSE)</f>
        <v>Ⅱ</v>
      </c>
    </row>
    <row r="239" spans="1:51" ht="15" hidden="1" customHeight="1">
      <c r="A239" s="670">
        <v>273</v>
      </c>
      <c r="B239" s="670" t="s">
        <v>2296</v>
      </c>
      <c r="C239" s="670" t="str">
        <f t="shared" si="3"/>
        <v>0056_1</v>
      </c>
      <c r="D239" s="688" t="s">
        <v>1249</v>
      </c>
      <c r="E239" s="688" t="s">
        <v>1252</v>
      </c>
      <c r="F239" s="673" t="s">
        <v>1250</v>
      </c>
      <c r="G239" s="673" t="s">
        <v>2297</v>
      </c>
      <c r="H239" s="673" t="s">
        <v>1234</v>
      </c>
      <c r="I239" s="673" t="s">
        <v>2298</v>
      </c>
      <c r="J239" s="673" t="s">
        <v>2299</v>
      </c>
      <c r="K239" s="672" t="s">
        <v>1235</v>
      </c>
      <c r="L239" s="673" t="s">
        <v>1251</v>
      </c>
      <c r="M239" s="673" t="s">
        <v>2297</v>
      </c>
      <c r="N239" s="674" t="s">
        <v>1248</v>
      </c>
      <c r="O239" s="675">
        <v>10.54</v>
      </c>
      <c r="P239" s="672" t="str">
        <f>IFERROR(INDEX([6]契約DB!CQ:CQ,MATCH($C239,[6]契約DB!$I:$I,0)),"")</f>
        <v>混合型</v>
      </c>
      <c r="Q239" s="676" t="s">
        <v>711</v>
      </c>
      <c r="R239" s="676" t="s">
        <v>1236</v>
      </c>
      <c r="S239" s="677" t="s">
        <v>611</v>
      </c>
      <c r="T239" s="678" t="s">
        <v>643</v>
      </c>
      <c r="U239" s="677" t="s">
        <v>1238</v>
      </c>
      <c r="V239" s="676" t="s">
        <v>643</v>
      </c>
      <c r="W239" s="678" t="s">
        <v>611</v>
      </c>
      <c r="X239" s="677" t="s">
        <v>1244</v>
      </c>
      <c r="Y239" s="677" t="s">
        <v>611</v>
      </c>
      <c r="Z239" s="678" t="s">
        <v>611</v>
      </c>
      <c r="AA239" s="678" t="s">
        <v>611</v>
      </c>
      <c r="AB239" s="676" t="s">
        <v>643</v>
      </c>
      <c r="AC239" s="676" t="s">
        <v>643</v>
      </c>
      <c r="AD239" s="676" t="s">
        <v>643</v>
      </c>
      <c r="AE239" s="683" t="s">
        <v>1243</v>
      </c>
      <c r="AF239" s="678" t="s">
        <v>711</v>
      </c>
      <c r="AG239" s="678" t="s">
        <v>1237</v>
      </c>
      <c r="AH239" s="678" t="s">
        <v>1243</v>
      </c>
      <c r="AI239" s="676" t="s">
        <v>1239</v>
      </c>
      <c r="AJ239" s="678" t="s">
        <v>643</v>
      </c>
      <c r="AK239" s="678" t="s">
        <v>611</v>
      </c>
      <c r="AL239" s="529"/>
      <c r="AM239" s="680" t="s">
        <v>2298</v>
      </c>
      <c r="AN239" s="681" t="s">
        <v>1244</v>
      </c>
      <c r="AO239" s="681" t="s">
        <v>1244</v>
      </c>
      <c r="AP239" s="681" t="s">
        <v>1447</v>
      </c>
      <c r="AR239" s="681" t="s">
        <v>1244</v>
      </c>
      <c r="AS239" s="681" t="s">
        <v>1241</v>
      </c>
      <c r="AT239" s="681" t="s">
        <v>1244</v>
      </c>
      <c r="AU239" s="681" t="s">
        <v>1447</v>
      </c>
      <c r="AV239" s="529" t="s">
        <v>1242</v>
      </c>
      <c r="AX239" s="668" t="str">
        <f>VLOOKUP($I239,'[6]資料）特定'!$H:$H,1,FALSE)</f>
        <v>そんぽの家　箕面</v>
      </c>
      <c r="AY239" s="668" t="str">
        <f>VLOOKUP($I239,'[6]資料）特定'!$H:$M,6,FALSE)</f>
        <v>Ⅱ</v>
      </c>
    </row>
    <row r="240" spans="1:51" ht="15" hidden="1" customHeight="1">
      <c r="A240" s="670">
        <v>145</v>
      </c>
      <c r="B240" s="670" t="s">
        <v>2300</v>
      </c>
      <c r="C240" s="670" t="str">
        <f t="shared" si="3"/>
        <v>0019_1</v>
      </c>
      <c r="D240" s="688" t="s">
        <v>1249</v>
      </c>
      <c r="E240" s="688" t="s">
        <v>2301</v>
      </c>
      <c r="F240" s="673" t="s">
        <v>1250</v>
      </c>
      <c r="G240" s="673" t="s">
        <v>2302</v>
      </c>
      <c r="H240" s="673" t="s">
        <v>1234</v>
      </c>
      <c r="I240" s="673" t="s">
        <v>2303</v>
      </c>
      <c r="J240" s="673" t="s">
        <v>2304</v>
      </c>
      <c r="K240" s="672" t="s">
        <v>1235</v>
      </c>
      <c r="L240" s="673" t="s">
        <v>1251</v>
      </c>
      <c r="M240" s="673" t="s">
        <v>2302</v>
      </c>
      <c r="N240" s="674" t="s">
        <v>1491</v>
      </c>
      <c r="O240" s="675">
        <v>10.45</v>
      </c>
      <c r="P240" s="672" t="str">
        <f>IFERROR(INDEX([6]契約DB!CQ:CQ,MATCH($C240,[6]契約DB!$I:$I,0)),"")</f>
        <v>混合型</v>
      </c>
      <c r="Q240" s="676" t="s">
        <v>711</v>
      </c>
      <c r="R240" s="676" t="s">
        <v>1236</v>
      </c>
      <c r="S240" s="677" t="s">
        <v>611</v>
      </c>
      <c r="T240" s="678" t="s">
        <v>611</v>
      </c>
      <c r="U240" s="677" t="s">
        <v>611</v>
      </c>
      <c r="V240" s="676" t="s">
        <v>643</v>
      </c>
      <c r="W240" s="678" t="s">
        <v>611</v>
      </c>
      <c r="X240" s="677" t="s">
        <v>1244</v>
      </c>
      <c r="Y240" s="677" t="s">
        <v>611</v>
      </c>
      <c r="Z240" s="678" t="s">
        <v>611</v>
      </c>
      <c r="AA240" s="678" t="s">
        <v>611</v>
      </c>
      <c r="AB240" s="676" t="s">
        <v>643</v>
      </c>
      <c r="AC240" s="676" t="s">
        <v>643</v>
      </c>
      <c r="AD240" s="676" t="s">
        <v>643</v>
      </c>
      <c r="AE240" s="679" t="s">
        <v>711</v>
      </c>
      <c r="AF240" s="676" t="s">
        <v>711</v>
      </c>
      <c r="AG240" s="676" t="s">
        <v>1237</v>
      </c>
      <c r="AH240" s="676" t="s">
        <v>1243</v>
      </c>
      <c r="AI240" s="676" t="s">
        <v>1239</v>
      </c>
      <c r="AJ240" s="678" t="s">
        <v>643</v>
      </c>
      <c r="AK240" s="678" t="s">
        <v>611</v>
      </c>
      <c r="AL240" s="529"/>
      <c r="AM240" s="680" t="s">
        <v>2303</v>
      </c>
      <c r="AN240" s="681" t="s">
        <v>1244</v>
      </c>
      <c r="AO240" s="681" t="s">
        <v>1244</v>
      </c>
      <c r="AP240" s="681" t="s">
        <v>1447</v>
      </c>
      <c r="AR240" s="681" t="s">
        <v>1244</v>
      </c>
      <c r="AS240" s="681" t="s">
        <v>1241</v>
      </c>
      <c r="AT240" s="681" t="s">
        <v>1244</v>
      </c>
      <c r="AU240" s="681" t="s">
        <v>1447</v>
      </c>
      <c r="AV240" s="529" t="s">
        <v>1242</v>
      </c>
      <c r="AX240" s="668" t="str">
        <f>VLOOKUP($I240,'[6]資料）特定'!$H:$H,1,FALSE)</f>
        <v>そんぽの家　交野</v>
      </c>
      <c r="AY240" s="682">
        <f>VLOOKUP($I240,'[6]資料）特定'!$H:$M,6,FALSE)</f>
        <v>0</v>
      </c>
    </row>
    <row r="241" spans="1:51" s="693" customFormat="1" ht="15" hidden="1" customHeight="1">
      <c r="A241" s="670">
        <v>146</v>
      </c>
      <c r="B241" s="670" t="s">
        <v>2305</v>
      </c>
      <c r="C241" s="670" t="str">
        <f t="shared" si="3"/>
        <v>A9006M_1</v>
      </c>
      <c r="D241" s="688" t="s">
        <v>1249</v>
      </c>
      <c r="E241" s="688" t="s">
        <v>2301</v>
      </c>
      <c r="F241" s="673" t="s">
        <v>1250</v>
      </c>
      <c r="G241" s="673" t="s">
        <v>2302</v>
      </c>
      <c r="H241" s="673" t="s">
        <v>1234</v>
      </c>
      <c r="I241" s="673" t="s">
        <v>2306</v>
      </c>
      <c r="J241" s="673" t="s">
        <v>2307</v>
      </c>
      <c r="K241" s="672" t="s">
        <v>2308</v>
      </c>
      <c r="L241" s="673" t="s">
        <v>1251</v>
      </c>
      <c r="M241" s="673" t="s">
        <v>2302</v>
      </c>
      <c r="N241" s="674" t="s">
        <v>1491</v>
      </c>
      <c r="O241" s="675">
        <v>10.45</v>
      </c>
      <c r="P241" s="672" t="s">
        <v>2309</v>
      </c>
      <c r="Q241" s="676" t="s">
        <v>611</v>
      </c>
      <c r="R241" s="676" t="s">
        <v>1236</v>
      </c>
      <c r="S241" s="684" t="s">
        <v>611</v>
      </c>
      <c r="T241" s="676" t="s">
        <v>611</v>
      </c>
      <c r="U241" s="684" t="s">
        <v>611</v>
      </c>
      <c r="V241" s="676" t="s">
        <v>643</v>
      </c>
      <c r="W241" s="676" t="s">
        <v>611</v>
      </c>
      <c r="X241" s="684" t="s">
        <v>1243</v>
      </c>
      <c r="Y241" s="684" t="s">
        <v>611</v>
      </c>
      <c r="Z241" s="676" t="s">
        <v>611</v>
      </c>
      <c r="AA241" s="676" t="s">
        <v>611</v>
      </c>
      <c r="AB241" s="676" t="s">
        <v>643</v>
      </c>
      <c r="AC241" s="676" t="s">
        <v>643</v>
      </c>
      <c r="AD241" s="676" t="s">
        <v>643</v>
      </c>
      <c r="AE241" s="683" t="s">
        <v>1243</v>
      </c>
      <c r="AF241" s="676" t="s">
        <v>611</v>
      </c>
      <c r="AG241" s="676" t="s">
        <v>1238</v>
      </c>
      <c r="AH241" s="676" t="s">
        <v>1238</v>
      </c>
      <c r="AI241" s="676" t="s">
        <v>1239</v>
      </c>
      <c r="AJ241" s="676" t="s">
        <v>643</v>
      </c>
      <c r="AK241" s="676" t="s">
        <v>611</v>
      </c>
      <c r="AM241" s="694" t="s">
        <v>2310</v>
      </c>
      <c r="AN241" s="695" t="s">
        <v>1246</v>
      </c>
      <c r="AO241" s="695" t="s">
        <v>1246</v>
      </c>
      <c r="AP241" s="695" t="s">
        <v>1447</v>
      </c>
      <c r="AR241" s="695" t="s">
        <v>1246</v>
      </c>
      <c r="AS241" s="695" t="s">
        <v>1241</v>
      </c>
      <c r="AT241" s="695" t="s">
        <v>1246</v>
      </c>
      <c r="AU241" s="695" t="s">
        <v>1447</v>
      </c>
      <c r="AV241" s="693" t="s">
        <v>1242</v>
      </c>
      <c r="AX241" s="668" t="str">
        <f>VLOOKUP($I241,'[6]資料）特定'!$H:$H,1,FALSE)</f>
        <v>そんぽの家　交野駅前</v>
      </c>
      <c r="AY241" s="668" t="str">
        <f>VLOOKUP($I241,'[6]資料）特定'!$H:$M,6,FALSE)</f>
        <v>Ⅱ</v>
      </c>
    </row>
    <row r="242" spans="1:51" ht="15" hidden="1" customHeight="1">
      <c r="A242" s="670">
        <v>163</v>
      </c>
      <c r="B242" s="670" t="s">
        <v>2311</v>
      </c>
      <c r="C242" s="670" t="str">
        <f t="shared" si="3"/>
        <v>0100_1</v>
      </c>
      <c r="D242" s="688" t="s">
        <v>1249</v>
      </c>
      <c r="E242" s="688" t="s">
        <v>2301</v>
      </c>
      <c r="F242" s="673" t="s">
        <v>1250</v>
      </c>
      <c r="G242" s="673" t="s">
        <v>2312</v>
      </c>
      <c r="H242" s="673" t="s">
        <v>1234</v>
      </c>
      <c r="I242" s="673" t="s">
        <v>2313</v>
      </c>
      <c r="J242" s="673" t="s">
        <v>2314</v>
      </c>
      <c r="K242" s="672" t="s">
        <v>1235</v>
      </c>
      <c r="L242" s="673" t="s">
        <v>1251</v>
      </c>
      <c r="M242" s="673" t="s">
        <v>2312</v>
      </c>
      <c r="N242" s="674" t="s">
        <v>1525</v>
      </c>
      <c r="O242" s="675">
        <v>10.68</v>
      </c>
      <c r="P242" s="672" t="s">
        <v>2309</v>
      </c>
      <c r="Q242" s="676" t="s">
        <v>611</v>
      </c>
      <c r="R242" s="676" t="s">
        <v>1236</v>
      </c>
      <c r="S242" s="677" t="s">
        <v>611</v>
      </c>
      <c r="T242" s="678" t="s">
        <v>611</v>
      </c>
      <c r="U242" s="677" t="s">
        <v>611</v>
      </c>
      <c r="V242" s="676" t="s">
        <v>643</v>
      </c>
      <c r="W242" s="678" t="s">
        <v>611</v>
      </c>
      <c r="X242" s="677" t="s">
        <v>1243</v>
      </c>
      <c r="Y242" s="677" t="s">
        <v>611</v>
      </c>
      <c r="Z242" s="678" t="s">
        <v>611</v>
      </c>
      <c r="AA242" s="678" t="s">
        <v>611</v>
      </c>
      <c r="AB242" s="676" t="s">
        <v>643</v>
      </c>
      <c r="AC242" s="676" t="s">
        <v>643</v>
      </c>
      <c r="AD242" s="676" t="s">
        <v>643</v>
      </c>
      <c r="AE242" s="679" t="s">
        <v>611</v>
      </c>
      <c r="AF242" s="678" t="s">
        <v>611</v>
      </c>
      <c r="AG242" s="678" t="s">
        <v>1238</v>
      </c>
      <c r="AH242" s="678" t="s">
        <v>1238</v>
      </c>
      <c r="AI242" s="676" t="s">
        <v>1239</v>
      </c>
      <c r="AJ242" s="678" t="s">
        <v>643</v>
      </c>
      <c r="AK242" s="678" t="s">
        <v>611</v>
      </c>
      <c r="AL242" s="529"/>
      <c r="AM242" s="680" t="s">
        <v>2313</v>
      </c>
      <c r="AN242" s="681" t="s">
        <v>1243</v>
      </c>
      <c r="AO242" s="681" t="s">
        <v>1243</v>
      </c>
      <c r="AP242" s="681" t="s">
        <v>1447</v>
      </c>
      <c r="AR242" s="681" t="s">
        <v>1243</v>
      </c>
      <c r="AS242" s="681" t="s">
        <v>1241</v>
      </c>
      <c r="AT242" s="681" t="s">
        <v>1243</v>
      </c>
      <c r="AU242" s="681" t="s">
        <v>1447</v>
      </c>
      <c r="AV242" s="529" t="s">
        <v>1242</v>
      </c>
      <c r="AX242" s="668" t="str">
        <f>VLOOKUP($I242,'[6]資料）特定'!$H:$H,1,FALSE)</f>
        <v>そんぽの家　守口南</v>
      </c>
      <c r="AY242" s="682">
        <f>VLOOKUP($I242,'[6]資料）特定'!$H:$M,6,FALSE)</f>
        <v>0</v>
      </c>
    </row>
    <row r="243" spans="1:51" ht="15" hidden="1" customHeight="1">
      <c r="A243" s="670">
        <v>165</v>
      </c>
      <c r="B243" s="670" t="s">
        <v>2315</v>
      </c>
      <c r="C243" s="670" t="str">
        <f t="shared" si="3"/>
        <v>0040_1</v>
      </c>
      <c r="D243" s="688" t="s">
        <v>1249</v>
      </c>
      <c r="E243" s="688" t="s">
        <v>2301</v>
      </c>
      <c r="F243" s="673" t="s">
        <v>1250</v>
      </c>
      <c r="G243" s="673" t="s">
        <v>2316</v>
      </c>
      <c r="H243" s="673" t="s">
        <v>1234</v>
      </c>
      <c r="I243" s="673" t="s">
        <v>2317</v>
      </c>
      <c r="J243" s="673" t="s">
        <v>2318</v>
      </c>
      <c r="K243" s="672" t="s">
        <v>1235</v>
      </c>
      <c r="L243" s="673" t="s">
        <v>1251</v>
      </c>
      <c r="M243" s="673" t="s">
        <v>2316</v>
      </c>
      <c r="N243" s="674" t="s">
        <v>1525</v>
      </c>
      <c r="O243" s="675">
        <v>10.68</v>
      </c>
      <c r="P243" s="672" t="s">
        <v>2309</v>
      </c>
      <c r="Q243" s="676" t="s">
        <v>611</v>
      </c>
      <c r="R243" s="676" t="s">
        <v>1236</v>
      </c>
      <c r="S243" s="677" t="s">
        <v>611</v>
      </c>
      <c r="T243" s="678" t="s">
        <v>611</v>
      </c>
      <c r="U243" s="677" t="s">
        <v>611</v>
      </c>
      <c r="V243" s="676" t="s">
        <v>643</v>
      </c>
      <c r="W243" s="678" t="s">
        <v>611</v>
      </c>
      <c r="X243" s="677" t="s">
        <v>1243</v>
      </c>
      <c r="Y243" s="677" t="s">
        <v>611</v>
      </c>
      <c r="Z243" s="678" t="s">
        <v>611</v>
      </c>
      <c r="AA243" s="678" t="s">
        <v>611</v>
      </c>
      <c r="AB243" s="676" t="s">
        <v>643</v>
      </c>
      <c r="AC243" s="676" t="s">
        <v>643</v>
      </c>
      <c r="AD243" s="676" t="s">
        <v>643</v>
      </c>
      <c r="AE243" s="679" t="s">
        <v>611</v>
      </c>
      <c r="AF243" s="678" t="s">
        <v>611</v>
      </c>
      <c r="AG243" s="678" t="s">
        <v>1238</v>
      </c>
      <c r="AH243" s="678" t="s">
        <v>1238</v>
      </c>
      <c r="AI243" s="676" t="s">
        <v>1239</v>
      </c>
      <c r="AJ243" s="678" t="s">
        <v>643</v>
      </c>
      <c r="AK243" s="678" t="s">
        <v>611</v>
      </c>
      <c r="AL243" s="529"/>
      <c r="AM243" s="680" t="s">
        <v>2317</v>
      </c>
      <c r="AN243" s="681" t="s">
        <v>1244</v>
      </c>
      <c r="AO243" s="681" t="s">
        <v>1244</v>
      </c>
      <c r="AP243" s="681" t="s">
        <v>1447</v>
      </c>
      <c r="AR243" s="681" t="s">
        <v>1244</v>
      </c>
      <c r="AS243" s="681" t="s">
        <v>1241</v>
      </c>
      <c r="AT243" s="681" t="s">
        <v>1244</v>
      </c>
      <c r="AU243" s="681" t="s">
        <v>1447</v>
      </c>
      <c r="AV243" s="529" t="s">
        <v>1242</v>
      </c>
      <c r="AX243" s="668" t="str">
        <f>VLOOKUP($I243,'[6]資料）特定'!$H:$H,1,FALSE)</f>
        <v>そんぽの家　住道</v>
      </c>
      <c r="AY243" s="682">
        <f>VLOOKUP($I243,'[6]資料）特定'!$H:$M,6,FALSE)</f>
        <v>0</v>
      </c>
    </row>
    <row r="244" spans="1:51" ht="15" hidden="1" customHeight="1">
      <c r="A244" s="670">
        <v>178</v>
      </c>
      <c r="B244" s="670" t="s">
        <v>2319</v>
      </c>
      <c r="C244" s="670" t="str">
        <f t="shared" si="3"/>
        <v>0047_1</v>
      </c>
      <c r="D244" s="688" t="s">
        <v>1249</v>
      </c>
      <c r="E244" s="688" t="s">
        <v>2301</v>
      </c>
      <c r="F244" s="673" t="s">
        <v>1250</v>
      </c>
      <c r="G244" s="673" t="s">
        <v>2320</v>
      </c>
      <c r="H244" s="673" t="s">
        <v>2320</v>
      </c>
      <c r="I244" s="673" t="s">
        <v>2321</v>
      </c>
      <c r="J244" s="673" t="s">
        <v>2322</v>
      </c>
      <c r="K244" s="672" t="s">
        <v>1235</v>
      </c>
      <c r="L244" s="673" t="s">
        <v>1251</v>
      </c>
      <c r="M244" s="673" t="s">
        <v>2320</v>
      </c>
      <c r="N244" s="674" t="s">
        <v>1248</v>
      </c>
      <c r="O244" s="675">
        <v>10.54</v>
      </c>
      <c r="P244" s="672" t="str">
        <f>IFERROR(INDEX([6]契約DB!CQ:CQ,MATCH($C244,[6]契約DB!$I:$I,0)),"")</f>
        <v>混合型</v>
      </c>
      <c r="Q244" s="676" t="s">
        <v>711</v>
      </c>
      <c r="R244" s="676" t="s">
        <v>1236</v>
      </c>
      <c r="S244" s="677" t="s">
        <v>611</v>
      </c>
      <c r="T244" s="678" t="s">
        <v>643</v>
      </c>
      <c r="U244" s="677" t="s">
        <v>1238</v>
      </c>
      <c r="V244" s="676" t="s">
        <v>643</v>
      </c>
      <c r="W244" s="678" t="s">
        <v>611</v>
      </c>
      <c r="X244" s="677" t="s">
        <v>1243</v>
      </c>
      <c r="Y244" s="677" t="s">
        <v>611</v>
      </c>
      <c r="Z244" s="678" t="s">
        <v>611</v>
      </c>
      <c r="AA244" s="678" t="s">
        <v>611</v>
      </c>
      <c r="AB244" s="676" t="s">
        <v>643</v>
      </c>
      <c r="AC244" s="676" t="s">
        <v>643</v>
      </c>
      <c r="AD244" s="676" t="s">
        <v>643</v>
      </c>
      <c r="AE244" s="683" t="s">
        <v>1243</v>
      </c>
      <c r="AF244" s="678" t="s">
        <v>711</v>
      </c>
      <c r="AG244" s="678" t="s">
        <v>1237</v>
      </c>
      <c r="AH244" s="678" t="s">
        <v>1238</v>
      </c>
      <c r="AI244" s="676" t="s">
        <v>1239</v>
      </c>
      <c r="AJ244" s="678" t="s">
        <v>643</v>
      </c>
      <c r="AK244" s="678" t="s">
        <v>611</v>
      </c>
      <c r="AL244" s="529"/>
      <c r="AM244" s="680" t="s">
        <v>2321</v>
      </c>
      <c r="AN244" s="681" t="s">
        <v>1244</v>
      </c>
      <c r="AO244" s="681" t="s">
        <v>1244</v>
      </c>
      <c r="AP244" s="681" t="s">
        <v>1447</v>
      </c>
      <c r="AR244" s="681" t="s">
        <v>1244</v>
      </c>
      <c r="AS244" s="681" t="s">
        <v>1241</v>
      </c>
      <c r="AT244" s="681" t="s">
        <v>1244</v>
      </c>
      <c r="AU244" s="681" t="s">
        <v>1447</v>
      </c>
      <c r="AV244" s="529" t="s">
        <v>1242</v>
      </c>
      <c r="AX244" s="668" t="str">
        <f>VLOOKUP($I244,'[6]資料）特定'!$H:$H,1,FALSE)</f>
        <v>そんぽの家　寝屋川寿町</v>
      </c>
      <c r="AY244" s="668" t="str">
        <f>VLOOKUP($I244,'[6]資料）特定'!$H:$M,6,FALSE)</f>
        <v>Ⅱ</v>
      </c>
    </row>
    <row r="245" spans="1:51" ht="15" hidden="1" customHeight="1">
      <c r="A245" s="670">
        <v>180</v>
      </c>
      <c r="B245" s="670" t="s">
        <v>2323</v>
      </c>
      <c r="C245" s="670" t="str">
        <f t="shared" si="3"/>
        <v>0076_1</v>
      </c>
      <c r="D245" s="688" t="s">
        <v>1249</v>
      </c>
      <c r="E245" s="688" t="s">
        <v>2301</v>
      </c>
      <c r="F245" s="673" t="s">
        <v>1250</v>
      </c>
      <c r="G245" s="673" t="s">
        <v>873</v>
      </c>
      <c r="H245" s="673" t="s">
        <v>873</v>
      </c>
      <c r="I245" s="673" t="s">
        <v>2324</v>
      </c>
      <c r="J245" s="673" t="s">
        <v>2325</v>
      </c>
      <c r="K245" s="672" t="s">
        <v>1235</v>
      </c>
      <c r="L245" s="673" t="s">
        <v>1251</v>
      </c>
      <c r="M245" s="673" t="s">
        <v>873</v>
      </c>
      <c r="N245" s="674" t="s">
        <v>1491</v>
      </c>
      <c r="O245" s="675">
        <v>10.45</v>
      </c>
      <c r="P245" s="672" t="str">
        <f>IFERROR(INDEX([6]契約DB!CQ:CQ,MATCH($C245,[6]契約DB!$I:$I,0)),"")</f>
        <v>混合型</v>
      </c>
      <c r="Q245" s="676" t="s">
        <v>711</v>
      </c>
      <c r="R245" s="676" t="s">
        <v>1236</v>
      </c>
      <c r="S245" s="677" t="s">
        <v>611</v>
      </c>
      <c r="T245" s="678" t="s">
        <v>643</v>
      </c>
      <c r="U245" s="677" t="s">
        <v>611</v>
      </c>
      <c r="V245" s="676" t="s">
        <v>643</v>
      </c>
      <c r="W245" s="678" t="s">
        <v>611</v>
      </c>
      <c r="X245" s="677" t="s">
        <v>1243</v>
      </c>
      <c r="Y245" s="677" t="s">
        <v>611</v>
      </c>
      <c r="Z245" s="678" t="s">
        <v>611</v>
      </c>
      <c r="AA245" s="678" t="s">
        <v>611</v>
      </c>
      <c r="AB245" s="676" t="s">
        <v>643</v>
      </c>
      <c r="AC245" s="676" t="s">
        <v>643</v>
      </c>
      <c r="AD245" s="676" t="s">
        <v>643</v>
      </c>
      <c r="AE245" s="683" t="s">
        <v>1243</v>
      </c>
      <c r="AF245" s="678" t="s">
        <v>711</v>
      </c>
      <c r="AG245" s="678" t="s">
        <v>1237</v>
      </c>
      <c r="AH245" s="678" t="s">
        <v>1238</v>
      </c>
      <c r="AI245" s="676" t="s">
        <v>1239</v>
      </c>
      <c r="AJ245" s="678" t="s">
        <v>643</v>
      </c>
      <c r="AK245" s="678" t="s">
        <v>611</v>
      </c>
      <c r="AL245" s="529"/>
      <c r="AM245" s="680" t="s">
        <v>2324</v>
      </c>
      <c r="AN245" s="681" t="s">
        <v>1244</v>
      </c>
      <c r="AO245" s="681" t="s">
        <v>1244</v>
      </c>
      <c r="AP245" s="681" t="s">
        <v>1447</v>
      </c>
      <c r="AR245" s="681" t="s">
        <v>1244</v>
      </c>
      <c r="AS245" s="681" t="s">
        <v>1241</v>
      </c>
      <c r="AT245" s="681" t="s">
        <v>1244</v>
      </c>
      <c r="AU245" s="681" t="s">
        <v>1447</v>
      </c>
      <c r="AV245" s="529" t="s">
        <v>1242</v>
      </c>
      <c r="AX245" s="668" t="str">
        <f>VLOOKUP($I245,'[6]資料）特定'!$H:$H,1,FALSE)</f>
        <v>そんぽの家　新石切</v>
      </c>
      <c r="AY245" s="668" t="str">
        <f>VLOOKUP($I245,'[6]資料）特定'!$H:$M,6,FALSE)</f>
        <v>Ⅱ</v>
      </c>
    </row>
    <row r="246" spans="1:51" ht="15" hidden="1" customHeight="1">
      <c r="A246" s="670">
        <v>190</v>
      </c>
      <c r="B246" s="670" t="s">
        <v>2326</v>
      </c>
      <c r="C246" s="670" t="str">
        <f t="shared" si="3"/>
        <v>0043_1</v>
      </c>
      <c r="D246" s="688" t="s">
        <v>1249</v>
      </c>
      <c r="E246" s="688" t="s">
        <v>2301</v>
      </c>
      <c r="F246" s="673" t="s">
        <v>1250</v>
      </c>
      <c r="G246" s="673" t="s">
        <v>2320</v>
      </c>
      <c r="H246" s="673" t="s">
        <v>2320</v>
      </c>
      <c r="I246" s="673" t="s">
        <v>2327</v>
      </c>
      <c r="J246" s="673" t="s">
        <v>2328</v>
      </c>
      <c r="K246" s="672" t="s">
        <v>1235</v>
      </c>
      <c r="L246" s="673" t="s">
        <v>1251</v>
      </c>
      <c r="M246" s="673" t="s">
        <v>2320</v>
      </c>
      <c r="N246" s="674" t="s">
        <v>1248</v>
      </c>
      <c r="O246" s="675">
        <v>10.54</v>
      </c>
      <c r="P246" s="672" t="str">
        <f>IFERROR(INDEX([6]契約DB!CQ:CQ,MATCH($C246,[6]契約DB!$I:$I,0)),"")</f>
        <v>混合型</v>
      </c>
      <c r="Q246" s="676" t="s">
        <v>711</v>
      </c>
      <c r="R246" s="676" t="s">
        <v>1236</v>
      </c>
      <c r="S246" s="677" t="s">
        <v>611</v>
      </c>
      <c r="T246" s="678" t="s">
        <v>643</v>
      </c>
      <c r="U246" s="677" t="s">
        <v>611</v>
      </c>
      <c r="V246" s="676" t="s">
        <v>643</v>
      </c>
      <c r="W246" s="678" t="s">
        <v>611</v>
      </c>
      <c r="X246" s="677" t="s">
        <v>611</v>
      </c>
      <c r="Y246" s="677" t="s">
        <v>611</v>
      </c>
      <c r="Z246" s="678" t="s">
        <v>611</v>
      </c>
      <c r="AA246" s="678" t="s">
        <v>611</v>
      </c>
      <c r="AB246" s="676" t="s">
        <v>643</v>
      </c>
      <c r="AC246" s="676" t="s">
        <v>643</v>
      </c>
      <c r="AD246" s="676" t="s">
        <v>643</v>
      </c>
      <c r="AE246" s="683" t="s">
        <v>1243</v>
      </c>
      <c r="AF246" s="678" t="s">
        <v>711</v>
      </c>
      <c r="AG246" s="678" t="s">
        <v>1237</v>
      </c>
      <c r="AH246" s="678" t="s">
        <v>1243</v>
      </c>
      <c r="AI246" s="676" t="s">
        <v>1239</v>
      </c>
      <c r="AJ246" s="678" t="s">
        <v>643</v>
      </c>
      <c r="AK246" s="678" t="s">
        <v>611</v>
      </c>
      <c r="AL246" s="529"/>
      <c r="AM246" s="680" t="s">
        <v>2327</v>
      </c>
      <c r="AN246" s="681" t="s">
        <v>1244</v>
      </c>
      <c r="AO246" s="681" t="s">
        <v>1244</v>
      </c>
      <c r="AP246" s="681" t="s">
        <v>1447</v>
      </c>
      <c r="AR246" s="681" t="s">
        <v>1244</v>
      </c>
      <c r="AS246" s="681" t="s">
        <v>1241</v>
      </c>
      <c r="AT246" s="681" t="s">
        <v>1244</v>
      </c>
      <c r="AU246" s="681" t="s">
        <v>1447</v>
      </c>
      <c r="AV246" s="529" t="s">
        <v>1242</v>
      </c>
      <c r="AX246" s="668" t="str">
        <f>VLOOKUP($I246,'[6]資料）特定'!$H:$H,1,FALSE)</f>
        <v>そんぽの家　星田</v>
      </c>
      <c r="AY246" s="668" t="str">
        <f>VLOOKUP($I246,'[6]資料）特定'!$H:$M,6,FALSE)</f>
        <v>Ⅱ</v>
      </c>
    </row>
    <row r="247" spans="1:51" ht="15" hidden="1" customHeight="1">
      <c r="A247" s="670">
        <v>225</v>
      </c>
      <c r="B247" s="670" t="s">
        <v>2329</v>
      </c>
      <c r="C247" s="670" t="str">
        <f t="shared" si="3"/>
        <v>0067_1</v>
      </c>
      <c r="D247" s="688" t="s">
        <v>1249</v>
      </c>
      <c r="E247" s="688" t="s">
        <v>2301</v>
      </c>
      <c r="F247" s="673" t="s">
        <v>1250</v>
      </c>
      <c r="G247" s="673" t="s">
        <v>873</v>
      </c>
      <c r="H247" s="673" t="s">
        <v>873</v>
      </c>
      <c r="I247" s="673" t="s">
        <v>2330</v>
      </c>
      <c r="J247" s="673" t="s">
        <v>2331</v>
      </c>
      <c r="K247" s="672" t="s">
        <v>1235</v>
      </c>
      <c r="L247" s="673" t="s">
        <v>1251</v>
      </c>
      <c r="M247" s="673" t="s">
        <v>873</v>
      </c>
      <c r="N247" s="674" t="s">
        <v>1491</v>
      </c>
      <c r="O247" s="675">
        <v>10.45</v>
      </c>
      <c r="P247" s="672" t="str">
        <f>IFERROR(INDEX([6]契約DB!CQ:CQ,MATCH($C247,[6]契約DB!$I:$I,0)),"")</f>
        <v>混合型</v>
      </c>
      <c r="Q247" s="676" t="s">
        <v>711</v>
      </c>
      <c r="R247" s="676" t="s">
        <v>1236</v>
      </c>
      <c r="S247" s="677" t="s">
        <v>611</v>
      </c>
      <c r="T247" s="678" t="s">
        <v>643</v>
      </c>
      <c r="U247" s="677" t="s">
        <v>611</v>
      </c>
      <c r="V247" s="676" t="s">
        <v>643</v>
      </c>
      <c r="W247" s="678" t="s">
        <v>611</v>
      </c>
      <c r="X247" s="677" t="s">
        <v>1238</v>
      </c>
      <c r="Y247" s="677" t="s">
        <v>611</v>
      </c>
      <c r="Z247" s="678" t="s">
        <v>611</v>
      </c>
      <c r="AA247" s="678" t="s">
        <v>611</v>
      </c>
      <c r="AB247" s="676" t="s">
        <v>643</v>
      </c>
      <c r="AC247" s="676" t="s">
        <v>643</v>
      </c>
      <c r="AD247" s="676" t="s">
        <v>643</v>
      </c>
      <c r="AE247" s="683" t="s">
        <v>1243</v>
      </c>
      <c r="AF247" s="678" t="s">
        <v>711</v>
      </c>
      <c r="AG247" s="678" t="s">
        <v>1237</v>
      </c>
      <c r="AH247" s="678" t="s">
        <v>1238</v>
      </c>
      <c r="AI247" s="676" t="s">
        <v>1239</v>
      </c>
      <c r="AJ247" s="678" t="s">
        <v>643</v>
      </c>
      <c r="AK247" s="678" t="s">
        <v>611</v>
      </c>
      <c r="AL247" s="529"/>
      <c r="AM247" s="680" t="s">
        <v>2330</v>
      </c>
      <c r="AN247" s="681" t="s">
        <v>1244</v>
      </c>
      <c r="AO247" s="681" t="s">
        <v>1244</v>
      </c>
      <c r="AP247" s="681" t="s">
        <v>1447</v>
      </c>
      <c r="AR247" s="681" t="s">
        <v>1244</v>
      </c>
      <c r="AS247" s="681" t="s">
        <v>1241</v>
      </c>
      <c r="AT247" s="681" t="s">
        <v>1244</v>
      </c>
      <c r="AU247" s="681" t="s">
        <v>1447</v>
      </c>
      <c r="AV247" s="529" t="s">
        <v>1242</v>
      </c>
      <c r="AX247" s="668" t="str">
        <f>VLOOKUP($I247,'[6]資料）特定'!$H:$H,1,FALSE)</f>
        <v>そんぽの家　鶴見徳庵</v>
      </c>
      <c r="AY247" s="668" t="str">
        <f>VLOOKUP($I247,'[6]資料）特定'!$H:$M,6,FALSE)</f>
        <v>Ⅱ</v>
      </c>
    </row>
    <row r="248" spans="1:51" ht="15" hidden="1" customHeight="1">
      <c r="A248" s="670">
        <v>235</v>
      </c>
      <c r="B248" s="670" t="s">
        <v>2332</v>
      </c>
      <c r="C248" s="670" t="str">
        <f t="shared" si="3"/>
        <v>0028_1</v>
      </c>
      <c r="D248" s="688" t="s">
        <v>1249</v>
      </c>
      <c r="E248" s="688" t="s">
        <v>2301</v>
      </c>
      <c r="F248" s="673" t="s">
        <v>1250</v>
      </c>
      <c r="G248" s="673" t="s">
        <v>873</v>
      </c>
      <c r="H248" s="673" t="s">
        <v>873</v>
      </c>
      <c r="I248" s="673" t="s">
        <v>2333</v>
      </c>
      <c r="J248" s="673" t="s">
        <v>2334</v>
      </c>
      <c r="K248" s="672" t="s">
        <v>1235</v>
      </c>
      <c r="L248" s="673" t="s">
        <v>1251</v>
      </c>
      <c r="M248" s="673" t="s">
        <v>873</v>
      </c>
      <c r="N248" s="674" t="s">
        <v>1491</v>
      </c>
      <c r="O248" s="675">
        <v>10.45</v>
      </c>
      <c r="P248" s="672" t="str">
        <f>IFERROR(INDEX([6]契約DB!CQ:CQ,MATCH($C248,[6]契約DB!$I:$I,0)),"")</f>
        <v>混合型</v>
      </c>
      <c r="Q248" s="676" t="s">
        <v>711</v>
      </c>
      <c r="R248" s="676" t="s">
        <v>1236</v>
      </c>
      <c r="S248" s="677" t="s">
        <v>611</v>
      </c>
      <c r="T248" s="678" t="s">
        <v>643</v>
      </c>
      <c r="U248" s="677" t="s">
        <v>611</v>
      </c>
      <c r="V248" s="676" t="s">
        <v>643</v>
      </c>
      <c r="W248" s="678" t="s">
        <v>611</v>
      </c>
      <c r="X248" s="677" t="s">
        <v>1243</v>
      </c>
      <c r="Y248" s="677" t="s">
        <v>611</v>
      </c>
      <c r="Z248" s="678" t="s">
        <v>611</v>
      </c>
      <c r="AA248" s="678" t="s">
        <v>611</v>
      </c>
      <c r="AB248" s="676" t="s">
        <v>643</v>
      </c>
      <c r="AC248" s="676" t="s">
        <v>643</v>
      </c>
      <c r="AD248" s="676" t="s">
        <v>643</v>
      </c>
      <c r="AE248" s="679" t="s">
        <v>711</v>
      </c>
      <c r="AF248" s="678" t="s">
        <v>711</v>
      </c>
      <c r="AG248" s="678" t="s">
        <v>1237</v>
      </c>
      <c r="AH248" s="678" t="s">
        <v>1238</v>
      </c>
      <c r="AI248" s="676" t="s">
        <v>1239</v>
      </c>
      <c r="AJ248" s="678" t="s">
        <v>643</v>
      </c>
      <c r="AK248" s="678" t="s">
        <v>611</v>
      </c>
      <c r="AL248" s="529"/>
      <c r="AM248" s="680" t="s">
        <v>2333</v>
      </c>
      <c r="AN248" s="681" t="s">
        <v>1246</v>
      </c>
      <c r="AO248" s="681" t="s">
        <v>1246</v>
      </c>
      <c r="AP248" s="681" t="s">
        <v>1447</v>
      </c>
      <c r="AR248" s="681" t="s">
        <v>1246</v>
      </c>
      <c r="AS248" s="681" t="s">
        <v>1241</v>
      </c>
      <c r="AT248" s="681" t="s">
        <v>1246</v>
      </c>
      <c r="AU248" s="681" t="s">
        <v>1447</v>
      </c>
      <c r="AV248" s="529" t="s">
        <v>1242</v>
      </c>
      <c r="AX248" s="668" t="str">
        <f>VLOOKUP($I248,'[6]資料）特定'!$H:$H,1,FALSE)</f>
        <v>そんぽの家　東大阪日下</v>
      </c>
      <c r="AY248" s="682">
        <f>VLOOKUP($I248,'[6]資料）特定'!$H:$M,6,FALSE)</f>
        <v>0</v>
      </c>
    </row>
    <row r="249" spans="1:51" ht="15" hidden="1" customHeight="1">
      <c r="A249" s="670">
        <v>248</v>
      </c>
      <c r="B249" s="670" t="s">
        <v>2335</v>
      </c>
      <c r="C249" s="670" t="str">
        <f t="shared" si="3"/>
        <v>0031_1</v>
      </c>
      <c r="D249" s="688" t="s">
        <v>1249</v>
      </c>
      <c r="E249" s="688" t="s">
        <v>2301</v>
      </c>
      <c r="F249" s="673" t="s">
        <v>1250</v>
      </c>
      <c r="G249" s="673" t="s">
        <v>2336</v>
      </c>
      <c r="H249" s="673" t="s">
        <v>2336</v>
      </c>
      <c r="I249" s="673" t="s">
        <v>2337</v>
      </c>
      <c r="J249" s="673" t="s">
        <v>2338</v>
      </c>
      <c r="K249" s="672" t="s">
        <v>1235</v>
      </c>
      <c r="L249" s="673" t="s">
        <v>1251</v>
      </c>
      <c r="M249" s="673" t="s">
        <v>2336</v>
      </c>
      <c r="N249" s="674" t="s">
        <v>1491</v>
      </c>
      <c r="O249" s="675">
        <v>10.45</v>
      </c>
      <c r="P249" s="672" t="str">
        <f>IFERROR(INDEX([6]契約DB!CQ:CQ,MATCH($C249,[6]契約DB!$I:$I,0)),"")</f>
        <v>混合型</v>
      </c>
      <c r="Q249" s="676" t="s">
        <v>711</v>
      </c>
      <c r="R249" s="676" t="s">
        <v>1236</v>
      </c>
      <c r="S249" s="677" t="s">
        <v>611</v>
      </c>
      <c r="T249" s="678" t="s">
        <v>611</v>
      </c>
      <c r="U249" s="677" t="s">
        <v>611</v>
      </c>
      <c r="V249" s="676" t="s">
        <v>643</v>
      </c>
      <c r="W249" s="678" t="s">
        <v>611</v>
      </c>
      <c r="X249" s="677" t="s">
        <v>1238</v>
      </c>
      <c r="Y249" s="677" t="s">
        <v>611</v>
      </c>
      <c r="Z249" s="678" t="s">
        <v>611</v>
      </c>
      <c r="AA249" s="678" t="s">
        <v>611</v>
      </c>
      <c r="AB249" s="676" t="s">
        <v>643</v>
      </c>
      <c r="AC249" s="676" t="s">
        <v>643</v>
      </c>
      <c r="AD249" s="676" t="s">
        <v>643</v>
      </c>
      <c r="AE249" s="679" t="s">
        <v>711</v>
      </c>
      <c r="AF249" s="678" t="s">
        <v>711</v>
      </c>
      <c r="AG249" s="678" t="s">
        <v>1237</v>
      </c>
      <c r="AH249" s="678" t="s">
        <v>1238</v>
      </c>
      <c r="AI249" s="676" t="s">
        <v>1239</v>
      </c>
      <c r="AJ249" s="678" t="s">
        <v>643</v>
      </c>
      <c r="AK249" s="678" t="s">
        <v>611</v>
      </c>
      <c r="AL249" s="529"/>
      <c r="AM249" s="680" t="s">
        <v>2337</v>
      </c>
      <c r="AN249" s="681" t="s">
        <v>1240</v>
      </c>
      <c r="AO249" s="681" t="s">
        <v>1240</v>
      </c>
      <c r="AP249" s="681" t="s">
        <v>1447</v>
      </c>
      <c r="AR249" s="681" t="s">
        <v>1240</v>
      </c>
      <c r="AS249" s="681" t="s">
        <v>1241</v>
      </c>
      <c r="AT249" s="681" t="s">
        <v>1240</v>
      </c>
      <c r="AU249" s="681" t="s">
        <v>1447</v>
      </c>
      <c r="AV249" s="529" t="s">
        <v>1242</v>
      </c>
      <c r="AX249" s="668" t="str">
        <f>VLOOKUP($I249,'[6]資料）特定'!$H:$H,1,FALSE)</f>
        <v>そんぽの家　八尾北</v>
      </c>
      <c r="AY249" s="682">
        <f>VLOOKUP($I249,'[6]資料）特定'!$H:$M,6,FALSE)</f>
        <v>0</v>
      </c>
    </row>
    <row r="250" spans="1:51" ht="15" hidden="1" customHeight="1">
      <c r="A250" s="670">
        <v>135</v>
      </c>
      <c r="B250" s="670" t="s">
        <v>2339</v>
      </c>
      <c r="C250" s="670" t="str">
        <f t="shared" si="3"/>
        <v>0081_1</v>
      </c>
      <c r="D250" s="688" t="s">
        <v>1249</v>
      </c>
      <c r="E250" s="688" t="s">
        <v>2340</v>
      </c>
      <c r="F250" s="673" t="s">
        <v>1250</v>
      </c>
      <c r="G250" s="673" t="s">
        <v>869</v>
      </c>
      <c r="H250" s="673" t="s">
        <v>869</v>
      </c>
      <c r="I250" s="673" t="s">
        <v>2341</v>
      </c>
      <c r="J250" s="673" t="s">
        <v>2342</v>
      </c>
      <c r="K250" s="672" t="s">
        <v>1235</v>
      </c>
      <c r="L250" s="673" t="s">
        <v>1251</v>
      </c>
      <c r="M250" s="673" t="s">
        <v>869</v>
      </c>
      <c r="N250" s="674" t="s">
        <v>1768</v>
      </c>
      <c r="O250" s="675">
        <v>10.72</v>
      </c>
      <c r="P250" s="672" t="str">
        <f>IFERROR(INDEX([6]契約DB!CQ:CQ,MATCH($C250,[6]契約DB!$I:$I,0)),"")</f>
        <v>混合型</v>
      </c>
      <c r="Q250" s="676" t="s">
        <v>711</v>
      </c>
      <c r="R250" s="676" t="s">
        <v>1236</v>
      </c>
      <c r="S250" s="677" t="s">
        <v>611</v>
      </c>
      <c r="T250" s="678" t="s">
        <v>643</v>
      </c>
      <c r="U250" s="677" t="s">
        <v>1238</v>
      </c>
      <c r="V250" s="676" t="s">
        <v>643</v>
      </c>
      <c r="W250" s="678" t="s">
        <v>611</v>
      </c>
      <c r="X250" s="677" t="s">
        <v>1238</v>
      </c>
      <c r="Y250" s="677" t="s">
        <v>611</v>
      </c>
      <c r="Z250" s="678" t="s">
        <v>611</v>
      </c>
      <c r="AA250" s="678" t="s">
        <v>611</v>
      </c>
      <c r="AB250" s="676" t="s">
        <v>643</v>
      </c>
      <c r="AC250" s="676" t="s">
        <v>643</v>
      </c>
      <c r="AD250" s="676" t="s">
        <v>643</v>
      </c>
      <c r="AE250" s="679" t="s">
        <v>711</v>
      </c>
      <c r="AF250" s="678" t="s">
        <v>711</v>
      </c>
      <c r="AG250" s="678" t="s">
        <v>1237</v>
      </c>
      <c r="AH250" s="678" t="s">
        <v>1238</v>
      </c>
      <c r="AI250" s="676" t="s">
        <v>1239</v>
      </c>
      <c r="AJ250" s="678" t="s">
        <v>643</v>
      </c>
      <c r="AK250" s="678" t="s">
        <v>611</v>
      </c>
      <c r="AL250" s="529"/>
      <c r="AM250" s="680" t="s">
        <v>2341</v>
      </c>
      <c r="AN250" s="681" t="s">
        <v>1240</v>
      </c>
      <c r="AO250" s="681" t="s">
        <v>1240</v>
      </c>
      <c r="AP250" s="681" t="s">
        <v>1447</v>
      </c>
      <c r="AR250" s="681" t="s">
        <v>1240</v>
      </c>
      <c r="AS250" s="681" t="s">
        <v>1241</v>
      </c>
      <c r="AT250" s="681" t="s">
        <v>1240</v>
      </c>
      <c r="AU250" s="681" t="s">
        <v>1447</v>
      </c>
      <c r="AV250" s="529" t="s">
        <v>1242</v>
      </c>
      <c r="AX250" s="668" t="str">
        <f>VLOOKUP($I250,'[6]資料）特定'!$H:$H,1,FALSE)</f>
        <v>そんぽの家　岸里</v>
      </c>
      <c r="AY250" s="682">
        <f>VLOOKUP($I250,'[6]資料）特定'!$H:$M,6,FALSE)</f>
        <v>0</v>
      </c>
    </row>
    <row r="251" spans="1:51" ht="15" hidden="1" customHeight="1">
      <c r="A251" s="670">
        <v>139</v>
      </c>
      <c r="B251" s="670" t="s">
        <v>2343</v>
      </c>
      <c r="C251" s="670" t="str">
        <f t="shared" si="3"/>
        <v>0089_1</v>
      </c>
      <c r="D251" s="688" t="s">
        <v>1249</v>
      </c>
      <c r="E251" s="688" t="s">
        <v>2340</v>
      </c>
      <c r="F251" s="673" t="s">
        <v>1250</v>
      </c>
      <c r="G251" s="673" t="s">
        <v>880</v>
      </c>
      <c r="H251" s="673" t="s">
        <v>880</v>
      </c>
      <c r="I251" s="673" t="s">
        <v>2344</v>
      </c>
      <c r="J251" s="673" t="s">
        <v>2345</v>
      </c>
      <c r="K251" s="672" t="s">
        <v>1235</v>
      </c>
      <c r="L251" s="673" t="s">
        <v>1251</v>
      </c>
      <c r="M251" s="673" t="s">
        <v>880</v>
      </c>
      <c r="N251" s="674" t="s">
        <v>1491</v>
      </c>
      <c r="O251" s="675">
        <v>10.45</v>
      </c>
      <c r="P251" s="672" t="str">
        <f>IFERROR(INDEX([6]契約DB!CQ:CQ,MATCH($C251,[6]契約DB!$I:$I,0)),"")</f>
        <v>混合型</v>
      </c>
      <c r="Q251" s="676" t="s">
        <v>711</v>
      </c>
      <c r="R251" s="676" t="s">
        <v>1236</v>
      </c>
      <c r="S251" s="677" t="s">
        <v>611</v>
      </c>
      <c r="T251" s="678" t="s">
        <v>643</v>
      </c>
      <c r="U251" s="677" t="s">
        <v>611</v>
      </c>
      <c r="V251" s="676" t="s">
        <v>643</v>
      </c>
      <c r="W251" s="678" t="s">
        <v>611</v>
      </c>
      <c r="X251" s="677" t="s">
        <v>1243</v>
      </c>
      <c r="Y251" s="677" t="s">
        <v>611</v>
      </c>
      <c r="Z251" s="678" t="s">
        <v>611</v>
      </c>
      <c r="AA251" s="678" t="s">
        <v>611</v>
      </c>
      <c r="AB251" s="676" t="s">
        <v>643</v>
      </c>
      <c r="AC251" s="676" t="s">
        <v>643</v>
      </c>
      <c r="AD251" s="676" t="s">
        <v>643</v>
      </c>
      <c r="AE251" s="679" t="s">
        <v>711</v>
      </c>
      <c r="AF251" s="678" t="s">
        <v>711</v>
      </c>
      <c r="AG251" s="678" t="s">
        <v>1237</v>
      </c>
      <c r="AH251" s="678" t="s">
        <v>1238</v>
      </c>
      <c r="AI251" s="676" t="s">
        <v>1239</v>
      </c>
      <c r="AJ251" s="678" t="s">
        <v>643</v>
      </c>
      <c r="AK251" s="678" t="s">
        <v>611</v>
      </c>
      <c r="AL251" s="529"/>
      <c r="AM251" s="680" t="s">
        <v>2344</v>
      </c>
      <c r="AN251" s="681" t="s">
        <v>1243</v>
      </c>
      <c r="AO251" s="681" t="s">
        <v>1246</v>
      </c>
      <c r="AP251" s="681" t="s">
        <v>1247</v>
      </c>
      <c r="AR251" s="681" t="s">
        <v>1243</v>
      </c>
      <c r="AS251" s="681" t="s">
        <v>1241</v>
      </c>
      <c r="AT251" s="681" t="s">
        <v>1243</v>
      </c>
      <c r="AU251" s="681" t="s">
        <v>1247</v>
      </c>
      <c r="AV251" s="529" t="s">
        <v>1242</v>
      </c>
      <c r="AX251" s="668" t="str">
        <f>VLOOKUP($I251,'[6]資料）特定'!$H:$H,1,FALSE)</f>
        <v>そんぽの家　狭山</v>
      </c>
      <c r="AY251" s="682">
        <f>VLOOKUP($I251,'[6]資料）特定'!$H:$M,6,FALSE)</f>
        <v>0</v>
      </c>
    </row>
    <row r="252" spans="1:51" ht="15" hidden="1" customHeight="1">
      <c r="A252" s="670">
        <v>155</v>
      </c>
      <c r="B252" s="670" t="s">
        <v>2346</v>
      </c>
      <c r="C252" s="670" t="str">
        <f t="shared" si="3"/>
        <v>0072_1</v>
      </c>
      <c r="D252" s="688" t="s">
        <v>1249</v>
      </c>
      <c r="E252" s="688" t="s">
        <v>2340</v>
      </c>
      <c r="F252" s="673" t="s">
        <v>1250</v>
      </c>
      <c r="G252" s="673" t="s">
        <v>880</v>
      </c>
      <c r="H252" s="673" t="s">
        <v>880</v>
      </c>
      <c r="I252" s="673" t="s">
        <v>2347</v>
      </c>
      <c r="J252" s="673" t="s">
        <v>2348</v>
      </c>
      <c r="K252" s="672" t="s">
        <v>1235</v>
      </c>
      <c r="L252" s="673" t="s">
        <v>1251</v>
      </c>
      <c r="M252" s="673" t="s">
        <v>880</v>
      </c>
      <c r="N252" s="674" t="s">
        <v>1491</v>
      </c>
      <c r="O252" s="675">
        <v>10.45</v>
      </c>
      <c r="P252" s="672" t="str">
        <f>IFERROR(INDEX([6]契約DB!CQ:CQ,MATCH($C252,[6]契約DB!$I:$I,0)),"")</f>
        <v>混合型</v>
      </c>
      <c r="Q252" s="676" t="s">
        <v>711</v>
      </c>
      <c r="R252" s="676" t="s">
        <v>1236</v>
      </c>
      <c r="S252" s="677" t="s">
        <v>611</v>
      </c>
      <c r="T252" s="678" t="s">
        <v>643</v>
      </c>
      <c r="U252" s="677" t="s">
        <v>611</v>
      </c>
      <c r="V252" s="676" t="s">
        <v>643</v>
      </c>
      <c r="W252" s="678" t="s">
        <v>611</v>
      </c>
      <c r="X252" s="677" t="s">
        <v>1244</v>
      </c>
      <c r="Y252" s="677" t="s">
        <v>611</v>
      </c>
      <c r="Z252" s="678" t="s">
        <v>611</v>
      </c>
      <c r="AA252" s="678" t="s">
        <v>611</v>
      </c>
      <c r="AB252" s="676" t="s">
        <v>643</v>
      </c>
      <c r="AC252" s="676" t="s">
        <v>643</v>
      </c>
      <c r="AD252" s="676" t="s">
        <v>643</v>
      </c>
      <c r="AE252" s="679" t="s">
        <v>711</v>
      </c>
      <c r="AF252" s="678" t="s">
        <v>711</v>
      </c>
      <c r="AG252" s="678" t="s">
        <v>1237</v>
      </c>
      <c r="AH252" s="678" t="s">
        <v>1243</v>
      </c>
      <c r="AI252" s="676" t="s">
        <v>1239</v>
      </c>
      <c r="AJ252" s="678" t="s">
        <v>643</v>
      </c>
      <c r="AK252" s="678" t="s">
        <v>611</v>
      </c>
      <c r="AL252" s="529"/>
      <c r="AM252" s="680" t="s">
        <v>2347</v>
      </c>
      <c r="AN252" s="681" t="s">
        <v>1244</v>
      </c>
      <c r="AO252" s="681" t="s">
        <v>1244</v>
      </c>
      <c r="AP252" s="681" t="s">
        <v>1447</v>
      </c>
      <c r="AR252" s="681" t="s">
        <v>1244</v>
      </c>
      <c r="AS252" s="681" t="s">
        <v>1241</v>
      </c>
      <c r="AT252" s="681" t="s">
        <v>1244</v>
      </c>
      <c r="AU252" s="681" t="s">
        <v>1447</v>
      </c>
      <c r="AV252" s="529" t="s">
        <v>1242</v>
      </c>
      <c r="AX252" s="668" t="str">
        <f>VLOOKUP($I252,'[6]資料）特定'!$H:$H,1,FALSE)</f>
        <v>そんぽの家　堺浜寺</v>
      </c>
      <c r="AY252" s="682">
        <f>VLOOKUP($I252,'[6]資料）特定'!$H:$M,6,FALSE)</f>
        <v>0</v>
      </c>
    </row>
    <row r="253" spans="1:51" ht="15" hidden="1" customHeight="1">
      <c r="A253" s="670">
        <v>164</v>
      </c>
      <c r="B253" s="670" t="s">
        <v>2349</v>
      </c>
      <c r="C253" s="670" t="str">
        <f t="shared" si="3"/>
        <v>0045_1</v>
      </c>
      <c r="D253" s="688" t="s">
        <v>1249</v>
      </c>
      <c r="E253" s="688" t="s">
        <v>2340</v>
      </c>
      <c r="F253" s="673" t="s">
        <v>1250</v>
      </c>
      <c r="G253" s="673" t="s">
        <v>869</v>
      </c>
      <c r="H253" s="673" t="s">
        <v>869</v>
      </c>
      <c r="I253" s="673" t="s">
        <v>2350</v>
      </c>
      <c r="J253" s="673" t="s">
        <v>2351</v>
      </c>
      <c r="K253" s="672" t="s">
        <v>1235</v>
      </c>
      <c r="L253" s="673" t="s">
        <v>1251</v>
      </c>
      <c r="M253" s="673" t="s">
        <v>869</v>
      </c>
      <c r="N253" s="674" t="s">
        <v>1768</v>
      </c>
      <c r="O253" s="675">
        <v>10.72</v>
      </c>
      <c r="P253" s="672" t="str">
        <f>IFERROR(INDEX([6]契約DB!CQ:CQ,MATCH($C253,[6]契約DB!$I:$I,0)),"")</f>
        <v>混合型</v>
      </c>
      <c r="Q253" s="676" t="s">
        <v>711</v>
      </c>
      <c r="R253" s="676" t="s">
        <v>1236</v>
      </c>
      <c r="S253" s="677" t="s">
        <v>611</v>
      </c>
      <c r="T253" s="678" t="s">
        <v>643</v>
      </c>
      <c r="U253" s="677" t="s">
        <v>611</v>
      </c>
      <c r="V253" s="676" t="s">
        <v>643</v>
      </c>
      <c r="W253" s="678" t="s">
        <v>611</v>
      </c>
      <c r="X253" s="677" t="s">
        <v>1238</v>
      </c>
      <c r="Y253" s="677" t="s">
        <v>611</v>
      </c>
      <c r="Z253" s="678" t="s">
        <v>611</v>
      </c>
      <c r="AA253" s="678" t="s">
        <v>611</v>
      </c>
      <c r="AB253" s="676" t="s">
        <v>643</v>
      </c>
      <c r="AC253" s="676" t="s">
        <v>643</v>
      </c>
      <c r="AD253" s="676" t="s">
        <v>643</v>
      </c>
      <c r="AE253" s="679" t="s">
        <v>711</v>
      </c>
      <c r="AF253" s="678" t="s">
        <v>711</v>
      </c>
      <c r="AG253" s="678" t="s">
        <v>1237</v>
      </c>
      <c r="AH253" s="678" t="s">
        <v>1238</v>
      </c>
      <c r="AI253" s="676" t="s">
        <v>1239</v>
      </c>
      <c r="AJ253" s="678" t="s">
        <v>643</v>
      </c>
      <c r="AK253" s="678" t="s">
        <v>611</v>
      </c>
      <c r="AL253" s="529"/>
      <c r="AM253" s="680" t="s">
        <v>2350</v>
      </c>
      <c r="AN253" s="681" t="s">
        <v>1244</v>
      </c>
      <c r="AO253" s="681" t="s">
        <v>1240</v>
      </c>
      <c r="AP253" s="681" t="s">
        <v>1247</v>
      </c>
      <c r="AR253" s="681" t="s">
        <v>1244</v>
      </c>
      <c r="AS253" s="681" t="s">
        <v>1241</v>
      </c>
      <c r="AT253" s="681" t="s">
        <v>1244</v>
      </c>
      <c r="AU253" s="681" t="s">
        <v>1247</v>
      </c>
      <c r="AV253" s="529" t="s">
        <v>1242</v>
      </c>
      <c r="AX253" s="668" t="str">
        <f>VLOOKUP($I253,'[6]資料）特定'!$H:$H,1,FALSE)</f>
        <v>そんぽの家　住吉遠里小野</v>
      </c>
      <c r="AY253" s="682">
        <f>VLOOKUP($I253,'[6]資料）特定'!$H:$M,6,FALSE)</f>
        <v>0</v>
      </c>
    </row>
    <row r="254" spans="1:51" ht="15" hidden="1" customHeight="1">
      <c r="A254" s="670">
        <v>197</v>
      </c>
      <c r="B254" s="670" t="s">
        <v>2352</v>
      </c>
      <c r="C254" s="670" t="str">
        <f t="shared" si="3"/>
        <v>0117_1</v>
      </c>
      <c r="D254" s="688" t="s">
        <v>1249</v>
      </c>
      <c r="E254" s="688" t="s">
        <v>2340</v>
      </c>
      <c r="F254" s="673" t="s">
        <v>1250</v>
      </c>
      <c r="G254" s="673" t="s">
        <v>869</v>
      </c>
      <c r="H254" s="673" t="s">
        <v>869</v>
      </c>
      <c r="I254" s="673" t="s">
        <v>2353</v>
      </c>
      <c r="J254" s="673" t="s">
        <v>2354</v>
      </c>
      <c r="K254" s="672" t="s">
        <v>1235</v>
      </c>
      <c r="L254" s="673" t="s">
        <v>1251</v>
      </c>
      <c r="M254" s="673" t="s">
        <v>869</v>
      </c>
      <c r="N254" s="674" t="s">
        <v>1768</v>
      </c>
      <c r="O254" s="675">
        <v>10.72</v>
      </c>
      <c r="P254" s="672" t="str">
        <f>IFERROR(INDEX([6]契約DB!CQ:CQ,MATCH($C254,[6]契約DB!$I:$I,0)),"")</f>
        <v>混合型</v>
      </c>
      <c r="Q254" s="676" t="s">
        <v>711</v>
      </c>
      <c r="R254" s="676" t="s">
        <v>1236</v>
      </c>
      <c r="S254" s="677" t="s">
        <v>611</v>
      </c>
      <c r="T254" s="678" t="s">
        <v>643</v>
      </c>
      <c r="U254" s="677" t="s">
        <v>611</v>
      </c>
      <c r="V254" s="676" t="s">
        <v>643</v>
      </c>
      <c r="W254" s="678" t="s">
        <v>611</v>
      </c>
      <c r="X254" s="677" t="s">
        <v>1238</v>
      </c>
      <c r="Y254" s="677" t="s">
        <v>611</v>
      </c>
      <c r="Z254" s="678" t="s">
        <v>611</v>
      </c>
      <c r="AA254" s="678" t="s">
        <v>611</v>
      </c>
      <c r="AB254" s="676" t="s">
        <v>643</v>
      </c>
      <c r="AC254" s="676" t="s">
        <v>643</v>
      </c>
      <c r="AD254" s="676" t="s">
        <v>643</v>
      </c>
      <c r="AE254" s="686" t="s">
        <v>1238</v>
      </c>
      <c r="AF254" s="678" t="s">
        <v>711</v>
      </c>
      <c r="AG254" s="678" t="s">
        <v>1237</v>
      </c>
      <c r="AH254" s="678" t="s">
        <v>1238</v>
      </c>
      <c r="AI254" s="676" t="s">
        <v>1239</v>
      </c>
      <c r="AJ254" s="678" t="s">
        <v>643</v>
      </c>
      <c r="AK254" s="678" t="s">
        <v>611</v>
      </c>
      <c r="AL254" s="529"/>
      <c r="AM254" s="680" t="s">
        <v>2353</v>
      </c>
      <c r="AN254" s="681" t="s">
        <v>1240</v>
      </c>
      <c r="AO254" s="681" t="s">
        <v>1240</v>
      </c>
      <c r="AP254" s="681" t="s">
        <v>1447</v>
      </c>
      <c r="AR254" s="681" t="s">
        <v>1240</v>
      </c>
      <c r="AS254" s="681" t="s">
        <v>1241</v>
      </c>
      <c r="AT254" s="681" t="s">
        <v>1240</v>
      </c>
      <c r="AU254" s="681" t="s">
        <v>1447</v>
      </c>
      <c r="AV254" s="529" t="s">
        <v>1242</v>
      </c>
      <c r="AX254" s="668" t="str">
        <f>VLOOKUP($I254,'[6]資料）特定'!$H:$H,1,FALSE)</f>
        <v>そんぽの家　西田辺駅前</v>
      </c>
      <c r="AY254" s="668" t="str">
        <f>VLOOKUP($I254,'[6]資料）特定'!$H:$M,6,FALSE)</f>
        <v>Ⅰ</v>
      </c>
    </row>
    <row r="255" spans="1:51" ht="15" hidden="1" customHeight="1">
      <c r="A255" s="670">
        <v>205</v>
      </c>
      <c r="B255" s="670" t="s">
        <v>2355</v>
      </c>
      <c r="C255" s="670" t="str">
        <f t="shared" si="3"/>
        <v>0077_1</v>
      </c>
      <c r="D255" s="688" t="s">
        <v>1249</v>
      </c>
      <c r="E255" s="688" t="s">
        <v>2340</v>
      </c>
      <c r="F255" s="673" t="s">
        <v>1250</v>
      </c>
      <c r="G255" s="673" t="s">
        <v>880</v>
      </c>
      <c r="H255" s="673" t="s">
        <v>880</v>
      </c>
      <c r="I255" s="673" t="s">
        <v>2356</v>
      </c>
      <c r="J255" s="673" t="s">
        <v>2357</v>
      </c>
      <c r="K255" s="672" t="s">
        <v>1235</v>
      </c>
      <c r="L255" s="673" t="s">
        <v>1251</v>
      </c>
      <c r="M255" s="673" t="s">
        <v>880</v>
      </c>
      <c r="N255" s="674" t="s">
        <v>1491</v>
      </c>
      <c r="O255" s="675">
        <v>10.45</v>
      </c>
      <c r="P255" s="672" t="str">
        <f>IFERROR(INDEX([6]契約DB!CQ:CQ,MATCH($C255,[6]契約DB!$I:$I,0)),"")</f>
        <v>混合型</v>
      </c>
      <c r="Q255" s="676" t="s">
        <v>711</v>
      </c>
      <c r="R255" s="676" t="s">
        <v>1236</v>
      </c>
      <c r="S255" s="677" t="s">
        <v>611</v>
      </c>
      <c r="T255" s="678" t="s">
        <v>643</v>
      </c>
      <c r="U255" s="677" t="s">
        <v>611</v>
      </c>
      <c r="V255" s="676" t="s">
        <v>643</v>
      </c>
      <c r="W255" s="678" t="s">
        <v>611</v>
      </c>
      <c r="X255" s="677" t="s">
        <v>1244</v>
      </c>
      <c r="Y255" s="677" t="s">
        <v>611</v>
      </c>
      <c r="Z255" s="678" t="s">
        <v>611</v>
      </c>
      <c r="AA255" s="678" t="s">
        <v>611</v>
      </c>
      <c r="AB255" s="676" t="s">
        <v>643</v>
      </c>
      <c r="AC255" s="676" t="s">
        <v>643</v>
      </c>
      <c r="AD255" s="676" t="s">
        <v>643</v>
      </c>
      <c r="AE255" s="679" t="s">
        <v>711</v>
      </c>
      <c r="AF255" s="678" t="s">
        <v>711</v>
      </c>
      <c r="AG255" s="678" t="s">
        <v>1237</v>
      </c>
      <c r="AH255" s="678" t="s">
        <v>1243</v>
      </c>
      <c r="AI255" s="676" t="s">
        <v>1239</v>
      </c>
      <c r="AJ255" s="678" t="s">
        <v>643</v>
      </c>
      <c r="AK255" s="678" t="s">
        <v>611</v>
      </c>
      <c r="AL255" s="529"/>
      <c r="AM255" s="680" t="s">
        <v>2356</v>
      </c>
      <c r="AN255" s="681" t="s">
        <v>1243</v>
      </c>
      <c r="AO255" s="681" t="s">
        <v>1243</v>
      </c>
      <c r="AP255" s="681" t="s">
        <v>1447</v>
      </c>
      <c r="AR255" s="681" t="s">
        <v>1243</v>
      </c>
      <c r="AS255" s="681" t="s">
        <v>1241</v>
      </c>
      <c r="AT255" s="681" t="s">
        <v>1243</v>
      </c>
      <c r="AU255" s="681" t="s">
        <v>1447</v>
      </c>
      <c r="AV255" s="529" t="s">
        <v>1242</v>
      </c>
      <c r="AX255" s="668" t="str">
        <f>VLOOKUP($I255,'[6]資料）特定'!$H:$H,1,FALSE)</f>
        <v>そんぽの家　泉北</v>
      </c>
      <c r="AY255" s="682">
        <f>VLOOKUP($I255,'[6]資料）特定'!$H:$M,6,FALSE)</f>
        <v>0</v>
      </c>
    </row>
    <row r="256" spans="1:51" ht="15" hidden="1" customHeight="1">
      <c r="A256" s="670">
        <v>227</v>
      </c>
      <c r="B256" s="670" t="s">
        <v>2358</v>
      </c>
      <c r="C256" s="670" t="str">
        <f t="shared" si="3"/>
        <v>0090_1</v>
      </c>
      <c r="D256" s="688" t="s">
        <v>1249</v>
      </c>
      <c r="E256" s="688" t="s">
        <v>2340</v>
      </c>
      <c r="F256" s="673" t="s">
        <v>1250</v>
      </c>
      <c r="G256" s="673" t="s">
        <v>869</v>
      </c>
      <c r="H256" s="673" t="s">
        <v>869</v>
      </c>
      <c r="I256" s="673" t="s">
        <v>2359</v>
      </c>
      <c r="J256" s="673" t="s">
        <v>2360</v>
      </c>
      <c r="K256" s="672" t="s">
        <v>1235</v>
      </c>
      <c r="L256" s="673" t="s">
        <v>1251</v>
      </c>
      <c r="M256" s="673" t="s">
        <v>869</v>
      </c>
      <c r="N256" s="674" t="s">
        <v>1768</v>
      </c>
      <c r="O256" s="675">
        <v>10.72</v>
      </c>
      <c r="P256" s="672" t="str">
        <f>IFERROR(INDEX([6]契約DB!CQ:CQ,MATCH($C256,[6]契約DB!$I:$I,0)),"")</f>
        <v>混合型</v>
      </c>
      <c r="Q256" s="676" t="s">
        <v>711</v>
      </c>
      <c r="R256" s="676" t="s">
        <v>1236</v>
      </c>
      <c r="S256" s="677" t="s">
        <v>611</v>
      </c>
      <c r="T256" s="678" t="s">
        <v>643</v>
      </c>
      <c r="U256" s="677" t="s">
        <v>1238</v>
      </c>
      <c r="V256" s="676" t="s">
        <v>643</v>
      </c>
      <c r="W256" s="678" t="s">
        <v>611</v>
      </c>
      <c r="X256" s="677" t="s">
        <v>1244</v>
      </c>
      <c r="Y256" s="677" t="s">
        <v>611</v>
      </c>
      <c r="Z256" s="678" t="s">
        <v>611</v>
      </c>
      <c r="AA256" s="678" t="s">
        <v>611</v>
      </c>
      <c r="AB256" s="676" t="s">
        <v>643</v>
      </c>
      <c r="AC256" s="676" t="s">
        <v>643</v>
      </c>
      <c r="AD256" s="676" t="s">
        <v>643</v>
      </c>
      <c r="AE256" s="679" t="s">
        <v>711</v>
      </c>
      <c r="AF256" s="678" t="s">
        <v>711</v>
      </c>
      <c r="AG256" s="678" t="s">
        <v>1237</v>
      </c>
      <c r="AH256" s="678" t="s">
        <v>1243</v>
      </c>
      <c r="AI256" s="676" t="s">
        <v>1239</v>
      </c>
      <c r="AJ256" s="678" t="s">
        <v>643</v>
      </c>
      <c r="AK256" s="678" t="s">
        <v>611</v>
      </c>
      <c r="AL256" s="529"/>
      <c r="AM256" s="680" t="s">
        <v>2359</v>
      </c>
      <c r="AN256" s="681" t="s">
        <v>1243</v>
      </c>
      <c r="AO256" s="681" t="s">
        <v>1240</v>
      </c>
      <c r="AP256" s="681" t="s">
        <v>1247</v>
      </c>
      <c r="AR256" s="681" t="s">
        <v>1243</v>
      </c>
      <c r="AS256" s="681" t="s">
        <v>1241</v>
      </c>
      <c r="AT256" s="681" t="s">
        <v>1243</v>
      </c>
      <c r="AU256" s="681" t="s">
        <v>1247</v>
      </c>
      <c r="AV256" s="529" t="s">
        <v>1242</v>
      </c>
      <c r="AX256" s="668" t="str">
        <f>VLOOKUP($I256,'[6]資料）特定'!$H:$H,1,FALSE)</f>
        <v>そんぽの家　天下茶屋駅前</v>
      </c>
      <c r="AY256" s="682">
        <f>VLOOKUP($I256,'[6]資料）特定'!$H:$M,6,FALSE)</f>
        <v>0</v>
      </c>
    </row>
    <row r="257" spans="1:51" s="693" customFormat="1" ht="15" hidden="1" customHeight="1">
      <c r="A257" s="696">
        <v>232</v>
      </c>
      <c r="B257" s="696" t="s">
        <v>2361</v>
      </c>
      <c r="C257" s="696" t="str">
        <f t="shared" si="3"/>
        <v>A9001M_1</v>
      </c>
      <c r="D257" s="697" t="s">
        <v>1249</v>
      </c>
      <c r="E257" s="697" t="s">
        <v>2340</v>
      </c>
      <c r="F257" s="698" t="s">
        <v>1250</v>
      </c>
      <c r="G257" s="698" t="s">
        <v>869</v>
      </c>
      <c r="H257" s="698" t="s">
        <v>869</v>
      </c>
      <c r="I257" s="698" t="s">
        <v>2362</v>
      </c>
      <c r="J257" s="698" t="s">
        <v>2363</v>
      </c>
      <c r="K257" s="687" t="s">
        <v>2308</v>
      </c>
      <c r="L257" s="698" t="s">
        <v>1251</v>
      </c>
      <c r="M257" s="698" t="s">
        <v>869</v>
      </c>
      <c r="N257" s="699" t="s">
        <v>1768</v>
      </c>
      <c r="O257" s="700">
        <v>10.72</v>
      </c>
      <c r="P257" s="687" t="s">
        <v>2309</v>
      </c>
      <c r="Q257" s="701" t="s">
        <v>611</v>
      </c>
      <c r="R257" s="701" t="s">
        <v>1236</v>
      </c>
      <c r="S257" s="702" t="s">
        <v>611</v>
      </c>
      <c r="T257" s="701" t="s">
        <v>611</v>
      </c>
      <c r="U257" s="702" t="s">
        <v>611</v>
      </c>
      <c r="V257" s="701" t="s">
        <v>643</v>
      </c>
      <c r="W257" s="701" t="s">
        <v>611</v>
      </c>
      <c r="X257" s="702" t="s">
        <v>1243</v>
      </c>
      <c r="Y257" s="702" t="s">
        <v>611</v>
      </c>
      <c r="Z257" s="701" t="s">
        <v>611</v>
      </c>
      <c r="AA257" s="701" t="s">
        <v>643</v>
      </c>
      <c r="AB257" s="701" t="s">
        <v>643</v>
      </c>
      <c r="AC257" s="701" t="s">
        <v>643</v>
      </c>
      <c r="AD257" s="701" t="s">
        <v>643</v>
      </c>
      <c r="AE257" s="552" t="s">
        <v>611</v>
      </c>
      <c r="AF257" s="701" t="s">
        <v>611</v>
      </c>
      <c r="AG257" s="701" t="s">
        <v>1238</v>
      </c>
      <c r="AH257" s="701" t="s">
        <v>1238</v>
      </c>
      <c r="AI257" s="701" t="s">
        <v>643</v>
      </c>
      <c r="AJ257" s="701" t="s">
        <v>643</v>
      </c>
      <c r="AK257" s="701" t="s">
        <v>611</v>
      </c>
      <c r="AL257" s="529"/>
      <c r="AM257" s="680" t="e">
        <v>#N/A</v>
      </c>
      <c r="AN257" s="681" t="e">
        <v>#N/A</v>
      </c>
      <c r="AO257" s="681" t="e">
        <v>#N/A</v>
      </c>
      <c r="AP257" s="681" t="e">
        <v>#N/A</v>
      </c>
      <c r="AQ257" s="529"/>
      <c r="AR257" s="681" t="s">
        <v>1240</v>
      </c>
      <c r="AS257" s="681" t="e">
        <v>#N/A</v>
      </c>
      <c r="AT257" s="681" t="s">
        <v>1240</v>
      </c>
      <c r="AU257" s="681" t="e">
        <v>#N/A</v>
      </c>
      <c r="AV257" s="529" t="e">
        <v>#N/A</v>
      </c>
      <c r="AX257" s="668" t="e">
        <f>VLOOKUP($I257,'[6]資料）特定'!$H:$H,1,FALSE)</f>
        <v>#N/A</v>
      </c>
      <c r="AY257" s="682" t="e">
        <f>VLOOKUP($I257,'[6]資料）特定'!$H:$M,6,FALSE)</f>
        <v>#N/A</v>
      </c>
    </row>
    <row r="258" spans="1:51" ht="15" hidden="1" customHeight="1">
      <c r="A258" s="670">
        <v>262</v>
      </c>
      <c r="B258" s="670" t="s">
        <v>2364</v>
      </c>
      <c r="C258" s="670" t="str">
        <f t="shared" si="3"/>
        <v>0024_1</v>
      </c>
      <c r="D258" s="688" t="s">
        <v>1249</v>
      </c>
      <c r="E258" s="688" t="s">
        <v>2340</v>
      </c>
      <c r="F258" s="673" t="s">
        <v>1250</v>
      </c>
      <c r="G258" s="673" t="s">
        <v>869</v>
      </c>
      <c r="H258" s="673" t="s">
        <v>869</v>
      </c>
      <c r="I258" s="673" t="s">
        <v>2365</v>
      </c>
      <c r="J258" s="673" t="s">
        <v>2366</v>
      </c>
      <c r="K258" s="672" t="s">
        <v>1235</v>
      </c>
      <c r="L258" s="673" t="s">
        <v>1251</v>
      </c>
      <c r="M258" s="673" t="s">
        <v>869</v>
      </c>
      <c r="N258" s="674" t="s">
        <v>1768</v>
      </c>
      <c r="O258" s="675">
        <v>10.72</v>
      </c>
      <c r="P258" s="672" t="str">
        <f>IFERROR(INDEX([6]契約DB!CQ:CQ,MATCH($C258,[6]契約DB!$I:$I,0)),"")</f>
        <v>混合型</v>
      </c>
      <c r="Q258" s="676" t="s">
        <v>711</v>
      </c>
      <c r="R258" s="676" t="s">
        <v>1236</v>
      </c>
      <c r="S258" s="677" t="s">
        <v>611</v>
      </c>
      <c r="T258" s="678" t="s">
        <v>611</v>
      </c>
      <c r="U258" s="677" t="s">
        <v>611</v>
      </c>
      <c r="V258" s="676" t="s">
        <v>643</v>
      </c>
      <c r="W258" s="678" t="s">
        <v>611</v>
      </c>
      <c r="X258" s="677" t="s">
        <v>1244</v>
      </c>
      <c r="Y258" s="677" t="s">
        <v>611</v>
      </c>
      <c r="Z258" s="678" t="s">
        <v>611</v>
      </c>
      <c r="AA258" s="678" t="s">
        <v>611</v>
      </c>
      <c r="AB258" s="676" t="s">
        <v>643</v>
      </c>
      <c r="AC258" s="676" t="s">
        <v>643</v>
      </c>
      <c r="AD258" s="676" t="s">
        <v>643</v>
      </c>
      <c r="AE258" s="679" t="s">
        <v>711</v>
      </c>
      <c r="AF258" s="678" t="s">
        <v>711</v>
      </c>
      <c r="AG258" s="678" t="s">
        <v>1237</v>
      </c>
      <c r="AH258" s="678" t="s">
        <v>1243</v>
      </c>
      <c r="AI258" s="676" t="s">
        <v>1239</v>
      </c>
      <c r="AJ258" s="678" t="s">
        <v>643</v>
      </c>
      <c r="AK258" s="678" t="s">
        <v>611</v>
      </c>
      <c r="AL258" s="529"/>
      <c r="AM258" s="680" t="s">
        <v>2367</v>
      </c>
      <c r="AN258" s="681" t="s">
        <v>1244</v>
      </c>
      <c r="AO258" s="681" t="s">
        <v>1240</v>
      </c>
      <c r="AP258" s="681" t="s">
        <v>1247</v>
      </c>
      <c r="AR258" s="681" t="s">
        <v>1244</v>
      </c>
      <c r="AS258" s="681" t="s">
        <v>1241</v>
      </c>
      <c r="AT258" s="681" t="s">
        <v>1244</v>
      </c>
      <c r="AU258" s="681" t="s">
        <v>1247</v>
      </c>
      <c r="AV258" s="529" t="s">
        <v>1242</v>
      </c>
      <c r="AX258" s="668" t="str">
        <f>VLOOKUP($I258,'[6]資料）特定'!$H:$H,1,FALSE)</f>
        <v>そんぽの家　平野長吉</v>
      </c>
      <c r="AY258" s="682">
        <f>VLOOKUP($I258,'[6]資料）特定'!$H:$M,6,FALSE)</f>
        <v>0</v>
      </c>
    </row>
    <row r="259" spans="1:51" ht="15" hidden="1" customHeight="1">
      <c r="A259" s="670">
        <v>263</v>
      </c>
      <c r="B259" s="670" t="s">
        <v>2368</v>
      </c>
      <c r="C259" s="670" t="str">
        <f t="shared" si="3"/>
        <v>0041_1</v>
      </c>
      <c r="D259" s="688" t="s">
        <v>1249</v>
      </c>
      <c r="E259" s="688" t="s">
        <v>2340</v>
      </c>
      <c r="F259" s="673" t="s">
        <v>1250</v>
      </c>
      <c r="G259" s="673" t="s">
        <v>869</v>
      </c>
      <c r="H259" s="673" t="s">
        <v>869</v>
      </c>
      <c r="I259" s="673" t="s">
        <v>2369</v>
      </c>
      <c r="J259" s="673" t="s">
        <v>2370</v>
      </c>
      <c r="K259" s="672" t="s">
        <v>1235</v>
      </c>
      <c r="L259" s="673" t="s">
        <v>1251</v>
      </c>
      <c r="M259" s="673" t="s">
        <v>869</v>
      </c>
      <c r="N259" s="674" t="s">
        <v>1768</v>
      </c>
      <c r="O259" s="675">
        <v>10.72</v>
      </c>
      <c r="P259" s="672" t="str">
        <f>IFERROR(INDEX([6]契約DB!CQ:CQ,MATCH($C259,[6]契約DB!$I:$I,0)),"")</f>
        <v>混合型</v>
      </c>
      <c r="Q259" s="676" t="s">
        <v>711</v>
      </c>
      <c r="R259" s="676" t="s">
        <v>1236</v>
      </c>
      <c r="S259" s="677" t="s">
        <v>611</v>
      </c>
      <c r="T259" s="678" t="s">
        <v>643</v>
      </c>
      <c r="U259" s="677" t="s">
        <v>1238</v>
      </c>
      <c r="V259" s="676" t="s">
        <v>643</v>
      </c>
      <c r="W259" s="678" t="s">
        <v>611</v>
      </c>
      <c r="X259" s="677" t="s">
        <v>1244</v>
      </c>
      <c r="Y259" s="677" t="s">
        <v>611</v>
      </c>
      <c r="Z259" s="678" t="s">
        <v>611</v>
      </c>
      <c r="AA259" s="678" t="s">
        <v>611</v>
      </c>
      <c r="AB259" s="676" t="s">
        <v>643</v>
      </c>
      <c r="AC259" s="676" t="s">
        <v>643</v>
      </c>
      <c r="AD259" s="676" t="s">
        <v>643</v>
      </c>
      <c r="AE259" s="679" t="s">
        <v>711</v>
      </c>
      <c r="AF259" s="678" t="s">
        <v>711</v>
      </c>
      <c r="AG259" s="678" t="s">
        <v>1237</v>
      </c>
      <c r="AH259" s="678" t="s">
        <v>1243</v>
      </c>
      <c r="AI259" s="676" t="s">
        <v>1239</v>
      </c>
      <c r="AJ259" s="678" t="s">
        <v>643</v>
      </c>
      <c r="AK259" s="678" t="s">
        <v>611</v>
      </c>
      <c r="AL259" s="529"/>
      <c r="AM259" s="680" t="s">
        <v>2369</v>
      </c>
      <c r="AN259" s="681" t="s">
        <v>1244</v>
      </c>
      <c r="AO259" s="681" t="s">
        <v>1244</v>
      </c>
      <c r="AP259" s="681" t="s">
        <v>1447</v>
      </c>
      <c r="AR259" s="681" t="s">
        <v>1244</v>
      </c>
      <c r="AS259" s="681" t="s">
        <v>1241</v>
      </c>
      <c r="AT259" s="681" t="s">
        <v>1244</v>
      </c>
      <c r="AU259" s="681" t="s">
        <v>1447</v>
      </c>
      <c r="AV259" s="529" t="s">
        <v>1242</v>
      </c>
      <c r="AX259" s="668" t="str">
        <f>VLOOKUP($I259,'[6]資料）特定'!$H:$H,1,FALSE)</f>
        <v>そんぽの家　平野長吉</v>
      </c>
      <c r="AY259" s="682">
        <f>VLOOKUP($I259,'[6]資料）特定'!$H:$M,6,FALSE)</f>
        <v>0</v>
      </c>
    </row>
    <row r="260" spans="1:51" ht="15" hidden="1" customHeight="1">
      <c r="A260" s="670">
        <v>58</v>
      </c>
      <c r="B260" s="670" t="s">
        <v>2371</v>
      </c>
      <c r="C260" s="670" t="str">
        <f t="shared" si="3"/>
        <v>7099_1</v>
      </c>
      <c r="D260" s="688" t="s">
        <v>1249</v>
      </c>
      <c r="E260" s="688" t="s">
        <v>2372</v>
      </c>
      <c r="F260" s="673" t="s">
        <v>2373</v>
      </c>
      <c r="G260" s="673" t="s">
        <v>2374</v>
      </c>
      <c r="H260" s="673" t="s">
        <v>2374</v>
      </c>
      <c r="I260" s="673" t="s">
        <v>2375</v>
      </c>
      <c r="J260" s="673" t="s">
        <v>2376</v>
      </c>
      <c r="K260" s="672" t="s">
        <v>1463</v>
      </c>
      <c r="L260" s="673" t="s">
        <v>2377</v>
      </c>
      <c r="M260" s="673" t="s">
        <v>2374</v>
      </c>
      <c r="N260" s="674" t="s">
        <v>1525</v>
      </c>
      <c r="O260" s="675">
        <v>10.68</v>
      </c>
      <c r="P260" s="672" t="str">
        <f>IFERROR(INDEX([6]契約DB!CQ:CQ,MATCH($C260,[6]契約DB!$I:$I,0)),"")</f>
        <v>混合型</v>
      </c>
      <c r="Q260" s="676" t="s">
        <v>711</v>
      </c>
      <c r="R260" s="676" t="s">
        <v>1236</v>
      </c>
      <c r="S260" s="677" t="s">
        <v>711</v>
      </c>
      <c r="T260" s="678" t="s">
        <v>643</v>
      </c>
      <c r="U260" s="677" t="s">
        <v>711</v>
      </c>
      <c r="V260" s="676" t="s">
        <v>643</v>
      </c>
      <c r="W260" s="678" t="s">
        <v>611</v>
      </c>
      <c r="X260" s="677" t="s">
        <v>1238</v>
      </c>
      <c r="Y260" s="677" t="s">
        <v>711</v>
      </c>
      <c r="Z260" s="678" t="s">
        <v>611</v>
      </c>
      <c r="AA260" s="678" t="s">
        <v>611</v>
      </c>
      <c r="AB260" s="676" t="s">
        <v>643</v>
      </c>
      <c r="AC260" s="676" t="s">
        <v>643</v>
      </c>
      <c r="AD260" s="676" t="s">
        <v>643</v>
      </c>
      <c r="AE260" s="686" t="s">
        <v>1238</v>
      </c>
      <c r="AF260" s="678" t="s">
        <v>711</v>
      </c>
      <c r="AG260" s="678" t="s">
        <v>1237</v>
      </c>
      <c r="AH260" s="678" t="s">
        <v>1238</v>
      </c>
      <c r="AI260" s="676" t="s">
        <v>1239</v>
      </c>
      <c r="AJ260" s="678" t="s">
        <v>643</v>
      </c>
      <c r="AK260" s="678" t="s">
        <v>611</v>
      </c>
      <c r="AL260" s="529"/>
      <c r="AM260" s="680" t="s">
        <v>2375</v>
      </c>
      <c r="AN260" s="681" t="s">
        <v>1246</v>
      </c>
      <c r="AO260" s="681" t="s">
        <v>1244</v>
      </c>
      <c r="AP260" s="681" t="s">
        <v>1247</v>
      </c>
      <c r="AR260" s="681" t="s">
        <v>1246</v>
      </c>
      <c r="AS260" s="681" t="s">
        <v>1241</v>
      </c>
      <c r="AT260" s="681" t="s">
        <v>1246</v>
      </c>
      <c r="AU260" s="681" t="s">
        <v>1247</v>
      </c>
      <c r="AV260" s="529" t="s">
        <v>1242</v>
      </c>
      <c r="AX260" s="668" t="str">
        <f>VLOOKUP($I260,'[6]資料）特定'!$H:$H,1,FALSE)</f>
        <v>ＳＯＭＰＯケア　ラヴィーレ西宮</v>
      </c>
      <c r="AY260" s="668" t="str">
        <f>VLOOKUP($I260,'[6]資料）特定'!$H:$M,6,FALSE)</f>
        <v>Ⅰ</v>
      </c>
    </row>
    <row r="261" spans="1:51" ht="15" hidden="1" customHeight="1">
      <c r="A261" s="670">
        <v>121</v>
      </c>
      <c r="B261" s="670" t="s">
        <v>2378</v>
      </c>
      <c r="C261" s="670" t="str">
        <f t="shared" si="3"/>
        <v>0053_1</v>
      </c>
      <c r="D261" s="688" t="s">
        <v>1249</v>
      </c>
      <c r="E261" s="688" t="s">
        <v>2372</v>
      </c>
      <c r="F261" s="673" t="s">
        <v>2373</v>
      </c>
      <c r="G261" s="673" t="s">
        <v>2379</v>
      </c>
      <c r="H261" s="673" t="s">
        <v>1234</v>
      </c>
      <c r="I261" s="673" t="s">
        <v>2380</v>
      </c>
      <c r="J261" s="673" t="s">
        <v>2381</v>
      </c>
      <c r="K261" s="672" t="s">
        <v>1235</v>
      </c>
      <c r="L261" s="673" t="s">
        <v>2377</v>
      </c>
      <c r="M261" s="673" t="s">
        <v>2379</v>
      </c>
      <c r="N261" s="674" t="s">
        <v>1491</v>
      </c>
      <c r="O261" s="675">
        <v>10.45</v>
      </c>
      <c r="P261" s="672" t="str">
        <f>IFERROR(INDEX([6]契約DB!CQ:CQ,MATCH($C261,[6]契約DB!$I:$I,0)),"")</f>
        <v>混合型</v>
      </c>
      <c r="Q261" s="676" t="s">
        <v>711</v>
      </c>
      <c r="R261" s="676" t="s">
        <v>1236</v>
      </c>
      <c r="S261" s="677" t="s">
        <v>611</v>
      </c>
      <c r="T261" s="678" t="s">
        <v>611</v>
      </c>
      <c r="U261" s="677" t="s">
        <v>1238</v>
      </c>
      <c r="V261" s="676" t="s">
        <v>643</v>
      </c>
      <c r="W261" s="678" t="s">
        <v>611</v>
      </c>
      <c r="X261" s="677" t="s">
        <v>1244</v>
      </c>
      <c r="Y261" s="677" t="s">
        <v>611</v>
      </c>
      <c r="Z261" s="678" t="s">
        <v>611</v>
      </c>
      <c r="AA261" s="678" t="s">
        <v>611</v>
      </c>
      <c r="AB261" s="676" t="s">
        <v>643</v>
      </c>
      <c r="AC261" s="676" t="s">
        <v>643</v>
      </c>
      <c r="AD261" s="676" t="s">
        <v>643</v>
      </c>
      <c r="AE261" s="679" t="s">
        <v>711</v>
      </c>
      <c r="AF261" s="678" t="s">
        <v>711</v>
      </c>
      <c r="AG261" s="678" t="s">
        <v>1237</v>
      </c>
      <c r="AH261" s="678" t="s">
        <v>1243</v>
      </c>
      <c r="AI261" s="676" t="s">
        <v>1239</v>
      </c>
      <c r="AJ261" s="678" t="s">
        <v>643</v>
      </c>
      <c r="AK261" s="678" t="s">
        <v>611</v>
      </c>
      <c r="AL261" s="529"/>
      <c r="AM261" s="680" t="s">
        <v>2380</v>
      </c>
      <c r="AN261" s="681" t="s">
        <v>1244</v>
      </c>
      <c r="AO261" s="681" t="s">
        <v>1244</v>
      </c>
      <c r="AP261" s="681" t="s">
        <v>1447</v>
      </c>
      <c r="AR261" s="681" t="s">
        <v>1244</v>
      </c>
      <c r="AS261" s="681" t="s">
        <v>1241</v>
      </c>
      <c r="AT261" s="681" t="s">
        <v>1244</v>
      </c>
      <c r="AU261" s="681" t="s">
        <v>1447</v>
      </c>
      <c r="AV261" s="529" t="s">
        <v>1242</v>
      </c>
      <c r="AX261" s="668" t="str">
        <f>VLOOKUP($I261,'[6]資料）特定'!$H:$H,1,FALSE)</f>
        <v>そんぽの家　伊丹荒牧</v>
      </c>
      <c r="AY261" s="682">
        <f>VLOOKUP($I261,'[6]資料）特定'!$H:$M,6,FALSE)</f>
        <v>0</v>
      </c>
    </row>
    <row r="262" spans="1:51" ht="15" hidden="1" customHeight="1">
      <c r="A262" s="670">
        <v>204</v>
      </c>
      <c r="B262" s="670" t="s">
        <v>2382</v>
      </c>
      <c r="C262" s="670" t="str">
        <f t="shared" si="3"/>
        <v>0057_1</v>
      </c>
      <c r="D262" s="688" t="s">
        <v>1249</v>
      </c>
      <c r="E262" s="688" t="s">
        <v>2372</v>
      </c>
      <c r="F262" s="673" t="s">
        <v>2373</v>
      </c>
      <c r="G262" s="673" t="s">
        <v>2383</v>
      </c>
      <c r="H262" s="673" t="s">
        <v>1234</v>
      </c>
      <c r="I262" s="673" t="s">
        <v>2384</v>
      </c>
      <c r="J262" s="673" t="s">
        <v>2385</v>
      </c>
      <c r="K262" s="672" t="s">
        <v>1235</v>
      </c>
      <c r="L262" s="673" t="s">
        <v>2377</v>
      </c>
      <c r="M262" s="673" t="s">
        <v>2383</v>
      </c>
      <c r="N262" s="674" t="s">
        <v>1491</v>
      </c>
      <c r="O262" s="675">
        <v>10.45</v>
      </c>
      <c r="P262" s="672" t="str">
        <f>IFERROR(INDEX([6]契約DB!CQ:CQ,MATCH($C262,[6]契約DB!$I:$I,0)),"")</f>
        <v>混合型</v>
      </c>
      <c r="Q262" s="676" t="s">
        <v>711</v>
      </c>
      <c r="R262" s="676" t="s">
        <v>1236</v>
      </c>
      <c r="S262" s="677" t="s">
        <v>611</v>
      </c>
      <c r="T262" s="678" t="s">
        <v>643</v>
      </c>
      <c r="U262" s="677" t="s">
        <v>611</v>
      </c>
      <c r="V262" s="676" t="s">
        <v>643</v>
      </c>
      <c r="W262" s="678" t="s">
        <v>611</v>
      </c>
      <c r="X262" s="677" t="s">
        <v>1244</v>
      </c>
      <c r="Y262" s="677" t="s">
        <v>611</v>
      </c>
      <c r="Z262" s="678" t="s">
        <v>611</v>
      </c>
      <c r="AA262" s="678" t="s">
        <v>611</v>
      </c>
      <c r="AB262" s="676" t="s">
        <v>643</v>
      </c>
      <c r="AC262" s="676" t="s">
        <v>643</v>
      </c>
      <c r="AD262" s="676" t="s">
        <v>643</v>
      </c>
      <c r="AE262" s="683" t="s">
        <v>1243</v>
      </c>
      <c r="AF262" s="678" t="s">
        <v>711</v>
      </c>
      <c r="AG262" s="678" t="s">
        <v>1237</v>
      </c>
      <c r="AH262" s="678" t="s">
        <v>1243</v>
      </c>
      <c r="AI262" s="676" t="s">
        <v>1239</v>
      </c>
      <c r="AJ262" s="678" t="s">
        <v>643</v>
      </c>
      <c r="AK262" s="678" t="s">
        <v>611</v>
      </c>
      <c r="AL262" s="529"/>
      <c r="AM262" s="680" t="s">
        <v>2384</v>
      </c>
      <c r="AN262" s="681" t="s">
        <v>1244</v>
      </c>
      <c r="AO262" s="681" t="s">
        <v>1244</v>
      </c>
      <c r="AP262" s="681" t="s">
        <v>1447</v>
      </c>
      <c r="AR262" s="681" t="s">
        <v>1244</v>
      </c>
      <c r="AS262" s="681" t="s">
        <v>1241</v>
      </c>
      <c r="AT262" s="681" t="s">
        <v>1244</v>
      </c>
      <c r="AU262" s="681" t="s">
        <v>1447</v>
      </c>
      <c r="AV262" s="529" t="s">
        <v>1242</v>
      </c>
      <c r="AX262" s="668" t="str">
        <f>VLOOKUP($I262,'[6]資料）特定'!$H:$H,1,FALSE)</f>
        <v>そんぽの家　川西鶴之荘</v>
      </c>
      <c r="AY262" s="668" t="str">
        <f>VLOOKUP($I262,'[6]資料）特定'!$H:$M,6,FALSE)</f>
        <v>Ⅱ</v>
      </c>
    </row>
    <row r="263" spans="1:51" ht="15" hidden="1" customHeight="1">
      <c r="A263" s="670">
        <v>242</v>
      </c>
      <c r="B263" s="670" t="s">
        <v>2386</v>
      </c>
      <c r="C263" s="670" t="str">
        <f t="shared" si="3"/>
        <v>0036_1</v>
      </c>
      <c r="D263" s="688" t="s">
        <v>1249</v>
      </c>
      <c r="E263" s="688" t="s">
        <v>2372</v>
      </c>
      <c r="F263" s="673" t="s">
        <v>2373</v>
      </c>
      <c r="G263" s="673" t="s">
        <v>2387</v>
      </c>
      <c r="H263" s="673" t="s">
        <v>2387</v>
      </c>
      <c r="I263" s="673" t="s">
        <v>2388</v>
      </c>
      <c r="J263" s="673" t="s">
        <v>2389</v>
      </c>
      <c r="K263" s="672" t="s">
        <v>1235</v>
      </c>
      <c r="L263" s="673" t="s">
        <v>2377</v>
      </c>
      <c r="M263" s="673" t="s">
        <v>2387</v>
      </c>
      <c r="N263" s="674" t="s">
        <v>1491</v>
      </c>
      <c r="O263" s="675">
        <v>10.45</v>
      </c>
      <c r="P263" s="672" t="str">
        <f>IFERROR(INDEX([6]契約DB!CQ:CQ,MATCH($C263,[6]契約DB!$I:$I,0)),"")</f>
        <v>混合型</v>
      </c>
      <c r="Q263" s="676" t="s">
        <v>711</v>
      </c>
      <c r="R263" s="676" t="s">
        <v>1236</v>
      </c>
      <c r="S263" s="677" t="s">
        <v>611</v>
      </c>
      <c r="T263" s="678" t="s">
        <v>643</v>
      </c>
      <c r="U263" s="677" t="s">
        <v>1238</v>
      </c>
      <c r="V263" s="676" t="s">
        <v>643</v>
      </c>
      <c r="W263" s="678" t="s">
        <v>611</v>
      </c>
      <c r="X263" s="677" t="s">
        <v>1238</v>
      </c>
      <c r="Y263" s="677" t="s">
        <v>611</v>
      </c>
      <c r="Z263" s="678" t="s">
        <v>611</v>
      </c>
      <c r="AA263" s="678" t="s">
        <v>611</v>
      </c>
      <c r="AB263" s="676" t="s">
        <v>643</v>
      </c>
      <c r="AC263" s="676" t="s">
        <v>643</v>
      </c>
      <c r="AD263" s="676" t="s">
        <v>643</v>
      </c>
      <c r="AE263" s="683" t="s">
        <v>1243</v>
      </c>
      <c r="AF263" s="678" t="s">
        <v>711</v>
      </c>
      <c r="AG263" s="678" t="s">
        <v>1237</v>
      </c>
      <c r="AH263" s="678" t="s">
        <v>1238</v>
      </c>
      <c r="AI263" s="676" t="s">
        <v>1239</v>
      </c>
      <c r="AJ263" s="678" t="s">
        <v>643</v>
      </c>
      <c r="AK263" s="678" t="s">
        <v>611</v>
      </c>
      <c r="AL263" s="529"/>
      <c r="AM263" s="680" t="s">
        <v>2388</v>
      </c>
      <c r="AN263" s="681" t="s">
        <v>1240</v>
      </c>
      <c r="AO263" s="681" t="s">
        <v>1240</v>
      </c>
      <c r="AP263" s="681" t="s">
        <v>1447</v>
      </c>
      <c r="AR263" s="681" t="s">
        <v>1240</v>
      </c>
      <c r="AS263" s="681" t="s">
        <v>1241</v>
      </c>
      <c r="AT263" s="681" t="s">
        <v>1240</v>
      </c>
      <c r="AU263" s="681" t="s">
        <v>1447</v>
      </c>
      <c r="AV263" s="529" t="s">
        <v>1242</v>
      </c>
      <c r="AX263" s="668" t="str">
        <f>VLOOKUP($I263,'[6]資料）特定'!$H:$H,1,FALSE)</f>
        <v>そんぽの家　尼崎田能</v>
      </c>
      <c r="AY263" s="668" t="str">
        <f>VLOOKUP($I263,'[6]資料）特定'!$H:$M,6,FALSE)</f>
        <v>Ⅱ</v>
      </c>
    </row>
    <row r="264" spans="1:51" ht="15" hidden="1" customHeight="1">
      <c r="A264" s="670">
        <v>257</v>
      </c>
      <c r="B264" s="670" t="s">
        <v>2390</v>
      </c>
      <c r="C264" s="670" t="str">
        <f t="shared" si="3"/>
        <v>0103_1</v>
      </c>
      <c r="D264" s="688" t="s">
        <v>1249</v>
      </c>
      <c r="E264" s="688" t="s">
        <v>2372</v>
      </c>
      <c r="F264" s="673" t="s">
        <v>2373</v>
      </c>
      <c r="G264" s="673" t="s">
        <v>2387</v>
      </c>
      <c r="H264" s="673" t="s">
        <v>2387</v>
      </c>
      <c r="I264" s="673" t="s">
        <v>2391</v>
      </c>
      <c r="J264" s="673" t="s">
        <v>2392</v>
      </c>
      <c r="K264" s="672" t="s">
        <v>1235</v>
      </c>
      <c r="L264" s="673" t="s">
        <v>2377</v>
      </c>
      <c r="M264" s="673" t="s">
        <v>2387</v>
      </c>
      <c r="N264" s="674" t="s">
        <v>1491</v>
      </c>
      <c r="O264" s="675">
        <v>10.45</v>
      </c>
      <c r="P264" s="672" t="str">
        <f>IFERROR(INDEX([6]契約DB!CQ:CQ,MATCH($C264,[6]契約DB!$I:$I,0)),"")</f>
        <v>介護専用型</v>
      </c>
      <c r="Q264" s="676" t="s">
        <v>711</v>
      </c>
      <c r="R264" s="676" t="s">
        <v>1236</v>
      </c>
      <c r="S264" s="677" t="s">
        <v>611</v>
      </c>
      <c r="T264" s="678" t="s">
        <v>643</v>
      </c>
      <c r="U264" s="677" t="s">
        <v>1238</v>
      </c>
      <c r="V264" s="676" t="s">
        <v>643</v>
      </c>
      <c r="W264" s="678" t="s">
        <v>611</v>
      </c>
      <c r="X264" s="677" t="s">
        <v>1244</v>
      </c>
      <c r="Y264" s="677" t="s">
        <v>611</v>
      </c>
      <c r="Z264" s="678" t="s">
        <v>611</v>
      </c>
      <c r="AA264" s="678" t="s">
        <v>611</v>
      </c>
      <c r="AB264" s="676" t="s">
        <v>643</v>
      </c>
      <c r="AC264" s="676" t="s">
        <v>643</v>
      </c>
      <c r="AD264" s="676" t="s">
        <v>643</v>
      </c>
      <c r="AE264" s="683" t="s">
        <v>1243</v>
      </c>
      <c r="AF264" s="678" t="s">
        <v>711</v>
      </c>
      <c r="AG264" s="678" t="s">
        <v>1237</v>
      </c>
      <c r="AH264" s="678" t="s">
        <v>1243</v>
      </c>
      <c r="AI264" s="676" t="s">
        <v>1239</v>
      </c>
      <c r="AJ264" s="678" t="s">
        <v>643</v>
      </c>
      <c r="AK264" s="678" t="s">
        <v>611</v>
      </c>
      <c r="AL264" s="529"/>
      <c r="AM264" s="680" t="s">
        <v>2393</v>
      </c>
      <c r="AN264" s="681" t="s">
        <v>1240</v>
      </c>
      <c r="AO264" s="681" t="s">
        <v>1246</v>
      </c>
      <c r="AP264" s="681" t="s">
        <v>1247</v>
      </c>
      <c r="AR264" s="681" t="s">
        <v>1240</v>
      </c>
      <c r="AS264" s="681" t="s">
        <v>1241</v>
      </c>
      <c r="AT264" s="681" t="s">
        <v>1240</v>
      </c>
      <c r="AU264" s="681" t="s">
        <v>1247</v>
      </c>
      <c r="AV264" s="529" t="s">
        <v>1242</v>
      </c>
      <c r="AX264" s="668" t="str">
        <f>VLOOKUP($I264,'[6]資料）特定'!$H:$H,1,FALSE)</f>
        <v>そんぽの家　武庫之荘</v>
      </c>
      <c r="AY264" s="668" t="str">
        <f>VLOOKUP($I264,'[6]資料）特定'!$H:$M,6,FALSE)</f>
        <v>Ⅱ</v>
      </c>
    </row>
    <row r="265" spans="1:51" ht="15" hidden="1" customHeight="1">
      <c r="A265" s="670">
        <v>53</v>
      </c>
      <c r="B265" s="670" t="s">
        <v>2394</v>
      </c>
      <c r="C265" s="670" t="str">
        <f t="shared" si="3"/>
        <v>7018_1</v>
      </c>
      <c r="D265" s="688" t="s">
        <v>1249</v>
      </c>
      <c r="E265" s="688" t="s">
        <v>2395</v>
      </c>
      <c r="F265" s="673" t="s">
        <v>2373</v>
      </c>
      <c r="G265" s="673" t="s">
        <v>2396</v>
      </c>
      <c r="H265" s="673" t="s">
        <v>2396</v>
      </c>
      <c r="I265" s="673" t="s">
        <v>2397</v>
      </c>
      <c r="J265" s="673" t="s">
        <v>2398</v>
      </c>
      <c r="K265" s="672" t="s">
        <v>1463</v>
      </c>
      <c r="L265" s="673" t="s">
        <v>2377</v>
      </c>
      <c r="M265" s="673" t="s">
        <v>2396</v>
      </c>
      <c r="N265" s="674" t="s">
        <v>1248</v>
      </c>
      <c r="O265" s="675">
        <v>10.54</v>
      </c>
      <c r="P265" s="672" t="str">
        <f>IFERROR(INDEX([6]契約DB!CQ:CQ,MATCH($C265,[6]契約DB!$I:$I,0)),"")</f>
        <v>混合型</v>
      </c>
      <c r="Q265" s="676" t="s">
        <v>711</v>
      </c>
      <c r="R265" s="676" t="s">
        <v>1236</v>
      </c>
      <c r="S265" s="677" t="s">
        <v>711</v>
      </c>
      <c r="T265" s="678" t="s">
        <v>643</v>
      </c>
      <c r="U265" s="677" t="s">
        <v>711</v>
      </c>
      <c r="V265" s="676" t="s">
        <v>643</v>
      </c>
      <c r="W265" s="678" t="s">
        <v>611</v>
      </c>
      <c r="X265" s="677" t="s">
        <v>1244</v>
      </c>
      <c r="Y265" s="677" t="s">
        <v>711</v>
      </c>
      <c r="Z265" s="678" t="s">
        <v>611</v>
      </c>
      <c r="AA265" s="678" t="s">
        <v>611</v>
      </c>
      <c r="AB265" s="676" t="s">
        <v>643</v>
      </c>
      <c r="AC265" s="676" t="s">
        <v>643</v>
      </c>
      <c r="AD265" s="676" t="s">
        <v>643</v>
      </c>
      <c r="AE265" s="679" t="s">
        <v>711</v>
      </c>
      <c r="AF265" s="678" t="s">
        <v>711</v>
      </c>
      <c r="AG265" s="678" t="s">
        <v>1237</v>
      </c>
      <c r="AH265" s="678" t="s">
        <v>1243</v>
      </c>
      <c r="AI265" s="676" t="s">
        <v>1239</v>
      </c>
      <c r="AJ265" s="678" t="s">
        <v>643</v>
      </c>
      <c r="AK265" s="678" t="s">
        <v>611</v>
      </c>
      <c r="AL265" s="529"/>
      <c r="AM265" s="680" t="s">
        <v>2397</v>
      </c>
      <c r="AN265" s="681" t="s">
        <v>1244</v>
      </c>
      <c r="AO265" s="681" t="s">
        <v>1244</v>
      </c>
      <c r="AP265" s="681" t="s">
        <v>1447</v>
      </c>
      <c r="AR265" s="681" t="s">
        <v>1244</v>
      </c>
      <c r="AS265" s="681" t="s">
        <v>1241</v>
      </c>
      <c r="AT265" s="681" t="s">
        <v>1244</v>
      </c>
      <c r="AU265" s="681" t="s">
        <v>1447</v>
      </c>
      <c r="AV265" s="529" t="s">
        <v>1242</v>
      </c>
      <c r="AX265" s="668" t="str">
        <f>VLOOKUP($I265,'[6]資料）特定'!$H:$H,1,FALSE)</f>
        <v>ＳＯＭＰＯケア　ラヴィーレ神戸伊川谷</v>
      </c>
      <c r="AY265" s="682">
        <f>VLOOKUP($I265,'[6]資料）特定'!$H:$M,6,FALSE)</f>
        <v>0</v>
      </c>
    </row>
    <row r="266" spans="1:51" ht="15" hidden="1" customHeight="1">
      <c r="A266" s="670">
        <v>54</v>
      </c>
      <c r="B266" s="670" t="s">
        <v>2399</v>
      </c>
      <c r="C266" s="670" t="str">
        <f t="shared" si="3"/>
        <v>7026_1</v>
      </c>
      <c r="D266" s="688" t="s">
        <v>1249</v>
      </c>
      <c r="E266" s="688" t="s">
        <v>2395</v>
      </c>
      <c r="F266" s="673" t="s">
        <v>2373</v>
      </c>
      <c r="G266" s="673" t="s">
        <v>2396</v>
      </c>
      <c r="H266" s="673" t="s">
        <v>2396</v>
      </c>
      <c r="I266" s="673" t="s">
        <v>2400</v>
      </c>
      <c r="J266" s="673" t="s">
        <v>2401</v>
      </c>
      <c r="K266" s="672" t="s">
        <v>1463</v>
      </c>
      <c r="L266" s="673" t="s">
        <v>2377</v>
      </c>
      <c r="M266" s="673" t="s">
        <v>2396</v>
      </c>
      <c r="N266" s="674" t="s">
        <v>1248</v>
      </c>
      <c r="O266" s="675">
        <v>10.54</v>
      </c>
      <c r="P266" s="672" t="str">
        <f>IFERROR(INDEX([6]契約DB!CQ:CQ,MATCH($C266,[6]契約DB!$I:$I,0)),"")</f>
        <v>混合型</v>
      </c>
      <c r="Q266" s="676" t="s">
        <v>711</v>
      </c>
      <c r="R266" s="676" t="s">
        <v>1236</v>
      </c>
      <c r="S266" s="677" t="s">
        <v>711</v>
      </c>
      <c r="T266" s="678" t="s">
        <v>643</v>
      </c>
      <c r="U266" s="677" t="s">
        <v>711</v>
      </c>
      <c r="V266" s="676" t="s">
        <v>643</v>
      </c>
      <c r="W266" s="678" t="s">
        <v>611</v>
      </c>
      <c r="X266" s="677" t="s">
        <v>1244</v>
      </c>
      <c r="Y266" s="677" t="s">
        <v>711</v>
      </c>
      <c r="Z266" s="678" t="s">
        <v>611</v>
      </c>
      <c r="AA266" s="678" t="s">
        <v>611</v>
      </c>
      <c r="AB266" s="676" t="s">
        <v>643</v>
      </c>
      <c r="AC266" s="676" t="s">
        <v>643</v>
      </c>
      <c r="AD266" s="676" t="s">
        <v>643</v>
      </c>
      <c r="AE266" s="679" t="s">
        <v>711</v>
      </c>
      <c r="AF266" s="678" t="s">
        <v>711</v>
      </c>
      <c r="AG266" s="678" t="s">
        <v>1237</v>
      </c>
      <c r="AH266" s="678" t="s">
        <v>1243</v>
      </c>
      <c r="AI266" s="676" t="s">
        <v>1239</v>
      </c>
      <c r="AJ266" s="678" t="s">
        <v>643</v>
      </c>
      <c r="AK266" s="678" t="s">
        <v>611</v>
      </c>
      <c r="AL266" s="529"/>
      <c r="AM266" s="680" t="s">
        <v>2400</v>
      </c>
      <c r="AN266" s="681" t="s">
        <v>1243</v>
      </c>
      <c r="AO266" s="681" t="s">
        <v>1243</v>
      </c>
      <c r="AP266" s="681" t="s">
        <v>1447</v>
      </c>
      <c r="AR266" s="681" t="s">
        <v>1243</v>
      </c>
      <c r="AS266" s="681" t="s">
        <v>1241</v>
      </c>
      <c r="AT266" s="681" t="s">
        <v>1243</v>
      </c>
      <c r="AU266" s="681" t="s">
        <v>1447</v>
      </c>
      <c r="AV266" s="529" t="s">
        <v>1242</v>
      </c>
      <c r="AX266" s="668" t="str">
        <f>VLOOKUP($I266,'[6]資料）特定'!$H:$H,1,FALSE)</f>
        <v>ＳＯＭＰＯケア　ラヴィーレ神戸垂水</v>
      </c>
      <c r="AY266" s="682">
        <f>VLOOKUP($I266,'[6]資料）特定'!$H:$M,6,FALSE)</f>
        <v>0</v>
      </c>
    </row>
    <row r="267" spans="1:51" ht="15" hidden="1" customHeight="1">
      <c r="A267" s="670">
        <v>114</v>
      </c>
      <c r="B267" s="670" t="s">
        <v>2402</v>
      </c>
      <c r="C267" s="670" t="str">
        <f t="shared" ref="C267:C286" si="4">B267&amp;"_"&amp;1</f>
        <v>7071_1</v>
      </c>
      <c r="D267" s="688" t="s">
        <v>1249</v>
      </c>
      <c r="E267" s="688" t="s">
        <v>2395</v>
      </c>
      <c r="F267" s="673" t="s">
        <v>2373</v>
      </c>
      <c r="G267" s="673" t="s">
        <v>2396</v>
      </c>
      <c r="H267" s="673" t="s">
        <v>2396</v>
      </c>
      <c r="I267" s="673" t="s">
        <v>2403</v>
      </c>
      <c r="J267" s="673" t="s">
        <v>2404</v>
      </c>
      <c r="K267" s="672" t="s">
        <v>1463</v>
      </c>
      <c r="L267" s="673" t="s">
        <v>2377</v>
      </c>
      <c r="M267" s="673" t="s">
        <v>2396</v>
      </c>
      <c r="N267" s="674" t="s">
        <v>1248</v>
      </c>
      <c r="O267" s="675">
        <v>10.54</v>
      </c>
      <c r="P267" s="672" t="str">
        <f>IFERROR(INDEX([6]契約DB!CQ:CQ,MATCH($C267,[6]契約DB!$I:$I,0)),"")</f>
        <v>混合型</v>
      </c>
      <c r="Q267" s="676" t="s">
        <v>711</v>
      </c>
      <c r="R267" s="676" t="s">
        <v>1236</v>
      </c>
      <c r="S267" s="677" t="s">
        <v>711</v>
      </c>
      <c r="T267" s="678" t="s">
        <v>611</v>
      </c>
      <c r="U267" s="677" t="s">
        <v>711</v>
      </c>
      <c r="V267" s="676" t="s">
        <v>643</v>
      </c>
      <c r="W267" s="678" t="s">
        <v>611</v>
      </c>
      <c r="X267" s="677" t="s">
        <v>611</v>
      </c>
      <c r="Y267" s="677" t="s">
        <v>711</v>
      </c>
      <c r="Z267" s="678" t="s">
        <v>611</v>
      </c>
      <c r="AA267" s="678" t="s">
        <v>611</v>
      </c>
      <c r="AB267" s="676" t="s">
        <v>643</v>
      </c>
      <c r="AC267" s="676" t="s">
        <v>643</v>
      </c>
      <c r="AD267" s="676" t="s">
        <v>643</v>
      </c>
      <c r="AE267" s="679" t="s">
        <v>711</v>
      </c>
      <c r="AF267" s="678" t="s">
        <v>711</v>
      </c>
      <c r="AG267" s="678" t="s">
        <v>1237</v>
      </c>
      <c r="AH267" s="678" t="s">
        <v>1243</v>
      </c>
      <c r="AI267" s="676" t="s">
        <v>1239</v>
      </c>
      <c r="AJ267" s="678" t="s">
        <v>643</v>
      </c>
      <c r="AK267" s="678" t="s">
        <v>611</v>
      </c>
      <c r="AL267" s="529"/>
      <c r="AM267" s="680" t="s">
        <v>2403</v>
      </c>
      <c r="AN267" s="681" t="s">
        <v>611</v>
      </c>
      <c r="AO267" s="681" t="s">
        <v>611</v>
      </c>
      <c r="AP267" s="681" t="s">
        <v>1447</v>
      </c>
      <c r="AR267" s="681" t="s">
        <v>611</v>
      </c>
      <c r="AS267" s="681" t="s">
        <v>1241</v>
      </c>
      <c r="AT267" s="681" t="s">
        <v>611</v>
      </c>
      <c r="AU267" s="681" t="s">
        <v>1447</v>
      </c>
      <c r="AV267" s="529" t="s">
        <v>1242</v>
      </c>
      <c r="AX267" s="668" t="str">
        <f>VLOOKUP($I267,'[6]資料）特定'!$H:$H,1,FALSE)</f>
        <v>ＳＯＭＰＯケア　ラヴィーレ六甲</v>
      </c>
      <c r="AY267" s="682">
        <f>VLOOKUP($I267,'[6]資料）特定'!$H:$M,6,FALSE)</f>
        <v>0</v>
      </c>
    </row>
    <row r="268" spans="1:51" ht="15" hidden="1" customHeight="1">
      <c r="A268" s="670">
        <v>185</v>
      </c>
      <c r="B268" s="670" t="s">
        <v>2405</v>
      </c>
      <c r="C268" s="670" t="str">
        <f t="shared" si="4"/>
        <v>0032_1</v>
      </c>
      <c r="D268" s="688" t="s">
        <v>1249</v>
      </c>
      <c r="E268" s="688" t="s">
        <v>2395</v>
      </c>
      <c r="F268" s="673" t="s">
        <v>2373</v>
      </c>
      <c r="G268" s="673" t="s">
        <v>2396</v>
      </c>
      <c r="H268" s="673" t="s">
        <v>2396</v>
      </c>
      <c r="I268" s="673" t="s">
        <v>2406</v>
      </c>
      <c r="J268" s="673" t="s">
        <v>2407</v>
      </c>
      <c r="K268" s="672" t="s">
        <v>1235</v>
      </c>
      <c r="L268" s="673" t="s">
        <v>2377</v>
      </c>
      <c r="M268" s="673" t="s">
        <v>2396</v>
      </c>
      <c r="N268" s="674" t="s">
        <v>1248</v>
      </c>
      <c r="O268" s="675">
        <v>10.54</v>
      </c>
      <c r="P268" s="672" t="str">
        <f>IFERROR(INDEX([6]契約DB!CQ:CQ,MATCH($C268,[6]契約DB!$I:$I,0)),"")</f>
        <v>混合型</v>
      </c>
      <c r="Q268" s="676" t="s">
        <v>711</v>
      </c>
      <c r="R268" s="676" t="s">
        <v>1236</v>
      </c>
      <c r="S268" s="677" t="s">
        <v>611</v>
      </c>
      <c r="T268" s="678" t="s">
        <v>643</v>
      </c>
      <c r="U268" s="677" t="s">
        <v>1238</v>
      </c>
      <c r="V268" s="676" t="s">
        <v>643</v>
      </c>
      <c r="W268" s="678" t="s">
        <v>611</v>
      </c>
      <c r="X268" s="677" t="s">
        <v>1244</v>
      </c>
      <c r="Y268" s="677" t="s">
        <v>611</v>
      </c>
      <c r="Z268" s="678" t="s">
        <v>611</v>
      </c>
      <c r="AA268" s="678" t="s">
        <v>611</v>
      </c>
      <c r="AB268" s="676" t="s">
        <v>643</v>
      </c>
      <c r="AC268" s="676" t="s">
        <v>643</v>
      </c>
      <c r="AD268" s="676" t="s">
        <v>643</v>
      </c>
      <c r="AE268" s="686" t="s">
        <v>1238</v>
      </c>
      <c r="AF268" s="678" t="s">
        <v>711</v>
      </c>
      <c r="AG268" s="678" t="s">
        <v>1237</v>
      </c>
      <c r="AH268" s="678" t="s">
        <v>1243</v>
      </c>
      <c r="AI268" s="676" t="s">
        <v>1239</v>
      </c>
      <c r="AJ268" s="678" t="s">
        <v>643</v>
      </c>
      <c r="AK268" s="678" t="s">
        <v>611</v>
      </c>
      <c r="AL268" s="529"/>
      <c r="AM268" s="680" t="s">
        <v>2406</v>
      </c>
      <c r="AN268" s="681" t="s">
        <v>1244</v>
      </c>
      <c r="AO268" s="681" t="s">
        <v>1244</v>
      </c>
      <c r="AP268" s="681" t="s">
        <v>1447</v>
      </c>
      <c r="AR268" s="681" t="s">
        <v>1244</v>
      </c>
      <c r="AS268" s="681" t="s">
        <v>1241</v>
      </c>
      <c r="AT268" s="681" t="s">
        <v>1244</v>
      </c>
      <c r="AU268" s="681" t="s">
        <v>1447</v>
      </c>
      <c r="AV268" s="529" t="s">
        <v>1242</v>
      </c>
      <c r="AX268" s="668" t="str">
        <f>VLOOKUP($I268,'[6]資料）特定'!$H:$H,1,FALSE)</f>
        <v>そんぽの家　神戸垂水</v>
      </c>
      <c r="AY268" s="668" t="str">
        <f>VLOOKUP($I268,'[6]資料）特定'!$H:$M,6,FALSE)</f>
        <v>Ⅰ</v>
      </c>
    </row>
    <row r="269" spans="1:51" ht="15" hidden="1" customHeight="1">
      <c r="A269" s="670">
        <v>239</v>
      </c>
      <c r="B269" s="670" t="s">
        <v>2408</v>
      </c>
      <c r="C269" s="670" t="str">
        <f t="shared" si="4"/>
        <v>0087_1</v>
      </c>
      <c r="D269" s="688" t="s">
        <v>1249</v>
      </c>
      <c r="E269" s="688" t="s">
        <v>2395</v>
      </c>
      <c r="F269" s="673" t="s">
        <v>2373</v>
      </c>
      <c r="G269" s="673" t="s">
        <v>2396</v>
      </c>
      <c r="H269" s="673" t="s">
        <v>2396</v>
      </c>
      <c r="I269" s="673" t="s">
        <v>2409</v>
      </c>
      <c r="J269" s="673" t="s">
        <v>2410</v>
      </c>
      <c r="K269" s="672" t="s">
        <v>1235</v>
      </c>
      <c r="L269" s="673" t="s">
        <v>2377</v>
      </c>
      <c r="M269" s="673" t="s">
        <v>2396</v>
      </c>
      <c r="N269" s="674" t="s">
        <v>1248</v>
      </c>
      <c r="O269" s="675">
        <v>10.54</v>
      </c>
      <c r="P269" s="672" t="str">
        <f>IFERROR(INDEX([6]契約DB!CQ:CQ,MATCH($C269,[6]契約DB!$I:$I,0)),"")</f>
        <v>混合型</v>
      </c>
      <c r="Q269" s="676" t="s">
        <v>711</v>
      </c>
      <c r="R269" s="676" t="s">
        <v>1236</v>
      </c>
      <c r="S269" s="677" t="s">
        <v>611</v>
      </c>
      <c r="T269" s="678" t="s">
        <v>643</v>
      </c>
      <c r="U269" s="677" t="s">
        <v>611</v>
      </c>
      <c r="V269" s="676" t="s">
        <v>643</v>
      </c>
      <c r="W269" s="678" t="s">
        <v>611</v>
      </c>
      <c r="X269" s="677" t="s">
        <v>1244</v>
      </c>
      <c r="Y269" s="677" t="s">
        <v>611</v>
      </c>
      <c r="Z269" s="678" t="s">
        <v>611</v>
      </c>
      <c r="AA269" s="678" t="s">
        <v>611</v>
      </c>
      <c r="AB269" s="676" t="s">
        <v>643</v>
      </c>
      <c r="AC269" s="676" t="s">
        <v>643</v>
      </c>
      <c r="AD269" s="676" t="s">
        <v>643</v>
      </c>
      <c r="AE269" s="683" t="s">
        <v>1243</v>
      </c>
      <c r="AF269" s="678" t="s">
        <v>711</v>
      </c>
      <c r="AG269" s="678" t="s">
        <v>1237</v>
      </c>
      <c r="AH269" s="678" t="s">
        <v>1243</v>
      </c>
      <c r="AI269" s="676" t="s">
        <v>1239</v>
      </c>
      <c r="AJ269" s="678" t="s">
        <v>643</v>
      </c>
      <c r="AK269" s="678" t="s">
        <v>611</v>
      </c>
      <c r="AL269" s="529"/>
      <c r="AM269" s="680" t="s">
        <v>2409</v>
      </c>
      <c r="AN269" s="681" t="s">
        <v>611</v>
      </c>
      <c r="AO269" s="681" t="s">
        <v>611</v>
      </c>
      <c r="AP269" s="681" t="s">
        <v>1447</v>
      </c>
      <c r="AR269" s="681" t="s">
        <v>611</v>
      </c>
      <c r="AS269" s="681" t="s">
        <v>1241</v>
      </c>
      <c r="AT269" s="681" t="s">
        <v>611</v>
      </c>
      <c r="AU269" s="681" t="s">
        <v>1447</v>
      </c>
      <c r="AV269" s="529" t="s">
        <v>1242</v>
      </c>
      <c r="AX269" s="668" t="str">
        <f>VLOOKUP($I269,'[6]資料）特定'!$H:$H,1,FALSE)</f>
        <v>そんぽの家　南多聞台</v>
      </c>
      <c r="AY269" s="668" t="str">
        <f>VLOOKUP($I269,'[6]資料）特定'!$H:$M,6,FALSE)</f>
        <v>Ⅱ</v>
      </c>
    </row>
    <row r="270" spans="1:51" ht="15" hidden="1" customHeight="1">
      <c r="A270" s="670">
        <v>261</v>
      </c>
      <c r="B270" s="670" t="s">
        <v>2411</v>
      </c>
      <c r="C270" s="670" t="str">
        <f t="shared" si="4"/>
        <v>0091_1</v>
      </c>
      <c r="D270" s="688" t="s">
        <v>1249</v>
      </c>
      <c r="E270" s="688" t="s">
        <v>2395</v>
      </c>
      <c r="F270" s="673" t="s">
        <v>2373</v>
      </c>
      <c r="G270" s="673" t="s">
        <v>2396</v>
      </c>
      <c r="H270" s="673" t="s">
        <v>2396</v>
      </c>
      <c r="I270" s="673" t="s">
        <v>2412</v>
      </c>
      <c r="J270" s="673" t="s">
        <v>2413</v>
      </c>
      <c r="K270" s="672" t="s">
        <v>1235</v>
      </c>
      <c r="L270" s="673" t="s">
        <v>2377</v>
      </c>
      <c r="M270" s="673" t="s">
        <v>2396</v>
      </c>
      <c r="N270" s="674" t="s">
        <v>1248</v>
      </c>
      <c r="O270" s="675">
        <v>10.54</v>
      </c>
      <c r="P270" s="672" t="str">
        <f>IFERROR(INDEX([6]契約DB!CQ:CQ,MATCH($C270,[6]契約DB!$I:$I,0)),"")</f>
        <v>混合型</v>
      </c>
      <c r="Q270" s="676" t="s">
        <v>711</v>
      </c>
      <c r="R270" s="676" t="s">
        <v>1236</v>
      </c>
      <c r="S270" s="677" t="s">
        <v>611</v>
      </c>
      <c r="T270" s="678" t="s">
        <v>643</v>
      </c>
      <c r="U270" s="677" t="s">
        <v>1238</v>
      </c>
      <c r="V270" s="676" t="s">
        <v>643</v>
      </c>
      <c r="W270" s="678" t="s">
        <v>611</v>
      </c>
      <c r="X270" s="677" t="s">
        <v>1244</v>
      </c>
      <c r="Y270" s="677" t="s">
        <v>611</v>
      </c>
      <c r="Z270" s="678" t="s">
        <v>611</v>
      </c>
      <c r="AA270" s="678" t="s">
        <v>611</v>
      </c>
      <c r="AB270" s="676" t="s">
        <v>643</v>
      </c>
      <c r="AC270" s="676" t="s">
        <v>643</v>
      </c>
      <c r="AD270" s="676" t="s">
        <v>643</v>
      </c>
      <c r="AE270" s="679" t="s">
        <v>711</v>
      </c>
      <c r="AF270" s="678" t="s">
        <v>711</v>
      </c>
      <c r="AG270" s="678" t="s">
        <v>1237</v>
      </c>
      <c r="AH270" s="678" t="s">
        <v>1243</v>
      </c>
      <c r="AI270" s="676" t="s">
        <v>1239</v>
      </c>
      <c r="AJ270" s="678" t="s">
        <v>643</v>
      </c>
      <c r="AK270" s="678" t="s">
        <v>611</v>
      </c>
      <c r="AL270" s="529"/>
      <c r="AM270" s="680" t="s">
        <v>2412</v>
      </c>
      <c r="AN270" s="681" t="s">
        <v>1246</v>
      </c>
      <c r="AO270" s="681" t="s">
        <v>1246</v>
      </c>
      <c r="AP270" s="681" t="s">
        <v>1447</v>
      </c>
      <c r="AR270" s="681" t="s">
        <v>1246</v>
      </c>
      <c r="AS270" s="681" t="s">
        <v>1241</v>
      </c>
      <c r="AT270" s="681" t="s">
        <v>1246</v>
      </c>
      <c r="AU270" s="681" t="s">
        <v>1447</v>
      </c>
      <c r="AV270" s="529" t="s">
        <v>1242</v>
      </c>
      <c r="AX270" s="668" t="str">
        <f>VLOOKUP($I270,'[6]資料）特定'!$H:$H,1,FALSE)</f>
        <v>そんぽの家　兵庫柳原</v>
      </c>
      <c r="AY270" s="682">
        <f>VLOOKUP($I270,'[6]資料）特定'!$H:$M,6,FALSE)</f>
        <v>0</v>
      </c>
    </row>
    <row r="271" spans="1:51" ht="15" hidden="1" customHeight="1">
      <c r="A271" s="670">
        <v>26</v>
      </c>
      <c r="B271" s="670" t="s">
        <v>2414</v>
      </c>
      <c r="C271" s="670" t="str">
        <f t="shared" si="4"/>
        <v>7023_1</v>
      </c>
      <c r="D271" s="688" t="s">
        <v>1249</v>
      </c>
      <c r="E271" s="688" t="s">
        <v>2415</v>
      </c>
      <c r="F271" s="673" t="s">
        <v>2416</v>
      </c>
      <c r="G271" s="673" t="s">
        <v>2417</v>
      </c>
      <c r="H271" s="673" t="s">
        <v>2417</v>
      </c>
      <c r="I271" s="673" t="s">
        <v>2418</v>
      </c>
      <c r="J271" s="673" t="s">
        <v>2419</v>
      </c>
      <c r="K271" s="672" t="s">
        <v>1463</v>
      </c>
      <c r="L271" s="673" t="s">
        <v>2420</v>
      </c>
      <c r="M271" s="673" t="s">
        <v>2417</v>
      </c>
      <c r="N271" s="674" t="s">
        <v>1491</v>
      </c>
      <c r="O271" s="675">
        <v>10.45</v>
      </c>
      <c r="P271" s="672" t="str">
        <f>IFERROR(INDEX([6]契約DB!CQ:CQ,MATCH($C271,[6]契約DB!$I:$I,0)),"")</f>
        <v>混合型</v>
      </c>
      <c r="Q271" s="676" t="s">
        <v>711</v>
      </c>
      <c r="R271" s="676" t="s">
        <v>1236</v>
      </c>
      <c r="S271" s="677" t="s">
        <v>711</v>
      </c>
      <c r="T271" s="678" t="s">
        <v>643</v>
      </c>
      <c r="U271" s="677" t="s">
        <v>711</v>
      </c>
      <c r="V271" s="676" t="s">
        <v>643</v>
      </c>
      <c r="W271" s="678" t="s">
        <v>611</v>
      </c>
      <c r="X271" s="677" t="s">
        <v>1243</v>
      </c>
      <c r="Y271" s="677" t="s">
        <v>711</v>
      </c>
      <c r="Z271" s="678" t="s">
        <v>611</v>
      </c>
      <c r="AA271" s="678" t="s">
        <v>611</v>
      </c>
      <c r="AB271" s="676" t="s">
        <v>643</v>
      </c>
      <c r="AC271" s="676" t="s">
        <v>643</v>
      </c>
      <c r="AD271" s="676" t="s">
        <v>643</v>
      </c>
      <c r="AE271" s="679" t="s">
        <v>711</v>
      </c>
      <c r="AF271" s="678" t="s">
        <v>711</v>
      </c>
      <c r="AG271" s="678" t="s">
        <v>1237</v>
      </c>
      <c r="AH271" s="678" t="s">
        <v>1238</v>
      </c>
      <c r="AI271" s="676" t="s">
        <v>1239</v>
      </c>
      <c r="AJ271" s="678" t="s">
        <v>643</v>
      </c>
      <c r="AK271" s="678" t="s">
        <v>611</v>
      </c>
      <c r="AL271" s="529"/>
      <c r="AM271" s="680" t="s">
        <v>2418</v>
      </c>
      <c r="AN271" s="681" t="s">
        <v>1240</v>
      </c>
      <c r="AO271" s="681" t="s">
        <v>1240</v>
      </c>
      <c r="AP271" s="681" t="s">
        <v>1447</v>
      </c>
      <c r="AR271" s="681" t="s">
        <v>1240</v>
      </c>
      <c r="AS271" s="681" t="s">
        <v>1241</v>
      </c>
      <c r="AT271" s="681" t="s">
        <v>1240</v>
      </c>
      <c r="AU271" s="681" t="s">
        <v>1447</v>
      </c>
      <c r="AV271" s="529" t="s">
        <v>1242</v>
      </c>
      <c r="AX271" s="668" t="str">
        <f>VLOOKUP($I271,'[6]資料）特定'!$H:$H,1,FALSE)</f>
        <v>ＳＯＭＰＯケア　ラヴィーレ広島光が丘</v>
      </c>
      <c r="AY271" s="682">
        <f>VLOOKUP($I271,'[6]資料）特定'!$H:$M,6,FALSE)</f>
        <v>0</v>
      </c>
    </row>
    <row r="272" spans="1:51" ht="15" hidden="1" customHeight="1">
      <c r="A272" s="670">
        <v>42</v>
      </c>
      <c r="B272" s="670" t="s">
        <v>2421</v>
      </c>
      <c r="C272" s="670" t="str">
        <f t="shared" si="4"/>
        <v>7059_1</v>
      </c>
      <c r="D272" s="688" t="s">
        <v>1249</v>
      </c>
      <c r="E272" s="688" t="s">
        <v>2415</v>
      </c>
      <c r="F272" s="673" t="s">
        <v>2416</v>
      </c>
      <c r="G272" s="673" t="s">
        <v>2417</v>
      </c>
      <c r="H272" s="673" t="s">
        <v>2417</v>
      </c>
      <c r="I272" s="673" t="s">
        <v>2422</v>
      </c>
      <c r="J272" s="673" t="s">
        <v>2423</v>
      </c>
      <c r="K272" s="672" t="s">
        <v>1463</v>
      </c>
      <c r="L272" s="673" t="s">
        <v>2420</v>
      </c>
      <c r="M272" s="673" t="s">
        <v>2417</v>
      </c>
      <c r="N272" s="674" t="s">
        <v>1491</v>
      </c>
      <c r="O272" s="675">
        <v>10.45</v>
      </c>
      <c r="P272" s="672" t="str">
        <f>IFERROR(INDEX([6]契約DB!CQ:CQ,MATCH($C272,[6]契約DB!$I:$I,0)),"")</f>
        <v>混合型</v>
      </c>
      <c r="Q272" s="676" t="s">
        <v>711</v>
      </c>
      <c r="R272" s="676" t="s">
        <v>1236</v>
      </c>
      <c r="S272" s="677" t="s">
        <v>711</v>
      </c>
      <c r="T272" s="678" t="s">
        <v>643</v>
      </c>
      <c r="U272" s="677" t="s">
        <v>711</v>
      </c>
      <c r="V272" s="676" t="s">
        <v>643</v>
      </c>
      <c r="W272" s="678" t="s">
        <v>611</v>
      </c>
      <c r="X272" s="677" t="s">
        <v>1243</v>
      </c>
      <c r="Y272" s="677" t="s">
        <v>711</v>
      </c>
      <c r="Z272" s="678" t="s">
        <v>611</v>
      </c>
      <c r="AA272" s="678" t="s">
        <v>611</v>
      </c>
      <c r="AB272" s="676" t="s">
        <v>643</v>
      </c>
      <c r="AC272" s="676" t="s">
        <v>643</v>
      </c>
      <c r="AD272" s="676" t="s">
        <v>643</v>
      </c>
      <c r="AE272" s="679" t="s">
        <v>711</v>
      </c>
      <c r="AF272" s="678" t="s">
        <v>711</v>
      </c>
      <c r="AG272" s="678" t="s">
        <v>1237</v>
      </c>
      <c r="AH272" s="678" t="s">
        <v>1238</v>
      </c>
      <c r="AI272" s="676" t="s">
        <v>1239</v>
      </c>
      <c r="AJ272" s="678" t="s">
        <v>643</v>
      </c>
      <c r="AK272" s="678" t="s">
        <v>611</v>
      </c>
      <c r="AL272" s="529"/>
      <c r="AM272" s="680" t="s">
        <v>2422</v>
      </c>
      <c r="AN272" s="681" t="s">
        <v>1244</v>
      </c>
      <c r="AO272" s="681" t="s">
        <v>1246</v>
      </c>
      <c r="AP272" s="681" t="s">
        <v>1247</v>
      </c>
      <c r="AR272" s="681" t="s">
        <v>1244</v>
      </c>
      <c r="AS272" s="681" t="s">
        <v>1241</v>
      </c>
      <c r="AT272" s="681" t="s">
        <v>1244</v>
      </c>
      <c r="AU272" s="681" t="s">
        <v>1247</v>
      </c>
      <c r="AV272" s="529" t="s">
        <v>1242</v>
      </c>
      <c r="AX272" s="668" t="str">
        <f>VLOOKUP($I272,'[6]資料）特定'!$H:$H,1,FALSE)</f>
        <v>ＳＯＭＰＯケア　ラヴィーレ舟入</v>
      </c>
      <c r="AY272" s="682">
        <f>VLOOKUP($I272,'[6]資料）特定'!$H:$M,6,FALSE)</f>
        <v>0</v>
      </c>
    </row>
    <row r="273" spans="1:51" ht="15" hidden="1" customHeight="1">
      <c r="A273" s="670">
        <v>129</v>
      </c>
      <c r="B273" s="670" t="s">
        <v>2424</v>
      </c>
      <c r="C273" s="670" t="str">
        <f t="shared" si="4"/>
        <v>0287_1</v>
      </c>
      <c r="D273" s="688" t="s">
        <v>1249</v>
      </c>
      <c r="E273" s="688" t="s">
        <v>2415</v>
      </c>
      <c r="F273" s="673" t="s">
        <v>2425</v>
      </c>
      <c r="G273" s="673" t="s">
        <v>2426</v>
      </c>
      <c r="H273" s="673" t="s">
        <v>2426</v>
      </c>
      <c r="I273" s="673" t="s">
        <v>2427</v>
      </c>
      <c r="J273" s="673" t="s">
        <v>2428</v>
      </c>
      <c r="K273" s="672" t="s">
        <v>1235</v>
      </c>
      <c r="L273" s="673" t="s">
        <v>2429</v>
      </c>
      <c r="M273" s="673" t="s">
        <v>2426</v>
      </c>
      <c r="N273" s="674" t="s">
        <v>1446</v>
      </c>
      <c r="O273" s="675">
        <v>10.14</v>
      </c>
      <c r="P273" s="672" t="str">
        <f>IFERROR(INDEX([6]契約DB!CQ:CQ,MATCH($C273,[6]契約DB!$I:$I,0)),"")</f>
        <v>混合型</v>
      </c>
      <c r="Q273" s="676" t="s">
        <v>711</v>
      </c>
      <c r="R273" s="676" t="s">
        <v>1236</v>
      </c>
      <c r="S273" s="677" t="s">
        <v>611</v>
      </c>
      <c r="T273" s="678" t="s">
        <v>643</v>
      </c>
      <c r="U273" s="677" t="s">
        <v>1238</v>
      </c>
      <c r="V273" s="676" t="s">
        <v>643</v>
      </c>
      <c r="W273" s="678" t="s">
        <v>611</v>
      </c>
      <c r="X273" s="677" t="s">
        <v>1238</v>
      </c>
      <c r="Y273" s="677" t="s">
        <v>611</v>
      </c>
      <c r="Z273" s="678" t="s">
        <v>611</v>
      </c>
      <c r="AA273" s="678" t="s">
        <v>611</v>
      </c>
      <c r="AB273" s="676" t="s">
        <v>643</v>
      </c>
      <c r="AC273" s="676" t="s">
        <v>643</v>
      </c>
      <c r="AD273" s="676" t="s">
        <v>643</v>
      </c>
      <c r="AE273" s="679" t="s">
        <v>711</v>
      </c>
      <c r="AF273" s="678" t="s">
        <v>711</v>
      </c>
      <c r="AG273" s="678" t="s">
        <v>1237</v>
      </c>
      <c r="AH273" s="678" t="s">
        <v>1238</v>
      </c>
      <c r="AI273" s="676" t="s">
        <v>1239</v>
      </c>
      <c r="AJ273" s="678" t="s">
        <v>643</v>
      </c>
      <c r="AK273" s="678" t="s">
        <v>611</v>
      </c>
      <c r="AL273" s="529"/>
      <c r="AM273" s="680" t="s">
        <v>2427</v>
      </c>
      <c r="AN273" s="681" t="s">
        <v>1243</v>
      </c>
      <c r="AO273" s="681" t="s">
        <v>1240</v>
      </c>
      <c r="AP273" s="681" t="s">
        <v>1247</v>
      </c>
      <c r="AR273" s="681" t="s">
        <v>1243</v>
      </c>
      <c r="AS273" s="681" t="s">
        <v>1241</v>
      </c>
      <c r="AT273" s="681" t="s">
        <v>1243</v>
      </c>
      <c r="AU273" s="681" t="s">
        <v>1247</v>
      </c>
      <c r="AV273" s="529" t="s">
        <v>1242</v>
      </c>
      <c r="AX273" s="668" t="str">
        <f>VLOOKUP($I273,'[6]資料）特定'!$H:$H,1,FALSE)</f>
        <v>そんぽの家　岡山平田</v>
      </c>
      <c r="AY273" s="682">
        <f>VLOOKUP($I273,'[6]資料）特定'!$H:$M,6,FALSE)</f>
        <v>0</v>
      </c>
    </row>
    <row r="274" spans="1:51" ht="15" hidden="1" customHeight="1">
      <c r="A274" s="670">
        <v>130</v>
      </c>
      <c r="B274" s="670" t="s">
        <v>2430</v>
      </c>
      <c r="C274" s="670" t="str">
        <f t="shared" si="4"/>
        <v>0023_1</v>
      </c>
      <c r="D274" s="688" t="s">
        <v>1249</v>
      </c>
      <c r="E274" s="688" t="s">
        <v>2415</v>
      </c>
      <c r="F274" s="673" t="s">
        <v>2425</v>
      </c>
      <c r="G274" s="673" t="s">
        <v>2426</v>
      </c>
      <c r="H274" s="673" t="s">
        <v>2426</v>
      </c>
      <c r="I274" s="673" t="s">
        <v>2431</v>
      </c>
      <c r="J274" s="673" t="s">
        <v>2432</v>
      </c>
      <c r="K274" s="672" t="s">
        <v>1235</v>
      </c>
      <c r="L274" s="673" t="s">
        <v>2429</v>
      </c>
      <c r="M274" s="673" t="s">
        <v>2426</v>
      </c>
      <c r="N274" s="674" t="s">
        <v>1446</v>
      </c>
      <c r="O274" s="675">
        <v>10.14</v>
      </c>
      <c r="P274" s="672" t="str">
        <f>IFERROR(INDEX([6]契約DB!CQ:CQ,MATCH($C274,[6]契約DB!$I:$I,0)),"")</f>
        <v>混合型</v>
      </c>
      <c r="Q274" s="676" t="s">
        <v>711</v>
      </c>
      <c r="R274" s="676" t="s">
        <v>1236</v>
      </c>
      <c r="S274" s="677" t="s">
        <v>611</v>
      </c>
      <c r="T274" s="678" t="s">
        <v>643</v>
      </c>
      <c r="U274" s="677" t="s">
        <v>1238</v>
      </c>
      <c r="V274" s="676" t="s">
        <v>643</v>
      </c>
      <c r="W274" s="678" t="s">
        <v>611</v>
      </c>
      <c r="X274" s="677" t="s">
        <v>1244</v>
      </c>
      <c r="Y274" s="677" t="s">
        <v>1243</v>
      </c>
      <c r="Z274" s="678" t="s">
        <v>611</v>
      </c>
      <c r="AA274" s="678" t="s">
        <v>611</v>
      </c>
      <c r="AB274" s="676" t="s">
        <v>643</v>
      </c>
      <c r="AC274" s="676" t="s">
        <v>643</v>
      </c>
      <c r="AD274" s="676" t="s">
        <v>643</v>
      </c>
      <c r="AE274" s="679" t="s">
        <v>711</v>
      </c>
      <c r="AF274" s="678" t="s">
        <v>711</v>
      </c>
      <c r="AG274" s="678" t="s">
        <v>1237</v>
      </c>
      <c r="AH274" s="678" t="s">
        <v>1238</v>
      </c>
      <c r="AI274" s="676" t="s">
        <v>1239</v>
      </c>
      <c r="AJ274" s="678" t="s">
        <v>643</v>
      </c>
      <c r="AK274" s="678" t="s">
        <v>611</v>
      </c>
      <c r="AL274" s="529"/>
      <c r="AM274" s="680" t="s">
        <v>2431</v>
      </c>
      <c r="AN274" s="681" t="s">
        <v>1244</v>
      </c>
      <c r="AO274" s="681" t="s">
        <v>1244</v>
      </c>
      <c r="AP274" s="681" t="s">
        <v>1447</v>
      </c>
      <c r="AR274" s="681" t="s">
        <v>1244</v>
      </c>
      <c r="AS274" s="681" t="s">
        <v>1241</v>
      </c>
      <c r="AT274" s="681" t="s">
        <v>1244</v>
      </c>
      <c r="AU274" s="681" t="s">
        <v>1447</v>
      </c>
      <c r="AV274" s="529" t="s">
        <v>1242</v>
      </c>
      <c r="AX274" s="668" t="str">
        <f>VLOOKUP($I274,'[6]資料）特定'!$H:$H,1,FALSE)</f>
        <v>そんぽの家　下中野</v>
      </c>
      <c r="AY274" s="682">
        <f>VLOOKUP($I274,'[6]資料）特定'!$H:$M,6,FALSE)</f>
        <v>0</v>
      </c>
    </row>
    <row r="275" spans="1:51" ht="15" hidden="1" customHeight="1">
      <c r="A275" s="670">
        <v>182</v>
      </c>
      <c r="B275" s="670" t="s">
        <v>2433</v>
      </c>
      <c r="C275" s="670" t="str">
        <f t="shared" si="4"/>
        <v>0013_1</v>
      </c>
      <c r="D275" s="688" t="s">
        <v>1249</v>
      </c>
      <c r="E275" s="688" t="s">
        <v>2415</v>
      </c>
      <c r="F275" s="673" t="s">
        <v>2425</v>
      </c>
      <c r="G275" s="673" t="s">
        <v>2434</v>
      </c>
      <c r="H275" s="673" t="s">
        <v>2434</v>
      </c>
      <c r="I275" s="673" t="s">
        <v>2435</v>
      </c>
      <c r="J275" s="673" t="s">
        <v>2436</v>
      </c>
      <c r="K275" s="672" t="s">
        <v>1235</v>
      </c>
      <c r="L275" s="673" t="s">
        <v>2429</v>
      </c>
      <c r="M275" s="673" t="s">
        <v>2437</v>
      </c>
      <c r="N275" s="674" t="s">
        <v>2438</v>
      </c>
      <c r="O275" s="675">
        <v>10</v>
      </c>
      <c r="P275" s="672" t="str">
        <f>IFERROR(INDEX([6]契約DB!CQ:CQ,MATCH($C275,[6]契約DB!$I:$I,0)),"")</f>
        <v>混合型</v>
      </c>
      <c r="Q275" s="676" t="s">
        <v>711</v>
      </c>
      <c r="R275" s="676" t="s">
        <v>1236</v>
      </c>
      <c r="S275" s="677" t="s">
        <v>611</v>
      </c>
      <c r="T275" s="678" t="s">
        <v>643</v>
      </c>
      <c r="U275" s="677" t="s">
        <v>1238</v>
      </c>
      <c r="V275" s="676" t="s">
        <v>643</v>
      </c>
      <c r="W275" s="678" t="s">
        <v>611</v>
      </c>
      <c r="X275" s="677" t="s">
        <v>1238</v>
      </c>
      <c r="Y275" s="677" t="s">
        <v>611</v>
      </c>
      <c r="Z275" s="678" t="s">
        <v>611</v>
      </c>
      <c r="AA275" s="678" t="s">
        <v>611</v>
      </c>
      <c r="AB275" s="676" t="s">
        <v>643</v>
      </c>
      <c r="AC275" s="676" t="s">
        <v>643</v>
      </c>
      <c r="AD275" s="676" t="s">
        <v>643</v>
      </c>
      <c r="AE275" s="679" t="s">
        <v>711</v>
      </c>
      <c r="AF275" s="678" t="s">
        <v>711</v>
      </c>
      <c r="AG275" s="678" t="s">
        <v>1237</v>
      </c>
      <c r="AH275" s="678" t="s">
        <v>1238</v>
      </c>
      <c r="AI275" s="676" t="s">
        <v>1239</v>
      </c>
      <c r="AJ275" s="678" t="s">
        <v>643</v>
      </c>
      <c r="AK275" s="678" t="s">
        <v>611</v>
      </c>
      <c r="AL275" s="529"/>
      <c r="AM275" s="680" t="s">
        <v>2439</v>
      </c>
      <c r="AN275" s="681" t="s">
        <v>1240</v>
      </c>
      <c r="AO275" s="681" t="s">
        <v>1240</v>
      </c>
      <c r="AP275" s="681" t="s">
        <v>1447</v>
      </c>
      <c r="AR275" s="681" t="s">
        <v>1240</v>
      </c>
      <c r="AS275" s="681" t="s">
        <v>1241</v>
      </c>
      <c r="AT275" s="681" t="s">
        <v>1240</v>
      </c>
      <c r="AU275" s="681" t="s">
        <v>1447</v>
      </c>
      <c r="AV275" s="529" t="s">
        <v>1242</v>
      </c>
      <c r="AX275" s="668" t="str">
        <f>VLOOKUP($I275,'[6]資料）特定'!$H:$H,1,FALSE)</f>
        <v>そんぽの家　倉敷西</v>
      </c>
      <c r="AY275" s="682">
        <f>VLOOKUP($I275,'[6]資料）特定'!$H:$M,6,FALSE)</f>
        <v>0</v>
      </c>
    </row>
    <row r="276" spans="1:51" ht="15" hidden="1" customHeight="1">
      <c r="A276" s="670">
        <v>191</v>
      </c>
      <c r="B276" s="670" t="s">
        <v>2440</v>
      </c>
      <c r="C276" s="670" t="str">
        <f t="shared" si="4"/>
        <v>0199_1</v>
      </c>
      <c r="D276" s="688" t="s">
        <v>1249</v>
      </c>
      <c r="E276" s="688" t="s">
        <v>2415</v>
      </c>
      <c r="F276" s="673" t="s">
        <v>2441</v>
      </c>
      <c r="G276" s="673" t="s">
        <v>2442</v>
      </c>
      <c r="H276" s="673" t="s">
        <v>2442</v>
      </c>
      <c r="I276" s="673" t="s">
        <v>2443</v>
      </c>
      <c r="J276" s="673" t="s">
        <v>2444</v>
      </c>
      <c r="K276" s="672" t="s">
        <v>1235</v>
      </c>
      <c r="L276" s="673" t="s">
        <v>2445</v>
      </c>
      <c r="M276" s="673" t="s">
        <v>2437</v>
      </c>
      <c r="N276" s="674" t="s">
        <v>2438</v>
      </c>
      <c r="O276" s="675">
        <v>10</v>
      </c>
      <c r="P276" s="672" t="str">
        <f>IFERROR(INDEX([6]契約DB!CQ:CQ,MATCH($C276,[6]契約DB!$I:$I,0)),"")</f>
        <v>混合型</v>
      </c>
      <c r="Q276" s="676" t="s">
        <v>711</v>
      </c>
      <c r="R276" s="676" t="s">
        <v>1236</v>
      </c>
      <c r="S276" s="677" t="s">
        <v>611</v>
      </c>
      <c r="T276" s="678" t="s">
        <v>643</v>
      </c>
      <c r="U276" s="677" t="s">
        <v>1238</v>
      </c>
      <c r="V276" s="676" t="s">
        <v>643</v>
      </c>
      <c r="W276" s="678" t="s">
        <v>611</v>
      </c>
      <c r="X276" s="677" t="s">
        <v>1238</v>
      </c>
      <c r="Y276" s="677" t="s">
        <v>611</v>
      </c>
      <c r="Z276" s="678" t="s">
        <v>611</v>
      </c>
      <c r="AA276" s="678" t="s">
        <v>611</v>
      </c>
      <c r="AB276" s="676" t="s">
        <v>643</v>
      </c>
      <c r="AC276" s="676" t="s">
        <v>643</v>
      </c>
      <c r="AD276" s="676" t="s">
        <v>643</v>
      </c>
      <c r="AE276" s="679" t="s">
        <v>711</v>
      </c>
      <c r="AF276" s="678" t="s">
        <v>711</v>
      </c>
      <c r="AG276" s="678" t="s">
        <v>1237</v>
      </c>
      <c r="AH276" s="678" t="s">
        <v>1238</v>
      </c>
      <c r="AI276" s="676" t="s">
        <v>1239</v>
      </c>
      <c r="AJ276" s="678" t="s">
        <v>643</v>
      </c>
      <c r="AK276" s="678" t="s">
        <v>611</v>
      </c>
      <c r="AL276" s="529"/>
      <c r="AM276" s="680" t="s">
        <v>2443</v>
      </c>
      <c r="AN276" s="681" t="s">
        <v>1243</v>
      </c>
      <c r="AO276" s="681" t="s">
        <v>1240</v>
      </c>
      <c r="AP276" s="681" t="s">
        <v>1247</v>
      </c>
      <c r="AR276" s="681" t="s">
        <v>1243</v>
      </c>
      <c r="AS276" s="681" t="s">
        <v>1241</v>
      </c>
      <c r="AT276" s="681" t="s">
        <v>1243</v>
      </c>
      <c r="AU276" s="681" t="s">
        <v>1247</v>
      </c>
      <c r="AV276" s="529" t="s">
        <v>1242</v>
      </c>
      <c r="AX276" s="668" t="str">
        <f>VLOOKUP($I276,'[6]資料）特定'!$H:$H,1,FALSE)</f>
        <v>そんぽの家　清水麻生田</v>
      </c>
      <c r="AY276" s="682">
        <f>VLOOKUP($I276,'[6]資料）特定'!$H:$M,6,FALSE)</f>
        <v>0</v>
      </c>
    </row>
    <row r="277" spans="1:51" ht="15" hidden="1" customHeight="1">
      <c r="A277" s="670">
        <v>195</v>
      </c>
      <c r="B277" s="670" t="s">
        <v>2446</v>
      </c>
      <c r="C277" s="670" t="str">
        <f t="shared" si="4"/>
        <v>0037_1</v>
      </c>
      <c r="D277" s="688" t="s">
        <v>1249</v>
      </c>
      <c r="E277" s="688" t="s">
        <v>2415</v>
      </c>
      <c r="F277" s="673" t="s">
        <v>2425</v>
      </c>
      <c r="G277" s="673" t="s">
        <v>2426</v>
      </c>
      <c r="H277" s="673" t="s">
        <v>2426</v>
      </c>
      <c r="I277" s="673" t="s">
        <v>2447</v>
      </c>
      <c r="J277" s="673" t="s">
        <v>2448</v>
      </c>
      <c r="K277" s="672" t="s">
        <v>1235</v>
      </c>
      <c r="L277" s="673" t="s">
        <v>2429</v>
      </c>
      <c r="M277" s="673" t="s">
        <v>2426</v>
      </c>
      <c r="N277" s="674" t="s">
        <v>1446</v>
      </c>
      <c r="O277" s="675">
        <v>10.14</v>
      </c>
      <c r="P277" s="672" t="str">
        <f>IFERROR(INDEX([6]契約DB!CQ:CQ,MATCH($C277,[6]契約DB!$I:$I,0)),"")</f>
        <v>混合型</v>
      </c>
      <c r="Q277" s="676" t="s">
        <v>711</v>
      </c>
      <c r="R277" s="676" t="s">
        <v>1236</v>
      </c>
      <c r="S277" s="677" t="s">
        <v>611</v>
      </c>
      <c r="T277" s="678" t="s">
        <v>643</v>
      </c>
      <c r="U277" s="677" t="s">
        <v>1238</v>
      </c>
      <c r="V277" s="676" t="s">
        <v>643</v>
      </c>
      <c r="W277" s="678" t="s">
        <v>611</v>
      </c>
      <c r="X277" s="677" t="s">
        <v>1238</v>
      </c>
      <c r="Y277" s="677" t="s">
        <v>611</v>
      </c>
      <c r="Z277" s="678" t="s">
        <v>611</v>
      </c>
      <c r="AA277" s="678" t="s">
        <v>611</v>
      </c>
      <c r="AB277" s="676" t="s">
        <v>643</v>
      </c>
      <c r="AC277" s="676" t="s">
        <v>643</v>
      </c>
      <c r="AD277" s="676" t="s">
        <v>643</v>
      </c>
      <c r="AE277" s="679" t="s">
        <v>711</v>
      </c>
      <c r="AF277" s="678" t="s">
        <v>711</v>
      </c>
      <c r="AG277" s="678" t="s">
        <v>1237</v>
      </c>
      <c r="AH277" s="678" t="s">
        <v>1238</v>
      </c>
      <c r="AI277" s="676" t="s">
        <v>1239</v>
      </c>
      <c r="AJ277" s="678" t="s">
        <v>643</v>
      </c>
      <c r="AK277" s="678" t="s">
        <v>611</v>
      </c>
      <c r="AL277" s="529"/>
      <c r="AM277" s="680" t="s">
        <v>2447</v>
      </c>
      <c r="AN277" s="681" t="s">
        <v>1244</v>
      </c>
      <c r="AO277" s="681" t="s">
        <v>1246</v>
      </c>
      <c r="AP277" s="681" t="s">
        <v>1247</v>
      </c>
      <c r="AR277" s="681" t="s">
        <v>1244</v>
      </c>
      <c r="AS277" s="681" t="s">
        <v>1241</v>
      </c>
      <c r="AT277" s="681" t="s">
        <v>1244</v>
      </c>
      <c r="AU277" s="681" t="s">
        <v>1247</v>
      </c>
      <c r="AV277" s="529" t="s">
        <v>1242</v>
      </c>
      <c r="AX277" s="668" t="str">
        <f>VLOOKUP($I277,'[6]資料）特定'!$H:$H,1,FALSE)</f>
        <v>そんぽの家　西岡山</v>
      </c>
      <c r="AY277" s="682">
        <f>VLOOKUP($I277,'[6]資料）特定'!$H:$M,6,FALSE)</f>
        <v>0</v>
      </c>
    </row>
    <row r="278" spans="1:51" ht="15" hidden="1" customHeight="1">
      <c r="A278" s="670">
        <v>196</v>
      </c>
      <c r="B278" s="670" t="s">
        <v>2449</v>
      </c>
      <c r="C278" s="670" t="str">
        <f t="shared" si="4"/>
        <v>0021_1</v>
      </c>
      <c r="D278" s="688" t="s">
        <v>1249</v>
      </c>
      <c r="E278" s="688" t="s">
        <v>2415</v>
      </c>
      <c r="F278" s="673" t="s">
        <v>2425</v>
      </c>
      <c r="G278" s="673" t="s">
        <v>2426</v>
      </c>
      <c r="H278" s="673" t="s">
        <v>2426</v>
      </c>
      <c r="I278" s="673" t="s">
        <v>2450</v>
      </c>
      <c r="J278" s="673" t="s">
        <v>2451</v>
      </c>
      <c r="K278" s="672" t="s">
        <v>1235</v>
      </c>
      <c r="L278" s="673" t="s">
        <v>2429</v>
      </c>
      <c r="M278" s="673" t="s">
        <v>2426</v>
      </c>
      <c r="N278" s="674" t="s">
        <v>1446</v>
      </c>
      <c r="O278" s="675">
        <v>10.14</v>
      </c>
      <c r="P278" s="672" t="str">
        <f>IFERROR(INDEX([6]契約DB!CQ:CQ,MATCH($C278,[6]契約DB!$I:$I,0)),"")</f>
        <v>混合型</v>
      </c>
      <c r="Q278" s="676" t="s">
        <v>711</v>
      </c>
      <c r="R278" s="676" t="s">
        <v>1236</v>
      </c>
      <c r="S278" s="677" t="s">
        <v>711</v>
      </c>
      <c r="T278" s="678" t="s">
        <v>643</v>
      </c>
      <c r="U278" s="677" t="s">
        <v>711</v>
      </c>
      <c r="V278" s="676" t="s">
        <v>643</v>
      </c>
      <c r="W278" s="678" t="s">
        <v>611</v>
      </c>
      <c r="X278" s="553" t="e">
        <v>#N/A</v>
      </c>
      <c r="Y278" s="677" t="s">
        <v>711</v>
      </c>
      <c r="Z278" s="678" t="s">
        <v>611</v>
      </c>
      <c r="AA278" s="678" t="s">
        <v>611</v>
      </c>
      <c r="AB278" s="676" t="s">
        <v>643</v>
      </c>
      <c r="AC278" s="676" t="s">
        <v>643</v>
      </c>
      <c r="AD278" s="676" t="s">
        <v>643</v>
      </c>
      <c r="AE278" s="679" t="s">
        <v>711</v>
      </c>
      <c r="AF278" s="678" t="s">
        <v>711</v>
      </c>
      <c r="AG278" s="678" t="s">
        <v>1237</v>
      </c>
      <c r="AH278" s="552" t="e">
        <v>#N/A</v>
      </c>
      <c r="AI278" s="676" t="s">
        <v>1239</v>
      </c>
      <c r="AJ278" s="678" t="s">
        <v>643</v>
      </c>
      <c r="AK278" s="678" t="s">
        <v>611</v>
      </c>
      <c r="AL278" s="529"/>
      <c r="AM278" s="680" t="e">
        <v>#N/A</v>
      </c>
      <c r="AN278" s="681" t="e">
        <v>#N/A</v>
      </c>
      <c r="AO278" s="681" t="e">
        <v>#N/A</v>
      </c>
      <c r="AP278" s="681" t="e">
        <v>#N/A</v>
      </c>
      <c r="AR278" s="681" t="s">
        <v>1240</v>
      </c>
      <c r="AS278" s="681" t="e">
        <v>#N/A</v>
      </c>
      <c r="AT278" s="681" t="s">
        <v>1240</v>
      </c>
      <c r="AU278" s="681" t="e">
        <v>#N/A</v>
      </c>
      <c r="AV278" s="529" t="e">
        <v>#N/A</v>
      </c>
      <c r="AX278" s="668" t="str">
        <f>VLOOKUP($I278,'[6]資料）特定'!$H:$H,1,FALSE)</f>
        <v>そんぽの家　岡山平井</v>
      </c>
      <c r="AY278" s="682">
        <f>VLOOKUP($I278,'[6]資料）特定'!$H:$M,6,FALSE)</f>
        <v>0</v>
      </c>
    </row>
    <row r="279" spans="1:51" ht="15" hidden="1" customHeight="1">
      <c r="A279" s="670">
        <v>207</v>
      </c>
      <c r="B279" s="670" t="s">
        <v>2452</v>
      </c>
      <c r="C279" s="670" t="str">
        <f t="shared" si="4"/>
        <v>0061_1</v>
      </c>
      <c r="D279" s="688" t="s">
        <v>1249</v>
      </c>
      <c r="E279" s="688" t="s">
        <v>2415</v>
      </c>
      <c r="F279" s="673" t="s">
        <v>2425</v>
      </c>
      <c r="G279" s="673" t="s">
        <v>2434</v>
      </c>
      <c r="H279" s="673" t="s">
        <v>2434</v>
      </c>
      <c r="I279" s="673" t="s">
        <v>2453</v>
      </c>
      <c r="J279" s="673" t="s">
        <v>2454</v>
      </c>
      <c r="K279" s="672" t="s">
        <v>1235</v>
      </c>
      <c r="L279" s="673" t="s">
        <v>2429</v>
      </c>
      <c r="M279" s="673" t="s">
        <v>2437</v>
      </c>
      <c r="N279" s="674" t="s">
        <v>2438</v>
      </c>
      <c r="O279" s="675">
        <v>10</v>
      </c>
      <c r="P279" s="672" t="str">
        <f>IFERROR(INDEX([6]契約DB!CQ:CQ,MATCH($C279,[6]契約DB!$I:$I,0)),"")</f>
        <v>混合型</v>
      </c>
      <c r="Q279" s="676" t="s">
        <v>711</v>
      </c>
      <c r="R279" s="676" t="s">
        <v>1236</v>
      </c>
      <c r="S279" s="677" t="s">
        <v>611</v>
      </c>
      <c r="T279" s="678" t="s">
        <v>643</v>
      </c>
      <c r="U279" s="677" t="s">
        <v>1238</v>
      </c>
      <c r="V279" s="676" t="s">
        <v>643</v>
      </c>
      <c r="W279" s="678" t="s">
        <v>611</v>
      </c>
      <c r="X279" s="677" t="s">
        <v>1243</v>
      </c>
      <c r="Y279" s="677" t="s">
        <v>611</v>
      </c>
      <c r="Z279" s="678" t="s">
        <v>611</v>
      </c>
      <c r="AA279" s="678" t="s">
        <v>611</v>
      </c>
      <c r="AB279" s="676" t="s">
        <v>643</v>
      </c>
      <c r="AC279" s="676" t="s">
        <v>643</v>
      </c>
      <c r="AD279" s="676" t="s">
        <v>643</v>
      </c>
      <c r="AE279" s="679" t="s">
        <v>711</v>
      </c>
      <c r="AF279" s="678" t="s">
        <v>711</v>
      </c>
      <c r="AG279" s="678" t="s">
        <v>1237</v>
      </c>
      <c r="AH279" s="678" t="s">
        <v>1238</v>
      </c>
      <c r="AI279" s="676" t="s">
        <v>1239</v>
      </c>
      <c r="AJ279" s="678" t="s">
        <v>643</v>
      </c>
      <c r="AK279" s="678" t="s">
        <v>611</v>
      </c>
      <c r="AL279" s="529"/>
      <c r="AM279" s="680" t="s">
        <v>2453</v>
      </c>
      <c r="AN279" s="681" t="s">
        <v>1240</v>
      </c>
      <c r="AO279" s="681" t="s">
        <v>1240</v>
      </c>
      <c r="AP279" s="681" t="s">
        <v>1447</v>
      </c>
      <c r="AR279" s="681" t="s">
        <v>1240</v>
      </c>
      <c r="AS279" s="681" t="s">
        <v>1241</v>
      </c>
      <c r="AT279" s="681" t="s">
        <v>1240</v>
      </c>
      <c r="AU279" s="681" t="s">
        <v>1447</v>
      </c>
      <c r="AV279" s="529" t="s">
        <v>1242</v>
      </c>
      <c r="AX279" s="668" t="str">
        <f>VLOOKUP($I279,'[6]資料）特定'!$H:$H,1,FALSE)</f>
        <v>そんぽの家　倉敷</v>
      </c>
      <c r="AY279" s="682">
        <f>VLOOKUP($I279,'[6]資料）特定'!$H:$M,6,FALSE)</f>
        <v>0</v>
      </c>
    </row>
    <row r="280" spans="1:51" ht="15" hidden="1" customHeight="1">
      <c r="A280" s="670">
        <v>218</v>
      </c>
      <c r="B280" s="670" t="s">
        <v>2455</v>
      </c>
      <c r="C280" s="670" t="str">
        <f t="shared" si="4"/>
        <v>0017_1</v>
      </c>
      <c r="D280" s="688" t="s">
        <v>1249</v>
      </c>
      <c r="E280" s="688" t="s">
        <v>2415</v>
      </c>
      <c r="F280" s="673" t="s">
        <v>2425</v>
      </c>
      <c r="G280" s="673" t="s">
        <v>2434</v>
      </c>
      <c r="H280" s="673" t="s">
        <v>2434</v>
      </c>
      <c r="I280" s="673" t="s">
        <v>2456</v>
      </c>
      <c r="J280" s="673" t="s">
        <v>2457</v>
      </c>
      <c r="K280" s="672" t="s">
        <v>1235</v>
      </c>
      <c r="L280" s="673" t="s">
        <v>2429</v>
      </c>
      <c r="M280" s="673" t="s">
        <v>2437</v>
      </c>
      <c r="N280" s="674" t="s">
        <v>2438</v>
      </c>
      <c r="O280" s="675">
        <v>10</v>
      </c>
      <c r="P280" s="672" t="str">
        <f>IFERROR(INDEX([6]契約DB!CQ:CQ,MATCH($C280,[6]契約DB!$I:$I,0)),"")</f>
        <v>混合型</v>
      </c>
      <c r="Q280" s="676" t="s">
        <v>711</v>
      </c>
      <c r="R280" s="676" t="s">
        <v>1236</v>
      </c>
      <c r="S280" s="677" t="s">
        <v>611</v>
      </c>
      <c r="T280" s="678" t="s">
        <v>643</v>
      </c>
      <c r="U280" s="677" t="s">
        <v>1238</v>
      </c>
      <c r="V280" s="676" t="s">
        <v>643</v>
      </c>
      <c r="W280" s="678" t="s">
        <v>611</v>
      </c>
      <c r="X280" s="677" t="s">
        <v>1244</v>
      </c>
      <c r="Y280" s="677" t="s">
        <v>611</v>
      </c>
      <c r="Z280" s="678" t="s">
        <v>611</v>
      </c>
      <c r="AA280" s="678" t="s">
        <v>611</v>
      </c>
      <c r="AB280" s="676" t="s">
        <v>643</v>
      </c>
      <c r="AC280" s="676" t="s">
        <v>643</v>
      </c>
      <c r="AD280" s="676" t="s">
        <v>643</v>
      </c>
      <c r="AE280" s="679" t="s">
        <v>711</v>
      </c>
      <c r="AF280" s="678" t="s">
        <v>711</v>
      </c>
      <c r="AG280" s="678" t="s">
        <v>1237</v>
      </c>
      <c r="AH280" s="678" t="s">
        <v>1243</v>
      </c>
      <c r="AI280" s="676" t="s">
        <v>1239</v>
      </c>
      <c r="AJ280" s="678" t="s">
        <v>643</v>
      </c>
      <c r="AK280" s="678" t="s">
        <v>611</v>
      </c>
      <c r="AL280" s="529"/>
      <c r="AM280" s="680" t="s">
        <v>2456</v>
      </c>
      <c r="AN280" s="681" t="s">
        <v>1246</v>
      </c>
      <c r="AO280" s="681" t="s">
        <v>1240</v>
      </c>
      <c r="AP280" s="681" t="s">
        <v>1247</v>
      </c>
      <c r="AR280" s="681" t="s">
        <v>1246</v>
      </c>
      <c r="AS280" s="681" t="s">
        <v>1241</v>
      </c>
      <c r="AT280" s="681" t="s">
        <v>1246</v>
      </c>
      <c r="AU280" s="681" t="s">
        <v>1247</v>
      </c>
      <c r="AV280" s="529" t="s">
        <v>1242</v>
      </c>
      <c r="AX280" s="668" t="str">
        <f>VLOOKUP($I280,'[6]資料）特定'!$H:$H,1,FALSE)</f>
        <v>そんぽの家　中庄</v>
      </c>
      <c r="AY280" s="682">
        <f>VLOOKUP($I280,'[6]資料）特定'!$H:$M,6,FALSE)</f>
        <v>0</v>
      </c>
    </row>
    <row r="281" spans="1:51" ht="15" hidden="1" customHeight="1">
      <c r="A281" s="670">
        <v>223</v>
      </c>
      <c r="B281" s="670" t="s">
        <v>2458</v>
      </c>
      <c r="C281" s="670" t="str">
        <f t="shared" si="4"/>
        <v>0039_1</v>
      </c>
      <c r="D281" s="688" t="s">
        <v>1249</v>
      </c>
      <c r="E281" s="688" t="s">
        <v>2415</v>
      </c>
      <c r="F281" s="673" t="s">
        <v>2425</v>
      </c>
      <c r="G281" s="673" t="s">
        <v>2426</v>
      </c>
      <c r="H281" s="673" t="s">
        <v>2426</v>
      </c>
      <c r="I281" s="673" t="s">
        <v>2459</v>
      </c>
      <c r="J281" s="673" t="s">
        <v>2460</v>
      </c>
      <c r="K281" s="672" t="s">
        <v>1235</v>
      </c>
      <c r="L281" s="673" t="s">
        <v>2429</v>
      </c>
      <c r="M281" s="673" t="s">
        <v>2426</v>
      </c>
      <c r="N281" s="674" t="s">
        <v>1446</v>
      </c>
      <c r="O281" s="675">
        <v>10.14</v>
      </c>
      <c r="P281" s="672" t="str">
        <f>IFERROR(INDEX([6]契約DB!CQ:CQ,MATCH($C281,[6]契約DB!$I:$I,0)),"")</f>
        <v>混合型</v>
      </c>
      <c r="Q281" s="676" t="s">
        <v>711</v>
      </c>
      <c r="R281" s="676" t="s">
        <v>1236</v>
      </c>
      <c r="S281" s="677" t="s">
        <v>611</v>
      </c>
      <c r="T281" s="678" t="s">
        <v>611</v>
      </c>
      <c r="U281" s="677" t="s">
        <v>611</v>
      </c>
      <c r="V281" s="676" t="s">
        <v>643</v>
      </c>
      <c r="W281" s="678" t="s">
        <v>611</v>
      </c>
      <c r="X281" s="677" t="s">
        <v>1244</v>
      </c>
      <c r="Y281" s="677" t="s">
        <v>611</v>
      </c>
      <c r="Z281" s="678" t="s">
        <v>611</v>
      </c>
      <c r="AA281" s="678" t="s">
        <v>611</v>
      </c>
      <c r="AB281" s="676" t="s">
        <v>643</v>
      </c>
      <c r="AC281" s="676" t="s">
        <v>643</v>
      </c>
      <c r="AD281" s="676" t="s">
        <v>643</v>
      </c>
      <c r="AE281" s="679" t="s">
        <v>711</v>
      </c>
      <c r="AF281" s="678" t="s">
        <v>711</v>
      </c>
      <c r="AG281" s="678" t="s">
        <v>1237</v>
      </c>
      <c r="AH281" s="678" t="s">
        <v>1243</v>
      </c>
      <c r="AI281" s="676" t="s">
        <v>1239</v>
      </c>
      <c r="AJ281" s="678" t="s">
        <v>643</v>
      </c>
      <c r="AK281" s="678" t="s">
        <v>611</v>
      </c>
      <c r="AL281" s="529"/>
      <c r="AM281" s="680" t="s">
        <v>2459</v>
      </c>
      <c r="AN281" s="681" t="s">
        <v>1246</v>
      </c>
      <c r="AO281" s="681" t="s">
        <v>1243</v>
      </c>
      <c r="AP281" s="681" t="s">
        <v>1247</v>
      </c>
      <c r="AR281" s="681" t="s">
        <v>1246</v>
      </c>
      <c r="AS281" s="681" t="s">
        <v>1241</v>
      </c>
      <c r="AT281" s="681" t="s">
        <v>1246</v>
      </c>
      <c r="AU281" s="681" t="s">
        <v>1247</v>
      </c>
      <c r="AV281" s="529" t="s">
        <v>1242</v>
      </c>
      <c r="AX281" s="668" t="str">
        <f>VLOOKUP($I281,'[6]資料）特定'!$H:$H,1,FALSE)</f>
        <v>そんぽの家　津高</v>
      </c>
      <c r="AY281" s="682">
        <f>VLOOKUP($I281,'[6]資料）特定'!$H:$M,6,FALSE)</f>
        <v>0</v>
      </c>
    </row>
    <row r="282" spans="1:51" ht="15" hidden="1" customHeight="1">
      <c r="A282" s="670">
        <v>229</v>
      </c>
      <c r="B282" s="670" t="s">
        <v>2461</v>
      </c>
      <c r="C282" s="670" t="str">
        <f t="shared" si="4"/>
        <v>0029_1</v>
      </c>
      <c r="D282" s="688" t="s">
        <v>1249</v>
      </c>
      <c r="E282" s="688" t="s">
        <v>2415</v>
      </c>
      <c r="F282" s="673" t="s">
        <v>2425</v>
      </c>
      <c r="G282" s="673" t="s">
        <v>2426</v>
      </c>
      <c r="H282" s="673" t="s">
        <v>2426</v>
      </c>
      <c r="I282" s="673" t="s">
        <v>2462</v>
      </c>
      <c r="J282" s="673" t="s">
        <v>2463</v>
      </c>
      <c r="K282" s="672" t="s">
        <v>1235</v>
      </c>
      <c r="L282" s="673" t="s">
        <v>2429</v>
      </c>
      <c r="M282" s="673" t="s">
        <v>2426</v>
      </c>
      <c r="N282" s="674" t="s">
        <v>1446</v>
      </c>
      <c r="O282" s="675">
        <v>10.14</v>
      </c>
      <c r="P282" s="672" t="str">
        <f>IFERROR(INDEX([6]契約DB!CQ:CQ,MATCH($C282,[6]契約DB!$I:$I,0)),"")</f>
        <v>混合型</v>
      </c>
      <c r="Q282" s="676" t="s">
        <v>711</v>
      </c>
      <c r="R282" s="676" t="s">
        <v>1236</v>
      </c>
      <c r="S282" s="677" t="s">
        <v>611</v>
      </c>
      <c r="T282" s="678" t="s">
        <v>611</v>
      </c>
      <c r="U282" s="677" t="s">
        <v>611</v>
      </c>
      <c r="V282" s="676" t="s">
        <v>643</v>
      </c>
      <c r="W282" s="678" t="s">
        <v>611</v>
      </c>
      <c r="X282" s="677" t="s">
        <v>1238</v>
      </c>
      <c r="Y282" s="677" t="s">
        <v>611</v>
      </c>
      <c r="Z282" s="678" t="s">
        <v>611</v>
      </c>
      <c r="AA282" s="678" t="s">
        <v>611</v>
      </c>
      <c r="AB282" s="676" t="s">
        <v>643</v>
      </c>
      <c r="AC282" s="676" t="s">
        <v>643</v>
      </c>
      <c r="AD282" s="676" t="s">
        <v>643</v>
      </c>
      <c r="AE282" s="683" t="s">
        <v>1243</v>
      </c>
      <c r="AF282" s="678" t="s">
        <v>711</v>
      </c>
      <c r="AG282" s="678" t="s">
        <v>1237</v>
      </c>
      <c r="AH282" s="678" t="s">
        <v>1238</v>
      </c>
      <c r="AI282" s="676" t="s">
        <v>1239</v>
      </c>
      <c r="AJ282" s="678" t="s">
        <v>643</v>
      </c>
      <c r="AK282" s="678" t="s">
        <v>611</v>
      </c>
      <c r="AL282" s="529"/>
      <c r="AM282" s="680" t="s">
        <v>2462</v>
      </c>
      <c r="AN282" s="681" t="s">
        <v>1246</v>
      </c>
      <c r="AO282" s="681" t="s">
        <v>1240</v>
      </c>
      <c r="AP282" s="681" t="s">
        <v>1247</v>
      </c>
      <c r="AR282" s="681" t="s">
        <v>1246</v>
      </c>
      <c r="AS282" s="681" t="s">
        <v>1241</v>
      </c>
      <c r="AT282" s="681" t="s">
        <v>1246</v>
      </c>
      <c r="AU282" s="681" t="s">
        <v>1247</v>
      </c>
      <c r="AV282" s="529" t="s">
        <v>1242</v>
      </c>
      <c r="AX282" s="668" t="str">
        <f>VLOOKUP($I282,'[6]資料）特定'!$H:$H,1,FALSE)</f>
        <v>そんぽの家　東岡山</v>
      </c>
      <c r="AY282" s="668" t="str">
        <f>VLOOKUP($I282,'[6]資料）特定'!$H:$M,6,FALSE)</f>
        <v>Ⅱ</v>
      </c>
    </row>
    <row r="283" spans="1:51" ht="15" hidden="1" customHeight="1">
      <c r="A283" s="670">
        <v>237</v>
      </c>
      <c r="B283" s="670" t="s">
        <v>2464</v>
      </c>
      <c r="C283" s="670" t="str">
        <f t="shared" si="4"/>
        <v>0048_1</v>
      </c>
      <c r="D283" s="688" t="s">
        <v>1249</v>
      </c>
      <c r="E283" s="688" t="s">
        <v>2415</v>
      </c>
      <c r="F283" s="673" t="s">
        <v>2425</v>
      </c>
      <c r="G283" s="673" t="s">
        <v>2426</v>
      </c>
      <c r="H283" s="673" t="s">
        <v>2426</v>
      </c>
      <c r="I283" s="673" t="s">
        <v>2465</v>
      </c>
      <c r="J283" s="673" t="s">
        <v>2466</v>
      </c>
      <c r="K283" s="672" t="s">
        <v>1235</v>
      </c>
      <c r="L283" s="673" t="s">
        <v>2429</v>
      </c>
      <c r="M283" s="673" t="s">
        <v>2426</v>
      </c>
      <c r="N283" s="674" t="s">
        <v>1446</v>
      </c>
      <c r="O283" s="675">
        <v>10.14</v>
      </c>
      <c r="P283" s="672" t="str">
        <f>IFERROR(INDEX([6]契約DB!CQ:CQ,MATCH($C283,[6]契約DB!$I:$I,0)),"")</f>
        <v>混合型</v>
      </c>
      <c r="Q283" s="676" t="s">
        <v>711</v>
      </c>
      <c r="R283" s="676" t="s">
        <v>1236</v>
      </c>
      <c r="S283" s="677" t="s">
        <v>611</v>
      </c>
      <c r="T283" s="678" t="s">
        <v>643</v>
      </c>
      <c r="U283" s="677" t="s">
        <v>1238</v>
      </c>
      <c r="V283" s="676" t="s">
        <v>643</v>
      </c>
      <c r="W283" s="678" t="s">
        <v>611</v>
      </c>
      <c r="X283" s="677" t="s">
        <v>1238</v>
      </c>
      <c r="Y283" s="677" t="s">
        <v>611</v>
      </c>
      <c r="Z283" s="678" t="s">
        <v>611</v>
      </c>
      <c r="AA283" s="678" t="s">
        <v>611</v>
      </c>
      <c r="AB283" s="676" t="s">
        <v>643</v>
      </c>
      <c r="AC283" s="676" t="s">
        <v>643</v>
      </c>
      <c r="AD283" s="676" t="s">
        <v>643</v>
      </c>
      <c r="AE283" s="679" t="s">
        <v>711</v>
      </c>
      <c r="AF283" s="678" t="s">
        <v>711</v>
      </c>
      <c r="AG283" s="678" t="s">
        <v>1237</v>
      </c>
      <c r="AH283" s="678" t="s">
        <v>1238</v>
      </c>
      <c r="AI283" s="676" t="s">
        <v>1239</v>
      </c>
      <c r="AJ283" s="678" t="s">
        <v>643</v>
      </c>
      <c r="AK283" s="678" t="s">
        <v>611</v>
      </c>
      <c r="AL283" s="529"/>
      <c r="AM283" s="680" t="s">
        <v>2465</v>
      </c>
      <c r="AN283" s="681" t="s">
        <v>1243</v>
      </c>
      <c r="AO283" s="681" t="s">
        <v>1240</v>
      </c>
      <c r="AP283" s="681" t="s">
        <v>1247</v>
      </c>
      <c r="AR283" s="681" t="s">
        <v>1243</v>
      </c>
      <c r="AS283" s="681" t="s">
        <v>1241</v>
      </c>
      <c r="AT283" s="681" t="s">
        <v>1243</v>
      </c>
      <c r="AU283" s="681" t="s">
        <v>1247</v>
      </c>
      <c r="AV283" s="529" t="s">
        <v>1242</v>
      </c>
      <c r="AX283" s="668" t="str">
        <f>VLOOKUP($I283,'[6]資料）特定'!$H:$H,1,FALSE)</f>
        <v>そんぽの家　南岡山</v>
      </c>
      <c r="AY283" s="682">
        <f>VLOOKUP($I283,'[6]資料）特定'!$H:$M,6,FALSE)</f>
        <v>0</v>
      </c>
    </row>
    <row r="284" spans="1:51" ht="15" hidden="1" customHeight="1">
      <c r="A284" s="670">
        <v>238</v>
      </c>
      <c r="B284" s="670" t="s">
        <v>2467</v>
      </c>
      <c r="C284" s="670" t="str">
        <f t="shared" si="4"/>
        <v>0010_1</v>
      </c>
      <c r="D284" s="688" t="s">
        <v>1249</v>
      </c>
      <c r="E284" s="688" t="s">
        <v>2415</v>
      </c>
      <c r="F284" s="673" t="s">
        <v>2416</v>
      </c>
      <c r="G284" s="673" t="s">
        <v>2468</v>
      </c>
      <c r="H284" s="673" t="s">
        <v>2468</v>
      </c>
      <c r="I284" s="673" t="s">
        <v>2469</v>
      </c>
      <c r="J284" s="673" t="s">
        <v>2470</v>
      </c>
      <c r="K284" s="672" t="s">
        <v>1235</v>
      </c>
      <c r="L284" s="673" t="s">
        <v>2420</v>
      </c>
      <c r="M284" s="673" t="s">
        <v>2437</v>
      </c>
      <c r="N284" s="674" t="s">
        <v>2438</v>
      </c>
      <c r="O284" s="675">
        <v>10</v>
      </c>
      <c r="P284" s="672" t="str">
        <f>IFERROR(INDEX([6]契約DB!CQ:CQ,MATCH($C284,[6]契約DB!$I:$I,0)),"")</f>
        <v>混合型</v>
      </c>
      <c r="Q284" s="676" t="s">
        <v>711</v>
      </c>
      <c r="R284" s="676" t="s">
        <v>1236</v>
      </c>
      <c r="S284" s="677" t="s">
        <v>611</v>
      </c>
      <c r="T284" s="678" t="s">
        <v>643</v>
      </c>
      <c r="U284" s="677" t="s">
        <v>1238</v>
      </c>
      <c r="V284" s="676" t="s">
        <v>643</v>
      </c>
      <c r="W284" s="678" t="s">
        <v>611</v>
      </c>
      <c r="X284" s="677" t="s">
        <v>1238</v>
      </c>
      <c r="Y284" s="677" t="s">
        <v>611</v>
      </c>
      <c r="Z284" s="678" t="s">
        <v>611</v>
      </c>
      <c r="AA284" s="678" t="s">
        <v>611</v>
      </c>
      <c r="AB284" s="676" t="s">
        <v>643</v>
      </c>
      <c r="AC284" s="676" t="s">
        <v>643</v>
      </c>
      <c r="AD284" s="676" t="s">
        <v>643</v>
      </c>
      <c r="AE284" s="679" t="s">
        <v>711</v>
      </c>
      <c r="AF284" s="678" t="s">
        <v>711</v>
      </c>
      <c r="AG284" s="678" t="s">
        <v>1237</v>
      </c>
      <c r="AH284" s="678" t="s">
        <v>1238</v>
      </c>
      <c r="AI284" s="676" t="s">
        <v>643</v>
      </c>
      <c r="AJ284" s="678" t="s">
        <v>643</v>
      </c>
      <c r="AK284" s="678" t="s">
        <v>611</v>
      </c>
      <c r="AL284" s="529"/>
      <c r="AM284" s="680" t="s">
        <v>2469</v>
      </c>
      <c r="AN284" s="681" t="s">
        <v>1240</v>
      </c>
      <c r="AO284" s="681" t="s">
        <v>1240</v>
      </c>
      <c r="AP284" s="681" t="s">
        <v>1447</v>
      </c>
      <c r="AR284" s="681" t="s">
        <v>1240</v>
      </c>
      <c r="AS284" s="681" t="s">
        <v>1241</v>
      </c>
      <c r="AT284" s="681" t="s">
        <v>1240</v>
      </c>
      <c r="AU284" s="681" t="s">
        <v>1447</v>
      </c>
      <c r="AV284" s="529" t="s">
        <v>1242</v>
      </c>
      <c r="AX284" s="668" t="str">
        <f>VLOOKUP($I284,'[6]資料）特定'!$H:$H,1,FALSE)</f>
        <v>そんぽの家　南蔵王</v>
      </c>
      <c r="AY284" s="682">
        <f>VLOOKUP($I284,'[6]資料）特定'!$H:$M,6,FALSE)</f>
        <v>0</v>
      </c>
    </row>
    <row r="285" spans="1:51" ht="15" hidden="1" customHeight="1">
      <c r="A285" s="670">
        <v>253</v>
      </c>
      <c r="B285" s="670" t="s">
        <v>2471</v>
      </c>
      <c r="C285" s="670" t="str">
        <f t="shared" si="4"/>
        <v>0187_1</v>
      </c>
      <c r="D285" s="688" t="s">
        <v>1249</v>
      </c>
      <c r="E285" s="688" t="s">
        <v>2415</v>
      </c>
      <c r="F285" s="673" t="s">
        <v>2425</v>
      </c>
      <c r="G285" s="673" t="s">
        <v>2434</v>
      </c>
      <c r="H285" s="673" t="s">
        <v>2434</v>
      </c>
      <c r="I285" s="673" t="s">
        <v>2472</v>
      </c>
      <c r="J285" s="673" t="s">
        <v>2473</v>
      </c>
      <c r="K285" s="672" t="s">
        <v>1235</v>
      </c>
      <c r="L285" s="673" t="s">
        <v>2429</v>
      </c>
      <c r="M285" s="673" t="s">
        <v>2437</v>
      </c>
      <c r="N285" s="674" t="s">
        <v>2438</v>
      </c>
      <c r="O285" s="675">
        <v>10</v>
      </c>
      <c r="P285" s="672" t="str">
        <f>IFERROR(INDEX([6]契約DB!CQ:CQ,MATCH($C285,[6]契約DB!$I:$I,0)),"")</f>
        <v>混合型</v>
      </c>
      <c r="Q285" s="676" t="s">
        <v>711</v>
      </c>
      <c r="R285" s="676" t="s">
        <v>1236</v>
      </c>
      <c r="S285" s="677" t="s">
        <v>611</v>
      </c>
      <c r="T285" s="678" t="s">
        <v>643</v>
      </c>
      <c r="U285" s="677" t="s">
        <v>1238</v>
      </c>
      <c r="V285" s="676" t="s">
        <v>643</v>
      </c>
      <c r="W285" s="678" t="s">
        <v>611</v>
      </c>
      <c r="X285" s="677" t="s">
        <v>1238</v>
      </c>
      <c r="Y285" s="677" t="s">
        <v>611</v>
      </c>
      <c r="Z285" s="678" t="s">
        <v>611</v>
      </c>
      <c r="AA285" s="678" t="s">
        <v>611</v>
      </c>
      <c r="AB285" s="676" t="s">
        <v>643</v>
      </c>
      <c r="AC285" s="676" t="s">
        <v>643</v>
      </c>
      <c r="AD285" s="676" t="s">
        <v>643</v>
      </c>
      <c r="AE285" s="679" t="s">
        <v>711</v>
      </c>
      <c r="AF285" s="678" t="s">
        <v>711</v>
      </c>
      <c r="AG285" s="678" t="s">
        <v>1237</v>
      </c>
      <c r="AH285" s="678" t="s">
        <v>1238</v>
      </c>
      <c r="AI285" s="676" t="s">
        <v>643</v>
      </c>
      <c r="AJ285" s="678" t="s">
        <v>643</v>
      </c>
      <c r="AK285" s="678" t="s">
        <v>611</v>
      </c>
      <c r="AL285" s="529"/>
      <c r="AM285" s="680" t="s">
        <v>2472</v>
      </c>
      <c r="AN285" s="681" t="s">
        <v>1240</v>
      </c>
      <c r="AO285" s="681" t="s">
        <v>1240</v>
      </c>
      <c r="AP285" s="681" t="s">
        <v>1447</v>
      </c>
      <c r="AR285" s="681" t="s">
        <v>1240</v>
      </c>
      <c r="AS285" s="681" t="s">
        <v>1241</v>
      </c>
      <c r="AT285" s="681" t="s">
        <v>1240</v>
      </c>
      <c r="AU285" s="681" t="s">
        <v>1447</v>
      </c>
      <c r="AV285" s="529" t="s">
        <v>1242</v>
      </c>
      <c r="AX285" s="668" t="str">
        <f>VLOOKUP($I285,'[6]資料）特定'!$H:$H,1,FALSE)</f>
        <v>そんぽの家　浜の茶屋</v>
      </c>
      <c r="AY285" s="682">
        <f>VLOOKUP($I285,'[6]資料）特定'!$H:$M,6,FALSE)</f>
        <v>0</v>
      </c>
    </row>
    <row r="286" spans="1:51" ht="15" hidden="1" customHeight="1">
      <c r="A286" s="670">
        <v>259</v>
      </c>
      <c r="B286" s="670" t="s">
        <v>2474</v>
      </c>
      <c r="C286" s="670" t="str">
        <f t="shared" si="4"/>
        <v>0030_1</v>
      </c>
      <c r="D286" s="688" t="s">
        <v>1249</v>
      </c>
      <c r="E286" s="688" t="s">
        <v>2415</v>
      </c>
      <c r="F286" s="673" t="s">
        <v>2416</v>
      </c>
      <c r="G286" s="673" t="s">
        <v>2468</v>
      </c>
      <c r="H286" s="673" t="s">
        <v>2468</v>
      </c>
      <c r="I286" s="673" t="s">
        <v>2475</v>
      </c>
      <c r="J286" s="673" t="s">
        <v>2476</v>
      </c>
      <c r="K286" s="672" t="s">
        <v>1235</v>
      </c>
      <c r="L286" s="673" t="s">
        <v>2420</v>
      </c>
      <c r="M286" s="673" t="s">
        <v>2437</v>
      </c>
      <c r="N286" s="674" t="s">
        <v>2438</v>
      </c>
      <c r="O286" s="675">
        <v>10</v>
      </c>
      <c r="P286" s="672" t="str">
        <f>IFERROR(INDEX([6]契約DB!CQ:CQ,MATCH($C286,[6]契約DB!$I:$I,0)),"")</f>
        <v>混合型</v>
      </c>
      <c r="Q286" s="676" t="s">
        <v>711</v>
      </c>
      <c r="R286" s="676" t="s">
        <v>1236</v>
      </c>
      <c r="S286" s="677" t="s">
        <v>611</v>
      </c>
      <c r="T286" s="678" t="s">
        <v>643</v>
      </c>
      <c r="U286" s="677" t="s">
        <v>1238</v>
      </c>
      <c r="V286" s="676" t="s">
        <v>643</v>
      </c>
      <c r="W286" s="678" t="s">
        <v>611</v>
      </c>
      <c r="X286" s="677" t="s">
        <v>1238</v>
      </c>
      <c r="Y286" s="677" t="s">
        <v>611</v>
      </c>
      <c r="Z286" s="678" t="s">
        <v>611</v>
      </c>
      <c r="AA286" s="678" t="s">
        <v>611</v>
      </c>
      <c r="AB286" s="676" t="s">
        <v>643</v>
      </c>
      <c r="AC286" s="676" t="s">
        <v>643</v>
      </c>
      <c r="AD286" s="676" t="s">
        <v>643</v>
      </c>
      <c r="AE286" s="683" t="s">
        <v>1243</v>
      </c>
      <c r="AF286" s="678" t="s">
        <v>711</v>
      </c>
      <c r="AG286" s="678" t="s">
        <v>1237</v>
      </c>
      <c r="AH286" s="678" t="s">
        <v>1238</v>
      </c>
      <c r="AI286" s="676" t="s">
        <v>643</v>
      </c>
      <c r="AJ286" s="678" t="s">
        <v>643</v>
      </c>
      <c r="AK286" s="678" t="s">
        <v>611</v>
      </c>
      <c r="AL286" s="529"/>
      <c r="AM286" s="680" t="s">
        <v>2475</v>
      </c>
      <c r="AN286" s="681" t="s">
        <v>1246</v>
      </c>
      <c r="AO286" s="681" t="s">
        <v>1246</v>
      </c>
      <c r="AP286" s="681" t="s">
        <v>1447</v>
      </c>
      <c r="AR286" s="681" t="s">
        <v>1246</v>
      </c>
      <c r="AS286" s="681" t="s">
        <v>1241</v>
      </c>
      <c r="AT286" s="681" t="s">
        <v>1246</v>
      </c>
      <c r="AU286" s="681" t="s">
        <v>1447</v>
      </c>
      <c r="AV286" s="529" t="s">
        <v>1242</v>
      </c>
      <c r="AX286" s="668" t="str">
        <f>VLOOKUP($I286,'[6]資料）特定'!$H:$H,1,FALSE)</f>
        <v>そんぽの家　福山城東</v>
      </c>
      <c r="AY286" s="668" t="str">
        <f>VLOOKUP($I286,'[6]資料）特定'!$H:$M,6,FALSE)</f>
        <v>Ⅱ</v>
      </c>
    </row>
    <row r="287" spans="1:51" s="693" customFormat="1" ht="15" hidden="1" customHeight="1">
      <c r="A287" s="696">
        <v>277</v>
      </c>
      <c r="B287" s="703" t="s">
        <v>2477</v>
      </c>
      <c r="C287" s="696" t="str">
        <f>B287&amp;"_"&amp;1</f>
        <v>8222_1</v>
      </c>
      <c r="D287" s="697" t="s">
        <v>1249</v>
      </c>
      <c r="E287" s="697" t="s">
        <v>2340</v>
      </c>
      <c r="F287" s="698" t="s">
        <v>1250</v>
      </c>
      <c r="G287" s="698" t="s">
        <v>869</v>
      </c>
      <c r="H287" s="698" t="s">
        <v>869</v>
      </c>
      <c r="I287" s="698" t="s">
        <v>2478</v>
      </c>
      <c r="J287" s="698" t="s">
        <v>2479</v>
      </c>
      <c r="K287" s="687" t="s">
        <v>1235</v>
      </c>
      <c r="L287" s="698" t="s">
        <v>1251</v>
      </c>
      <c r="M287" s="698" t="s">
        <v>869</v>
      </c>
      <c r="N287" s="699" t="s">
        <v>1768</v>
      </c>
      <c r="O287" s="700">
        <v>10.72</v>
      </c>
      <c r="P287" s="672" t="s">
        <v>2309</v>
      </c>
      <c r="Q287" s="701" t="s">
        <v>611</v>
      </c>
      <c r="R287" s="701" t="s">
        <v>1236</v>
      </c>
      <c r="S287" s="702" t="s">
        <v>611</v>
      </c>
      <c r="T287" s="701" t="s">
        <v>643</v>
      </c>
      <c r="U287" s="702" t="s">
        <v>1238</v>
      </c>
      <c r="V287" s="701" t="s">
        <v>643</v>
      </c>
      <c r="W287" s="701" t="s">
        <v>611</v>
      </c>
      <c r="X287" s="702" t="s">
        <v>1244</v>
      </c>
      <c r="Y287" s="702" t="s">
        <v>611</v>
      </c>
      <c r="Z287" s="701" t="s">
        <v>611</v>
      </c>
      <c r="AA287" s="701" t="s">
        <v>611</v>
      </c>
      <c r="AB287" s="701" t="s">
        <v>643</v>
      </c>
      <c r="AC287" s="701" t="s">
        <v>643</v>
      </c>
      <c r="AD287" s="701" t="s">
        <v>643</v>
      </c>
      <c r="AE287" s="683" t="s">
        <v>1243</v>
      </c>
      <c r="AF287" s="701" t="s">
        <v>611</v>
      </c>
      <c r="AG287" s="701" t="s">
        <v>1238</v>
      </c>
      <c r="AH287" s="701" t="s">
        <v>1243</v>
      </c>
      <c r="AI287" s="701" t="s">
        <v>643</v>
      </c>
      <c r="AJ287" s="701" t="s">
        <v>643</v>
      </c>
      <c r="AK287" s="701" t="s">
        <v>611</v>
      </c>
      <c r="AM287" s="704"/>
      <c r="AX287" s="668" t="str">
        <f>VLOOKUP($I287,'[6]資料）特定'!$H:$H,1,FALSE)</f>
        <v>そんぽの家　我孫子東</v>
      </c>
      <c r="AY287" s="668" t="str">
        <f>VLOOKUP($I287,'[6]資料）特定'!$H:$M,6,FALSE)</f>
        <v>Ⅱ</v>
      </c>
    </row>
  </sheetData>
  <autoFilter ref="A10:BC287" xr:uid="{00000000-0009-0000-0000-000000000000}">
    <filterColumn colId="8">
      <filters>
        <filter val="そんぽの家　万博公園"/>
      </filters>
    </filterColumn>
  </autoFilter>
  <mergeCells count="1">
    <mergeCell ref="Q4:AH4"/>
  </mergeCells>
  <phoneticPr fontId="4"/>
  <conditionalFormatting sqref="P2:P1048576">
    <cfRule type="cellIs" dxfId="7" priority="3" operator="equal">
      <formula>"有料老人ホーム（介護専用型）"</formula>
    </cfRule>
  </conditionalFormatting>
  <conditionalFormatting sqref="V287:X287">
    <cfRule type="cellIs" dxfId="6" priority="2" operator="equal">
      <formula>"なし"</formula>
    </cfRule>
  </conditionalFormatting>
  <conditionalFormatting sqref="AH287:AK287">
    <cfRule type="cellIs" dxfId="5" priority="1" operator="equal">
      <formula>"あり(Ⅰ)"</formula>
    </cfRule>
  </conditionalFormatting>
  <pageMargins left="0.55118110236220474" right="0.55118110236220474" top="0.74803149606299213" bottom="0.74803149606299213" header="0.31496062992125984" footer="0.31496062992125984"/>
  <pageSetup paperSize="8" scale="65" orientation="landscape"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3ACF8-B9E6-44C5-BE2D-86626DF0D78C}">
  <dimension ref="A1:DF226"/>
  <sheetViews>
    <sheetView showGridLines="0" view="pageBreakPreview" zoomScale="70" zoomScaleNormal="70" zoomScaleSheetLayoutView="70" workbookViewId="0">
      <selection sqref="A1:AL2"/>
    </sheetView>
  </sheetViews>
  <sheetFormatPr defaultColWidth="9" defaultRowHeight="15" customHeight="1"/>
  <cols>
    <col min="1" max="1" width="2.6640625" style="816" customWidth="1"/>
    <col min="2" max="78" width="2.6640625" style="814" customWidth="1"/>
    <col min="79" max="79" width="7" style="815" customWidth="1"/>
    <col min="80" max="80" width="6.109375" style="815" customWidth="1"/>
    <col min="81" max="95" width="5.6640625" style="815" customWidth="1"/>
    <col min="96" max="108" width="4.6640625" style="815" customWidth="1"/>
    <col min="109" max="110" width="2.6640625" style="815" customWidth="1"/>
    <col min="111" max="117" width="2.6640625" style="814" customWidth="1"/>
    <col min="118" max="16384" width="9" style="814"/>
  </cols>
  <sheetData>
    <row r="1" spans="1:110" ht="15" customHeight="1">
      <c r="A1" s="2122" t="s">
        <v>2531</v>
      </c>
      <c r="B1" s="2123"/>
      <c r="C1" s="2123"/>
      <c r="D1" s="2123"/>
      <c r="E1" s="2123"/>
      <c r="F1" s="2123"/>
      <c r="G1" s="2123"/>
      <c r="H1" s="2123"/>
      <c r="I1" s="2123"/>
      <c r="J1" s="2123"/>
      <c r="K1" s="2123"/>
      <c r="L1" s="2123"/>
      <c r="M1" s="2123"/>
      <c r="N1" s="2123"/>
      <c r="O1" s="2123"/>
      <c r="P1" s="2123"/>
      <c r="Q1" s="2123"/>
      <c r="R1" s="2123"/>
      <c r="S1" s="2123"/>
      <c r="T1" s="2123"/>
      <c r="U1" s="2123"/>
      <c r="V1" s="2123"/>
      <c r="W1" s="2123"/>
      <c r="X1" s="2123"/>
      <c r="Y1" s="2123"/>
      <c r="Z1" s="2123"/>
      <c r="AA1" s="2123"/>
      <c r="AB1" s="2123"/>
      <c r="AC1" s="2123"/>
      <c r="AD1" s="2123"/>
      <c r="AE1" s="2123"/>
      <c r="AF1" s="2123"/>
      <c r="AG1" s="2123"/>
      <c r="AH1" s="2123"/>
      <c r="AI1" s="2123"/>
      <c r="AJ1" s="2123"/>
      <c r="AK1" s="2123"/>
      <c r="AL1" s="2124"/>
      <c r="AM1" s="828"/>
      <c r="AN1" s="829"/>
      <c r="AO1" s="829"/>
      <c r="AP1" s="829"/>
      <c r="AQ1" s="829"/>
      <c r="AR1" s="829"/>
      <c r="AS1" s="829"/>
      <c r="AT1" s="829"/>
      <c r="AU1" s="829"/>
      <c r="AV1" s="829"/>
      <c r="AW1" s="829"/>
      <c r="AX1" s="829"/>
      <c r="AY1" s="829"/>
      <c r="AZ1" s="829"/>
      <c r="BA1" s="829"/>
      <c r="BB1" s="829"/>
      <c r="BC1" s="829"/>
      <c r="BD1" s="829"/>
      <c r="BE1" s="829"/>
      <c r="BF1" s="829"/>
      <c r="BG1" s="829"/>
      <c r="BH1" s="829"/>
      <c r="BI1" s="829"/>
      <c r="BJ1" s="829"/>
      <c r="BK1" s="829"/>
      <c r="BL1" s="829"/>
      <c r="BM1" s="829"/>
      <c r="BN1" s="829"/>
      <c r="BO1" s="829"/>
      <c r="BP1" s="829"/>
      <c r="BQ1" s="829"/>
      <c r="BR1" s="829"/>
      <c r="BS1" s="829"/>
      <c r="BT1" s="829"/>
      <c r="BU1" s="829"/>
      <c r="BV1" s="829"/>
      <c r="BW1" s="829"/>
      <c r="BX1" s="829"/>
      <c r="BY1" s="829"/>
    </row>
    <row r="2" spans="1:110" ht="15" customHeight="1">
      <c r="A2" s="2125"/>
      <c r="B2" s="2126"/>
      <c r="C2" s="2126"/>
      <c r="D2" s="2126"/>
      <c r="E2" s="2126"/>
      <c r="F2" s="2126"/>
      <c r="G2" s="2126"/>
      <c r="H2" s="2126"/>
      <c r="I2" s="2126"/>
      <c r="J2" s="2126"/>
      <c r="K2" s="2126"/>
      <c r="L2" s="2126"/>
      <c r="M2" s="2126"/>
      <c r="N2" s="2126"/>
      <c r="O2" s="2126"/>
      <c r="P2" s="2126"/>
      <c r="Q2" s="2126"/>
      <c r="R2" s="2126"/>
      <c r="S2" s="2126"/>
      <c r="T2" s="2126"/>
      <c r="U2" s="2126"/>
      <c r="V2" s="2126"/>
      <c r="W2" s="2126"/>
      <c r="X2" s="2126"/>
      <c r="Y2" s="2126"/>
      <c r="Z2" s="2126"/>
      <c r="AA2" s="2126"/>
      <c r="AB2" s="2126"/>
      <c r="AC2" s="2126"/>
      <c r="AD2" s="2126"/>
      <c r="AE2" s="2126"/>
      <c r="AF2" s="2126"/>
      <c r="AG2" s="2126"/>
      <c r="AH2" s="2126"/>
      <c r="AI2" s="2126"/>
      <c r="AJ2" s="2126"/>
      <c r="AK2" s="2126"/>
      <c r="AL2" s="2127"/>
      <c r="AM2" s="828"/>
      <c r="CA2" s="814"/>
      <c r="CB2" s="814"/>
      <c r="CC2" s="814"/>
      <c r="CD2" s="814"/>
      <c r="CE2" s="814"/>
      <c r="CF2" s="814"/>
      <c r="CG2" s="814"/>
      <c r="CH2" s="814"/>
      <c r="CI2" s="814"/>
      <c r="CJ2" s="814"/>
      <c r="CK2" s="814"/>
      <c r="CL2" s="814"/>
      <c r="CM2" s="814"/>
      <c r="CN2" s="814"/>
      <c r="CO2" s="814"/>
      <c r="CP2" s="814"/>
      <c r="CQ2" s="814"/>
      <c r="CR2" s="814"/>
      <c r="CS2" s="814"/>
      <c r="CT2" s="814"/>
      <c r="CU2" s="814"/>
      <c r="CV2" s="814"/>
      <c r="CW2" s="814"/>
      <c r="CX2" s="814"/>
      <c r="CY2" s="814"/>
      <c r="CZ2" s="814"/>
      <c r="DA2" s="814"/>
      <c r="DB2" s="814"/>
      <c r="DC2" s="814"/>
      <c r="DD2" s="814"/>
      <c r="DE2" s="814"/>
      <c r="DF2" s="814"/>
    </row>
    <row r="3" spans="1:110" s="817" customFormat="1" ht="18" customHeight="1">
      <c r="A3" s="827"/>
      <c r="B3" s="826"/>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826"/>
      <c r="AJ3" s="826"/>
      <c r="AK3" s="826"/>
      <c r="AL3" s="826"/>
      <c r="AM3" s="826"/>
    </row>
    <row r="4" spans="1:110" s="817" customFormat="1" ht="18" customHeight="1">
      <c r="A4" s="821" t="s">
        <v>2530</v>
      </c>
      <c r="B4" s="821"/>
      <c r="C4" s="821"/>
      <c r="D4" s="821"/>
      <c r="E4" s="821"/>
      <c r="F4" s="821"/>
      <c r="G4" s="821"/>
      <c r="H4" s="821"/>
      <c r="I4" s="821"/>
      <c r="J4" s="821"/>
      <c r="K4" s="821"/>
      <c r="L4" s="821"/>
      <c r="M4" s="821"/>
      <c r="N4" s="821"/>
      <c r="O4" s="821"/>
      <c r="P4" s="821"/>
      <c r="Q4" s="821"/>
      <c r="R4" s="821"/>
      <c r="S4" s="821"/>
      <c r="T4" s="821"/>
      <c r="U4" s="821"/>
      <c r="V4" s="821"/>
      <c r="W4" s="821"/>
      <c r="X4" s="821"/>
      <c r="Y4" s="821"/>
      <c r="Z4" s="821"/>
      <c r="AA4" s="821"/>
      <c r="AB4" s="821"/>
      <c r="AC4" s="821"/>
      <c r="AD4" s="821"/>
      <c r="AE4" s="821"/>
      <c r="AF4" s="821"/>
      <c r="AG4" s="821"/>
      <c r="AH4" s="821"/>
      <c r="AI4" s="821"/>
      <c r="AJ4" s="821"/>
      <c r="AK4" s="821"/>
      <c r="AL4" s="821"/>
      <c r="CA4" s="818"/>
      <c r="CB4" s="818"/>
      <c r="CC4" s="818"/>
      <c r="CD4" s="818"/>
      <c r="CE4" s="818"/>
      <c r="CF4" s="818"/>
      <c r="CG4" s="818"/>
      <c r="CH4" s="818"/>
      <c r="CI4" s="818"/>
      <c r="CJ4" s="818"/>
      <c r="CK4" s="818"/>
      <c r="CL4" s="818"/>
      <c r="CM4" s="818"/>
      <c r="CN4" s="818"/>
      <c r="CO4" s="818"/>
      <c r="CP4" s="818"/>
      <c r="CQ4" s="818"/>
      <c r="CR4" s="818"/>
      <c r="CS4" s="818"/>
      <c r="CT4" s="818"/>
      <c r="CU4" s="818"/>
      <c r="CV4" s="818"/>
      <c r="CW4" s="818"/>
      <c r="CX4" s="818"/>
      <c r="CY4" s="818"/>
      <c r="CZ4" s="818"/>
      <c r="DA4" s="818"/>
      <c r="DB4" s="818"/>
      <c r="DC4" s="818"/>
      <c r="DD4" s="818"/>
      <c r="DE4" s="818"/>
      <c r="DF4" s="818"/>
    </row>
    <row r="5" spans="1:110" s="817" customFormat="1" ht="18" customHeight="1">
      <c r="A5" s="819"/>
      <c r="B5" s="2110" t="s">
        <v>2529</v>
      </c>
      <c r="C5" s="2110"/>
      <c r="D5" s="2110"/>
      <c r="E5" s="2110"/>
      <c r="F5" s="2110"/>
      <c r="G5" s="2110"/>
      <c r="H5" s="2110"/>
      <c r="I5" s="2110"/>
      <c r="J5" s="2110"/>
      <c r="K5" s="2110"/>
      <c r="L5" s="2110"/>
      <c r="M5" s="2110"/>
      <c r="N5" s="2110"/>
      <c r="O5" s="2110"/>
      <c r="P5" s="2110"/>
      <c r="Q5" s="2110"/>
      <c r="R5" s="2110"/>
      <c r="S5" s="2110"/>
      <c r="T5" s="2110"/>
      <c r="U5" s="2110"/>
      <c r="V5" s="2110"/>
      <c r="W5" s="2110"/>
      <c r="X5" s="2110"/>
      <c r="Y5" s="2110"/>
      <c r="Z5" s="2110"/>
      <c r="AA5" s="2110"/>
      <c r="AB5" s="2110"/>
      <c r="AC5" s="2110"/>
      <c r="AD5" s="2110"/>
      <c r="AE5" s="2110"/>
      <c r="AF5" s="2110"/>
      <c r="AG5" s="2110"/>
      <c r="AH5" s="2110"/>
      <c r="AI5" s="2110"/>
      <c r="AJ5" s="2110"/>
      <c r="AK5" s="2110"/>
      <c r="AL5" s="2110"/>
      <c r="CA5" s="818"/>
      <c r="CB5" s="818"/>
      <c r="CC5" s="818"/>
      <c r="CD5" s="818"/>
      <c r="CE5" s="818"/>
      <c r="CF5" s="818"/>
      <c r="CG5" s="818"/>
      <c r="CH5" s="818"/>
      <c r="CI5" s="818"/>
      <c r="CJ5" s="818"/>
      <c r="CK5" s="818"/>
      <c r="CL5" s="818"/>
      <c r="CM5" s="818"/>
      <c r="CN5" s="818"/>
      <c r="CO5" s="818"/>
      <c r="CP5" s="818"/>
      <c r="CQ5" s="818"/>
      <c r="CR5" s="818"/>
      <c r="CS5" s="818"/>
      <c r="CT5" s="818"/>
      <c r="CU5" s="818"/>
      <c r="CV5" s="818"/>
      <c r="CW5" s="818"/>
      <c r="CX5" s="818"/>
      <c r="CY5" s="818"/>
      <c r="CZ5" s="818"/>
      <c r="DA5" s="818"/>
      <c r="DB5" s="818"/>
      <c r="DC5" s="818"/>
      <c r="DD5" s="818"/>
      <c r="DE5" s="818"/>
      <c r="DF5" s="818"/>
    </row>
    <row r="6" spans="1:110" s="817" customFormat="1" ht="18" customHeight="1">
      <c r="A6" s="819"/>
      <c r="B6" s="2110"/>
      <c r="C6" s="2110"/>
      <c r="D6" s="2110"/>
      <c r="E6" s="2110"/>
      <c r="F6" s="2110"/>
      <c r="G6" s="2110"/>
      <c r="H6" s="2110"/>
      <c r="I6" s="2110"/>
      <c r="J6" s="2110"/>
      <c r="K6" s="2110"/>
      <c r="L6" s="2110"/>
      <c r="M6" s="2110"/>
      <c r="N6" s="2110"/>
      <c r="O6" s="2110"/>
      <c r="P6" s="2110"/>
      <c r="Q6" s="2110"/>
      <c r="R6" s="2110"/>
      <c r="S6" s="2110"/>
      <c r="T6" s="2110"/>
      <c r="U6" s="2110"/>
      <c r="V6" s="2110"/>
      <c r="W6" s="2110"/>
      <c r="X6" s="2110"/>
      <c r="Y6" s="2110"/>
      <c r="Z6" s="2110"/>
      <c r="AA6" s="2110"/>
      <c r="AB6" s="2110"/>
      <c r="AC6" s="2110"/>
      <c r="AD6" s="2110"/>
      <c r="AE6" s="2110"/>
      <c r="AF6" s="2110"/>
      <c r="AG6" s="2110"/>
      <c r="AH6" s="2110"/>
      <c r="AI6" s="2110"/>
      <c r="AJ6" s="2110"/>
      <c r="AK6" s="2110"/>
      <c r="AL6" s="2110"/>
      <c r="CA6" s="818"/>
      <c r="CB6" s="818"/>
      <c r="CC6" s="818"/>
      <c r="CD6" s="818"/>
      <c r="CE6" s="818"/>
      <c r="CF6" s="818"/>
      <c r="CG6" s="818"/>
      <c r="CH6" s="818"/>
      <c r="CI6" s="818"/>
      <c r="CJ6" s="818"/>
      <c r="CK6" s="818"/>
      <c r="CL6" s="818"/>
      <c r="CM6" s="818"/>
      <c r="CN6" s="818"/>
      <c r="CO6" s="818"/>
      <c r="CP6" s="818"/>
      <c r="CQ6" s="818"/>
      <c r="CR6" s="818"/>
      <c r="CS6" s="818"/>
      <c r="CT6" s="818"/>
      <c r="CU6" s="818"/>
      <c r="CV6" s="818"/>
      <c r="CW6" s="818"/>
      <c r="CX6" s="818"/>
      <c r="CY6" s="818"/>
      <c r="CZ6" s="818"/>
      <c r="DA6" s="818"/>
      <c r="DB6" s="818"/>
      <c r="DC6" s="818"/>
      <c r="DD6" s="818"/>
      <c r="DE6" s="818"/>
      <c r="DF6" s="818"/>
    </row>
    <row r="7" spans="1:110" s="817" customFormat="1" ht="18" customHeight="1">
      <c r="A7" s="819"/>
      <c r="B7" s="2111" t="s">
        <v>2528</v>
      </c>
      <c r="C7" s="2112"/>
      <c r="D7" s="2112"/>
      <c r="E7" s="2112"/>
      <c r="F7" s="2112"/>
      <c r="G7" s="2112"/>
      <c r="H7" s="2112"/>
      <c r="I7" s="2112"/>
      <c r="J7" s="2112"/>
      <c r="K7" s="2112"/>
      <c r="L7" s="2112"/>
      <c r="M7" s="2112"/>
      <c r="N7" s="2112"/>
      <c r="O7" s="2112"/>
      <c r="P7" s="2112"/>
      <c r="Q7" s="2112"/>
      <c r="R7" s="2112"/>
      <c r="S7" s="2112"/>
      <c r="T7" s="2112"/>
      <c r="U7" s="2112"/>
      <c r="V7" s="2112"/>
      <c r="W7" s="2112"/>
      <c r="X7" s="2112"/>
      <c r="Y7" s="2112"/>
      <c r="Z7" s="2112"/>
      <c r="AA7" s="2112"/>
      <c r="AB7" s="2112"/>
      <c r="AC7" s="2112"/>
      <c r="AD7" s="2112"/>
      <c r="AE7" s="2112"/>
      <c r="AF7" s="2112"/>
      <c r="AG7" s="2112"/>
      <c r="AH7" s="2112"/>
      <c r="AI7" s="2112"/>
      <c r="AJ7" s="2112"/>
      <c r="AK7" s="2112"/>
      <c r="AL7" s="2113"/>
      <c r="CA7" s="818"/>
      <c r="CB7" s="818"/>
      <c r="CC7" s="818"/>
      <c r="CD7" s="818"/>
      <c r="CE7" s="818"/>
      <c r="CF7" s="818"/>
      <c r="CG7" s="818"/>
      <c r="CH7" s="818"/>
      <c r="CI7" s="818"/>
      <c r="CJ7" s="818"/>
      <c r="CK7" s="818"/>
      <c r="CL7" s="818"/>
      <c r="CM7" s="818"/>
      <c r="CN7" s="818"/>
      <c r="CO7" s="818"/>
      <c r="CP7" s="818"/>
      <c r="CQ7" s="818"/>
      <c r="CR7" s="818"/>
      <c r="CS7" s="818"/>
      <c r="CT7" s="818"/>
      <c r="CU7" s="818"/>
      <c r="CV7" s="818"/>
      <c r="CW7" s="818"/>
      <c r="CX7" s="818"/>
      <c r="CY7" s="818"/>
      <c r="CZ7" s="818"/>
      <c r="DA7" s="818"/>
      <c r="DB7" s="818"/>
      <c r="DC7" s="818"/>
      <c r="DD7" s="818"/>
      <c r="DE7" s="818"/>
      <c r="DF7" s="818"/>
    </row>
    <row r="8" spans="1:110" s="817" customFormat="1" ht="18" customHeight="1">
      <c r="A8" s="819"/>
      <c r="B8" s="2114"/>
      <c r="C8" s="2110"/>
      <c r="D8" s="2110"/>
      <c r="E8" s="2110"/>
      <c r="F8" s="2110"/>
      <c r="G8" s="2110"/>
      <c r="H8" s="2110"/>
      <c r="I8" s="2110"/>
      <c r="J8" s="2110"/>
      <c r="K8" s="2110"/>
      <c r="L8" s="2110"/>
      <c r="M8" s="2110"/>
      <c r="N8" s="2110"/>
      <c r="O8" s="2110"/>
      <c r="P8" s="2110"/>
      <c r="Q8" s="2110"/>
      <c r="R8" s="2110"/>
      <c r="S8" s="2110"/>
      <c r="T8" s="2110"/>
      <c r="U8" s="2110"/>
      <c r="V8" s="2110"/>
      <c r="W8" s="2110"/>
      <c r="X8" s="2110"/>
      <c r="Y8" s="2110"/>
      <c r="Z8" s="2110"/>
      <c r="AA8" s="2110"/>
      <c r="AB8" s="2110"/>
      <c r="AC8" s="2110"/>
      <c r="AD8" s="2110"/>
      <c r="AE8" s="2110"/>
      <c r="AF8" s="2110"/>
      <c r="AG8" s="2110"/>
      <c r="AH8" s="2110"/>
      <c r="AI8" s="2110"/>
      <c r="AJ8" s="2110"/>
      <c r="AK8" s="2110"/>
      <c r="AL8" s="2115"/>
      <c r="CA8" s="818"/>
      <c r="CB8" s="818"/>
      <c r="CC8" s="818"/>
      <c r="CD8" s="818"/>
      <c r="CE8" s="818"/>
      <c r="CF8" s="818"/>
      <c r="CG8" s="818"/>
      <c r="CH8" s="818"/>
      <c r="CI8" s="818"/>
      <c r="CJ8" s="818"/>
      <c r="CK8" s="818"/>
      <c r="CL8" s="818"/>
      <c r="CM8" s="818"/>
      <c r="CN8" s="818"/>
      <c r="CO8" s="818"/>
      <c r="CP8" s="818"/>
      <c r="CQ8" s="818"/>
      <c r="CR8" s="818"/>
      <c r="CS8" s="818"/>
      <c r="CT8" s="818"/>
      <c r="CU8" s="818"/>
      <c r="CV8" s="818"/>
      <c r="CW8" s="818"/>
      <c r="CX8" s="818"/>
      <c r="CY8" s="818"/>
      <c r="CZ8" s="818"/>
      <c r="DA8" s="818"/>
      <c r="DB8" s="818"/>
      <c r="DC8" s="818"/>
      <c r="DD8" s="818"/>
      <c r="DE8" s="818"/>
      <c r="DF8" s="818"/>
    </row>
    <row r="9" spans="1:110" s="817" customFormat="1" ht="18" customHeight="1">
      <c r="A9" s="819"/>
      <c r="B9" s="2114"/>
      <c r="C9" s="2110"/>
      <c r="D9" s="2110"/>
      <c r="E9" s="2110"/>
      <c r="F9" s="2110"/>
      <c r="G9" s="2110"/>
      <c r="H9" s="2110"/>
      <c r="I9" s="2110"/>
      <c r="J9" s="2110"/>
      <c r="K9" s="2110"/>
      <c r="L9" s="2110"/>
      <c r="M9" s="2110"/>
      <c r="N9" s="2110"/>
      <c r="O9" s="2110"/>
      <c r="P9" s="2110"/>
      <c r="Q9" s="2110"/>
      <c r="R9" s="2110"/>
      <c r="S9" s="2110"/>
      <c r="T9" s="2110"/>
      <c r="U9" s="2110"/>
      <c r="V9" s="2110"/>
      <c r="W9" s="2110"/>
      <c r="X9" s="2110"/>
      <c r="Y9" s="2110"/>
      <c r="Z9" s="2110"/>
      <c r="AA9" s="2110"/>
      <c r="AB9" s="2110"/>
      <c r="AC9" s="2110"/>
      <c r="AD9" s="2110"/>
      <c r="AE9" s="2110"/>
      <c r="AF9" s="2110"/>
      <c r="AG9" s="2110"/>
      <c r="AH9" s="2110"/>
      <c r="AI9" s="2110"/>
      <c r="AJ9" s="2110"/>
      <c r="AK9" s="2110"/>
      <c r="AL9" s="2115"/>
      <c r="CA9" s="818"/>
      <c r="CB9" s="818"/>
      <c r="CC9" s="818"/>
      <c r="CD9" s="818"/>
      <c r="CE9" s="818"/>
      <c r="CF9" s="818"/>
      <c r="CG9" s="818"/>
      <c r="CH9" s="818"/>
      <c r="CI9" s="818"/>
      <c r="CJ9" s="818"/>
      <c r="CK9" s="818"/>
      <c r="CL9" s="818"/>
      <c r="CM9" s="818"/>
      <c r="CN9" s="818"/>
      <c r="CO9" s="818"/>
      <c r="CP9" s="818"/>
      <c r="CQ9" s="818"/>
      <c r="CR9" s="818"/>
      <c r="CS9" s="818"/>
      <c r="CT9" s="818"/>
      <c r="CU9" s="818"/>
      <c r="CV9" s="818"/>
      <c r="CW9" s="818"/>
      <c r="CX9" s="818"/>
      <c r="CY9" s="818"/>
      <c r="CZ9" s="818"/>
      <c r="DA9" s="818"/>
      <c r="DB9" s="818"/>
      <c r="DC9" s="818"/>
      <c r="DD9" s="818"/>
      <c r="DE9" s="818"/>
      <c r="DF9" s="818"/>
    </row>
    <row r="10" spans="1:110" s="817" customFormat="1" ht="18" customHeight="1">
      <c r="A10" s="819"/>
      <c r="B10" s="2114"/>
      <c r="C10" s="2110"/>
      <c r="D10" s="2110"/>
      <c r="E10" s="2110"/>
      <c r="F10" s="2110"/>
      <c r="G10" s="2110"/>
      <c r="H10" s="2110"/>
      <c r="I10" s="2110"/>
      <c r="J10" s="2110"/>
      <c r="K10" s="2110"/>
      <c r="L10" s="2110"/>
      <c r="M10" s="2110"/>
      <c r="N10" s="2110"/>
      <c r="O10" s="2110"/>
      <c r="P10" s="2110"/>
      <c r="Q10" s="2110"/>
      <c r="R10" s="2110"/>
      <c r="S10" s="2110"/>
      <c r="T10" s="2110"/>
      <c r="U10" s="2110"/>
      <c r="V10" s="2110"/>
      <c r="W10" s="2110"/>
      <c r="X10" s="2110"/>
      <c r="Y10" s="2110"/>
      <c r="Z10" s="2110"/>
      <c r="AA10" s="2110"/>
      <c r="AB10" s="2110"/>
      <c r="AC10" s="2110"/>
      <c r="AD10" s="2110"/>
      <c r="AE10" s="2110"/>
      <c r="AF10" s="2110"/>
      <c r="AG10" s="2110"/>
      <c r="AH10" s="2110"/>
      <c r="AI10" s="2110"/>
      <c r="AJ10" s="2110"/>
      <c r="AK10" s="2110"/>
      <c r="AL10" s="2115"/>
      <c r="CA10" s="818"/>
      <c r="CB10" s="818"/>
      <c r="CC10" s="818"/>
      <c r="CD10" s="818"/>
      <c r="CE10" s="818"/>
      <c r="CF10" s="818"/>
      <c r="CG10" s="818"/>
      <c r="CH10" s="818"/>
      <c r="CI10" s="818"/>
      <c r="CJ10" s="818"/>
      <c r="CK10" s="818"/>
      <c r="CL10" s="818"/>
      <c r="CM10" s="818"/>
      <c r="CN10" s="818"/>
      <c r="CO10" s="818"/>
      <c r="CP10" s="818"/>
      <c r="CQ10" s="818"/>
      <c r="CR10" s="818"/>
      <c r="CS10" s="818"/>
      <c r="CT10" s="818"/>
      <c r="CU10" s="818"/>
      <c r="CV10" s="818"/>
      <c r="CW10" s="818"/>
      <c r="CX10" s="818"/>
      <c r="CY10" s="818"/>
      <c r="CZ10" s="818"/>
      <c r="DA10" s="818"/>
      <c r="DB10" s="818"/>
      <c r="DC10" s="818"/>
      <c r="DD10" s="818"/>
      <c r="DE10" s="818"/>
      <c r="DF10" s="818"/>
    </row>
    <row r="11" spans="1:110" s="817" customFormat="1" ht="18" customHeight="1">
      <c r="A11" s="819"/>
      <c r="B11" s="2114"/>
      <c r="C11" s="2110"/>
      <c r="D11" s="2110"/>
      <c r="E11" s="2110"/>
      <c r="F11" s="2110"/>
      <c r="G11" s="2110"/>
      <c r="H11" s="2110"/>
      <c r="I11" s="2110"/>
      <c r="J11" s="2110"/>
      <c r="K11" s="2110"/>
      <c r="L11" s="2110"/>
      <c r="M11" s="2110"/>
      <c r="N11" s="2110"/>
      <c r="O11" s="2110"/>
      <c r="P11" s="2110"/>
      <c r="Q11" s="2110"/>
      <c r="R11" s="2110"/>
      <c r="S11" s="2110"/>
      <c r="T11" s="2110"/>
      <c r="U11" s="2110"/>
      <c r="V11" s="2110"/>
      <c r="W11" s="2110"/>
      <c r="X11" s="2110"/>
      <c r="Y11" s="2110"/>
      <c r="Z11" s="2110"/>
      <c r="AA11" s="2110"/>
      <c r="AB11" s="2110"/>
      <c r="AC11" s="2110"/>
      <c r="AD11" s="2110"/>
      <c r="AE11" s="2110"/>
      <c r="AF11" s="2110"/>
      <c r="AG11" s="2110"/>
      <c r="AH11" s="2110"/>
      <c r="AI11" s="2110"/>
      <c r="AJ11" s="2110"/>
      <c r="AK11" s="2110"/>
      <c r="AL11" s="2115"/>
      <c r="CA11" s="818"/>
      <c r="CB11" s="818"/>
      <c r="CC11" s="818"/>
      <c r="CD11" s="818"/>
      <c r="CE11" s="818"/>
      <c r="CF11" s="818"/>
      <c r="CG11" s="818"/>
      <c r="CH11" s="818"/>
      <c r="CI11" s="818"/>
      <c r="CJ11" s="818"/>
      <c r="CK11" s="818"/>
      <c r="CL11" s="818"/>
      <c r="CM11" s="818"/>
      <c r="CN11" s="818"/>
      <c r="CO11" s="818"/>
      <c r="CP11" s="818"/>
      <c r="CQ11" s="818"/>
      <c r="CR11" s="818"/>
      <c r="CS11" s="818"/>
      <c r="CT11" s="818"/>
      <c r="CU11" s="818"/>
      <c r="CV11" s="818"/>
      <c r="CW11" s="818"/>
      <c r="CX11" s="818"/>
      <c r="CY11" s="818"/>
      <c r="CZ11" s="818"/>
      <c r="DA11" s="818"/>
      <c r="DB11" s="818"/>
      <c r="DC11" s="818"/>
      <c r="DD11" s="818"/>
      <c r="DE11" s="818"/>
      <c r="DF11" s="818"/>
    </row>
    <row r="12" spans="1:110" s="817" customFormat="1" ht="18" customHeight="1">
      <c r="A12" s="819"/>
      <c r="B12" s="2114"/>
      <c r="C12" s="2110"/>
      <c r="D12" s="2110"/>
      <c r="E12" s="2110"/>
      <c r="F12" s="2110"/>
      <c r="G12" s="2110"/>
      <c r="H12" s="2110"/>
      <c r="I12" s="2110"/>
      <c r="J12" s="2110"/>
      <c r="K12" s="2110"/>
      <c r="L12" s="2110"/>
      <c r="M12" s="2110"/>
      <c r="N12" s="2110"/>
      <c r="O12" s="2110"/>
      <c r="P12" s="2110"/>
      <c r="Q12" s="2110"/>
      <c r="R12" s="2110"/>
      <c r="S12" s="2110"/>
      <c r="T12" s="2110"/>
      <c r="U12" s="2110"/>
      <c r="V12" s="2110"/>
      <c r="W12" s="2110"/>
      <c r="X12" s="2110"/>
      <c r="Y12" s="2110"/>
      <c r="Z12" s="2110"/>
      <c r="AA12" s="2110"/>
      <c r="AB12" s="2110"/>
      <c r="AC12" s="2110"/>
      <c r="AD12" s="2110"/>
      <c r="AE12" s="2110"/>
      <c r="AF12" s="2110"/>
      <c r="AG12" s="2110"/>
      <c r="AH12" s="2110"/>
      <c r="AI12" s="2110"/>
      <c r="AJ12" s="2110"/>
      <c r="AK12" s="2110"/>
      <c r="AL12" s="2115"/>
      <c r="CA12" s="818"/>
      <c r="CB12" s="818"/>
      <c r="CC12" s="818"/>
      <c r="CD12" s="818"/>
      <c r="CE12" s="818"/>
      <c r="CF12" s="818"/>
      <c r="CG12" s="818"/>
      <c r="CH12" s="818"/>
      <c r="CI12" s="818"/>
      <c r="CJ12" s="818"/>
      <c r="CK12" s="818"/>
      <c r="CL12" s="818"/>
      <c r="CM12" s="818"/>
      <c r="CN12" s="818"/>
      <c r="CO12" s="818"/>
      <c r="CP12" s="818"/>
      <c r="CQ12" s="818"/>
      <c r="CR12" s="818"/>
      <c r="CS12" s="818"/>
      <c r="CT12" s="818"/>
      <c r="CU12" s="818"/>
      <c r="CV12" s="818"/>
      <c r="CW12" s="818"/>
      <c r="CX12" s="818"/>
      <c r="CY12" s="818"/>
      <c r="CZ12" s="818"/>
      <c r="DA12" s="818"/>
      <c r="DB12" s="818"/>
      <c r="DC12" s="818"/>
      <c r="DD12" s="818"/>
      <c r="DE12" s="818"/>
      <c r="DF12" s="818"/>
    </row>
    <row r="13" spans="1:110" s="817" customFormat="1" ht="18" customHeight="1">
      <c r="A13" s="819"/>
      <c r="B13" s="2114"/>
      <c r="C13" s="2110"/>
      <c r="D13" s="2110"/>
      <c r="E13" s="2110"/>
      <c r="F13" s="2110"/>
      <c r="G13" s="2110"/>
      <c r="H13" s="2110"/>
      <c r="I13" s="2110"/>
      <c r="J13" s="2110"/>
      <c r="K13" s="2110"/>
      <c r="L13" s="2110"/>
      <c r="M13" s="2110"/>
      <c r="N13" s="2110"/>
      <c r="O13" s="2110"/>
      <c r="P13" s="2110"/>
      <c r="Q13" s="2110"/>
      <c r="R13" s="2110"/>
      <c r="S13" s="2110"/>
      <c r="T13" s="2110"/>
      <c r="U13" s="2110"/>
      <c r="V13" s="2110"/>
      <c r="W13" s="2110"/>
      <c r="X13" s="2110"/>
      <c r="Y13" s="2110"/>
      <c r="Z13" s="2110"/>
      <c r="AA13" s="2110"/>
      <c r="AB13" s="2110"/>
      <c r="AC13" s="2110"/>
      <c r="AD13" s="2110"/>
      <c r="AE13" s="2110"/>
      <c r="AF13" s="2110"/>
      <c r="AG13" s="2110"/>
      <c r="AH13" s="2110"/>
      <c r="AI13" s="2110"/>
      <c r="AJ13" s="2110"/>
      <c r="AK13" s="2110"/>
      <c r="AL13" s="2115"/>
      <c r="CA13" s="818"/>
      <c r="CB13" s="818"/>
      <c r="CC13" s="818"/>
      <c r="CD13" s="818"/>
      <c r="CE13" s="818"/>
      <c r="CF13" s="818"/>
      <c r="CG13" s="818"/>
      <c r="CH13" s="818"/>
      <c r="CI13" s="818"/>
      <c r="CJ13" s="818"/>
      <c r="CK13" s="818"/>
      <c r="CL13" s="818"/>
      <c r="CM13" s="818"/>
      <c r="CN13" s="818"/>
      <c r="CO13" s="818"/>
      <c r="CP13" s="818"/>
      <c r="CQ13" s="818"/>
      <c r="CR13" s="818"/>
      <c r="CS13" s="818"/>
      <c r="CT13" s="818"/>
      <c r="CU13" s="818"/>
      <c r="CV13" s="818"/>
      <c r="CW13" s="818"/>
      <c r="CX13" s="818"/>
      <c r="CY13" s="818"/>
      <c r="CZ13" s="818"/>
      <c r="DA13" s="818"/>
      <c r="DB13" s="818"/>
      <c r="DC13" s="818"/>
      <c r="DD13" s="818"/>
      <c r="DE13" s="818"/>
      <c r="DF13" s="818"/>
    </row>
    <row r="14" spans="1:110" s="817" customFormat="1" ht="18" customHeight="1">
      <c r="A14" s="819"/>
      <c r="B14" s="2114"/>
      <c r="C14" s="2110"/>
      <c r="D14" s="2110"/>
      <c r="E14" s="2110"/>
      <c r="F14" s="2110"/>
      <c r="G14" s="2110"/>
      <c r="H14" s="2110"/>
      <c r="I14" s="2110"/>
      <c r="J14" s="2110"/>
      <c r="K14" s="2110"/>
      <c r="L14" s="2110"/>
      <c r="M14" s="2110"/>
      <c r="N14" s="2110"/>
      <c r="O14" s="2110"/>
      <c r="P14" s="2110"/>
      <c r="Q14" s="2110"/>
      <c r="R14" s="2110"/>
      <c r="S14" s="2110"/>
      <c r="T14" s="2110"/>
      <c r="U14" s="2110"/>
      <c r="V14" s="2110"/>
      <c r="W14" s="2110"/>
      <c r="X14" s="2110"/>
      <c r="Y14" s="2110"/>
      <c r="Z14" s="2110"/>
      <c r="AA14" s="2110"/>
      <c r="AB14" s="2110"/>
      <c r="AC14" s="2110"/>
      <c r="AD14" s="2110"/>
      <c r="AE14" s="2110"/>
      <c r="AF14" s="2110"/>
      <c r="AG14" s="2110"/>
      <c r="AH14" s="2110"/>
      <c r="AI14" s="2110"/>
      <c r="AJ14" s="2110"/>
      <c r="AK14" s="2110"/>
      <c r="AL14" s="2115"/>
      <c r="CA14" s="818"/>
      <c r="CB14" s="818"/>
      <c r="CC14" s="818"/>
      <c r="CD14" s="818"/>
      <c r="CE14" s="818"/>
      <c r="CF14" s="818"/>
      <c r="CG14" s="818"/>
      <c r="CH14" s="818"/>
      <c r="CI14" s="818"/>
      <c r="CJ14" s="818"/>
      <c r="CK14" s="818"/>
      <c r="CL14" s="818"/>
      <c r="CM14" s="818"/>
      <c r="CN14" s="818"/>
      <c r="CO14" s="818"/>
      <c r="CP14" s="818"/>
      <c r="CQ14" s="818"/>
      <c r="CR14" s="818"/>
      <c r="CS14" s="818"/>
      <c r="CT14" s="818"/>
      <c r="CU14" s="818"/>
      <c r="CV14" s="818"/>
      <c r="CW14" s="818"/>
      <c r="CX14" s="818"/>
      <c r="CY14" s="818"/>
      <c r="CZ14" s="818"/>
      <c r="DA14" s="818"/>
      <c r="DB14" s="818"/>
      <c r="DC14" s="818"/>
      <c r="DD14" s="818"/>
      <c r="DE14" s="818"/>
      <c r="DF14" s="818"/>
    </row>
    <row r="15" spans="1:110" s="817" customFormat="1" ht="18" customHeight="1">
      <c r="A15" s="819"/>
      <c r="B15" s="2114"/>
      <c r="C15" s="2110"/>
      <c r="D15" s="2110"/>
      <c r="E15" s="2110"/>
      <c r="F15" s="2110"/>
      <c r="G15" s="2110"/>
      <c r="H15" s="2110"/>
      <c r="I15" s="2110"/>
      <c r="J15" s="2110"/>
      <c r="K15" s="2110"/>
      <c r="L15" s="2110"/>
      <c r="M15" s="2110"/>
      <c r="N15" s="2110"/>
      <c r="O15" s="2110"/>
      <c r="P15" s="2110"/>
      <c r="Q15" s="2110"/>
      <c r="R15" s="2110"/>
      <c r="S15" s="2110"/>
      <c r="T15" s="2110"/>
      <c r="U15" s="2110"/>
      <c r="V15" s="2110"/>
      <c r="W15" s="2110"/>
      <c r="X15" s="2110"/>
      <c r="Y15" s="2110"/>
      <c r="Z15" s="2110"/>
      <c r="AA15" s="2110"/>
      <c r="AB15" s="2110"/>
      <c r="AC15" s="2110"/>
      <c r="AD15" s="2110"/>
      <c r="AE15" s="2110"/>
      <c r="AF15" s="2110"/>
      <c r="AG15" s="2110"/>
      <c r="AH15" s="2110"/>
      <c r="AI15" s="2110"/>
      <c r="AJ15" s="2110"/>
      <c r="AK15" s="2110"/>
      <c r="AL15" s="2115"/>
      <c r="CA15" s="818"/>
      <c r="CB15" s="818"/>
      <c r="CC15" s="818"/>
      <c r="CD15" s="818"/>
      <c r="CE15" s="818"/>
      <c r="CF15" s="818"/>
      <c r="CG15" s="818"/>
      <c r="CH15" s="818"/>
      <c r="CI15" s="818"/>
      <c r="CJ15" s="818"/>
      <c r="CK15" s="818"/>
      <c r="CL15" s="818"/>
      <c r="CM15" s="818"/>
      <c r="CN15" s="818"/>
      <c r="CO15" s="818"/>
      <c r="CP15" s="818"/>
      <c r="CQ15" s="818"/>
      <c r="CR15" s="818"/>
      <c r="CS15" s="818"/>
      <c r="CT15" s="818"/>
      <c r="CU15" s="818"/>
      <c r="CV15" s="818"/>
      <c r="CW15" s="818"/>
      <c r="CX15" s="818"/>
      <c r="CY15" s="818"/>
      <c r="CZ15" s="818"/>
      <c r="DA15" s="818"/>
      <c r="DB15" s="818"/>
      <c r="DC15" s="818"/>
      <c r="DD15" s="818"/>
      <c r="DE15" s="818"/>
      <c r="DF15" s="818"/>
    </row>
    <row r="16" spans="1:110" s="817" customFormat="1" ht="18" customHeight="1">
      <c r="A16" s="819"/>
      <c r="B16" s="2114"/>
      <c r="C16" s="2110"/>
      <c r="D16" s="2110"/>
      <c r="E16" s="2110"/>
      <c r="F16" s="2110"/>
      <c r="G16" s="2110"/>
      <c r="H16" s="2110"/>
      <c r="I16" s="2110"/>
      <c r="J16" s="2110"/>
      <c r="K16" s="2110"/>
      <c r="L16" s="2110"/>
      <c r="M16" s="2110"/>
      <c r="N16" s="2110"/>
      <c r="O16" s="2110"/>
      <c r="P16" s="2110"/>
      <c r="Q16" s="2110"/>
      <c r="R16" s="2110"/>
      <c r="S16" s="2110"/>
      <c r="T16" s="2110"/>
      <c r="U16" s="2110"/>
      <c r="V16" s="2110"/>
      <c r="W16" s="2110"/>
      <c r="X16" s="2110"/>
      <c r="Y16" s="2110"/>
      <c r="Z16" s="2110"/>
      <c r="AA16" s="2110"/>
      <c r="AB16" s="2110"/>
      <c r="AC16" s="2110"/>
      <c r="AD16" s="2110"/>
      <c r="AE16" s="2110"/>
      <c r="AF16" s="2110"/>
      <c r="AG16" s="2110"/>
      <c r="AH16" s="2110"/>
      <c r="AI16" s="2110"/>
      <c r="AJ16" s="2110"/>
      <c r="AK16" s="2110"/>
      <c r="AL16" s="2115"/>
      <c r="CA16" s="818"/>
      <c r="CB16" s="818"/>
      <c r="CC16" s="818"/>
      <c r="CD16" s="818"/>
      <c r="CE16" s="818"/>
      <c r="CF16" s="818"/>
      <c r="CG16" s="818"/>
      <c r="CH16" s="818"/>
      <c r="CI16" s="818"/>
      <c r="CJ16" s="818"/>
      <c r="CK16" s="818"/>
      <c r="CL16" s="818"/>
      <c r="CM16" s="818"/>
      <c r="CN16" s="818"/>
      <c r="CO16" s="818"/>
      <c r="CP16" s="818"/>
      <c r="CQ16" s="818"/>
      <c r="CR16" s="818"/>
      <c r="CS16" s="818"/>
      <c r="CT16" s="818"/>
      <c r="CU16" s="818"/>
      <c r="CV16" s="818"/>
      <c r="CW16" s="818"/>
      <c r="CX16" s="818"/>
      <c r="CY16" s="818"/>
      <c r="CZ16" s="818"/>
      <c r="DA16" s="818"/>
      <c r="DB16" s="818"/>
      <c r="DC16" s="818"/>
      <c r="DD16" s="818"/>
      <c r="DE16" s="818"/>
      <c r="DF16" s="818"/>
    </row>
    <row r="17" spans="1:110" s="817" customFormat="1" ht="18" customHeight="1">
      <c r="A17" s="819"/>
      <c r="B17" s="2114"/>
      <c r="C17" s="2110"/>
      <c r="D17" s="2110"/>
      <c r="E17" s="2110"/>
      <c r="F17" s="2110"/>
      <c r="G17" s="2110"/>
      <c r="H17" s="2110"/>
      <c r="I17" s="2110"/>
      <c r="J17" s="2110"/>
      <c r="K17" s="2110"/>
      <c r="L17" s="2110"/>
      <c r="M17" s="2110"/>
      <c r="N17" s="2110"/>
      <c r="O17" s="2110"/>
      <c r="P17" s="2110"/>
      <c r="Q17" s="2110"/>
      <c r="R17" s="2110"/>
      <c r="S17" s="2110"/>
      <c r="T17" s="2110"/>
      <c r="U17" s="2110"/>
      <c r="V17" s="2110"/>
      <c r="W17" s="2110"/>
      <c r="X17" s="2110"/>
      <c r="Y17" s="2110"/>
      <c r="Z17" s="2110"/>
      <c r="AA17" s="2110"/>
      <c r="AB17" s="2110"/>
      <c r="AC17" s="2110"/>
      <c r="AD17" s="2110"/>
      <c r="AE17" s="2110"/>
      <c r="AF17" s="2110"/>
      <c r="AG17" s="2110"/>
      <c r="AH17" s="2110"/>
      <c r="AI17" s="2110"/>
      <c r="AJ17" s="2110"/>
      <c r="AK17" s="2110"/>
      <c r="AL17" s="2115"/>
      <c r="CA17" s="818"/>
      <c r="CB17" s="818"/>
      <c r="CC17" s="818"/>
      <c r="CD17" s="818"/>
      <c r="CE17" s="818"/>
      <c r="CF17" s="818"/>
      <c r="CG17" s="818"/>
      <c r="CH17" s="818"/>
      <c r="CI17" s="818"/>
      <c r="CJ17" s="818"/>
      <c r="CK17" s="818"/>
      <c r="CL17" s="818"/>
      <c r="CM17" s="818"/>
      <c r="CN17" s="818"/>
      <c r="CO17" s="818"/>
      <c r="CP17" s="818"/>
      <c r="CQ17" s="818"/>
      <c r="CR17" s="818"/>
      <c r="CS17" s="818"/>
      <c r="CT17" s="818"/>
      <c r="CU17" s="818"/>
      <c r="CV17" s="818"/>
      <c r="CW17" s="818"/>
      <c r="CX17" s="818"/>
      <c r="CY17" s="818"/>
      <c r="CZ17" s="818"/>
      <c r="DA17" s="818"/>
      <c r="DB17" s="818"/>
      <c r="DC17" s="818"/>
      <c r="DD17" s="818"/>
      <c r="DE17" s="818"/>
      <c r="DF17" s="818"/>
    </row>
    <row r="18" spans="1:110" s="817" customFormat="1" ht="18" customHeight="1">
      <c r="A18" s="819"/>
      <c r="B18" s="2116"/>
      <c r="C18" s="2117"/>
      <c r="D18" s="2117"/>
      <c r="E18" s="2117"/>
      <c r="F18" s="2117"/>
      <c r="G18" s="2117"/>
      <c r="H18" s="2117"/>
      <c r="I18" s="2117"/>
      <c r="J18" s="2117"/>
      <c r="K18" s="2117"/>
      <c r="L18" s="2117"/>
      <c r="M18" s="2117"/>
      <c r="N18" s="2117"/>
      <c r="O18" s="2117"/>
      <c r="P18" s="2117"/>
      <c r="Q18" s="2117"/>
      <c r="R18" s="2117"/>
      <c r="S18" s="2117"/>
      <c r="T18" s="2117"/>
      <c r="U18" s="2117"/>
      <c r="V18" s="2117"/>
      <c r="W18" s="2117"/>
      <c r="X18" s="2117"/>
      <c r="Y18" s="2117"/>
      <c r="Z18" s="2117"/>
      <c r="AA18" s="2117"/>
      <c r="AB18" s="2117"/>
      <c r="AC18" s="2117"/>
      <c r="AD18" s="2117"/>
      <c r="AE18" s="2117"/>
      <c r="AF18" s="2117"/>
      <c r="AG18" s="2117"/>
      <c r="AH18" s="2117"/>
      <c r="AI18" s="2117"/>
      <c r="AJ18" s="2117"/>
      <c r="AK18" s="2117"/>
      <c r="AL18" s="2118"/>
      <c r="CA18" s="818"/>
      <c r="CB18" s="818"/>
      <c r="CC18" s="818"/>
      <c r="CD18" s="818"/>
      <c r="CE18" s="818"/>
      <c r="CF18" s="818"/>
      <c r="CG18" s="818"/>
      <c r="CH18" s="818"/>
      <c r="CI18" s="818"/>
      <c r="CJ18" s="818"/>
      <c r="CK18" s="818"/>
      <c r="CL18" s="818"/>
      <c r="CM18" s="818"/>
      <c r="CN18" s="818"/>
      <c r="CO18" s="818"/>
      <c r="CP18" s="818"/>
      <c r="CQ18" s="818"/>
      <c r="CR18" s="818"/>
      <c r="CS18" s="818"/>
      <c r="CT18" s="818"/>
      <c r="CU18" s="818"/>
      <c r="CV18" s="818"/>
      <c r="CW18" s="818"/>
      <c r="CX18" s="818"/>
      <c r="CY18" s="818"/>
      <c r="CZ18" s="818"/>
      <c r="DA18" s="818"/>
      <c r="DB18" s="818"/>
      <c r="DC18" s="818"/>
      <c r="DD18" s="818"/>
      <c r="DE18" s="818"/>
      <c r="DF18" s="818"/>
    </row>
    <row r="19" spans="1:110" s="817" customFormat="1" ht="18" customHeight="1">
      <c r="A19" s="819"/>
      <c r="B19" s="823"/>
      <c r="C19" s="823"/>
      <c r="D19" s="823"/>
      <c r="E19" s="823"/>
      <c r="F19" s="823"/>
      <c r="G19" s="823"/>
      <c r="H19" s="823"/>
      <c r="I19" s="823"/>
      <c r="J19" s="823"/>
      <c r="K19" s="823"/>
      <c r="L19" s="823"/>
      <c r="M19" s="823"/>
      <c r="N19" s="823"/>
      <c r="O19" s="823"/>
      <c r="P19" s="823"/>
      <c r="Q19" s="823"/>
      <c r="R19" s="823"/>
      <c r="S19" s="823"/>
      <c r="T19" s="823"/>
      <c r="U19" s="823"/>
      <c r="V19" s="823"/>
      <c r="W19" s="823"/>
      <c r="X19" s="823"/>
      <c r="Y19" s="823"/>
      <c r="Z19" s="823"/>
      <c r="AA19" s="823"/>
      <c r="AB19" s="823"/>
      <c r="AC19" s="823"/>
      <c r="AD19" s="823"/>
      <c r="AE19" s="823"/>
      <c r="AF19" s="823"/>
      <c r="AG19" s="823"/>
      <c r="AH19" s="823"/>
      <c r="AI19" s="823"/>
      <c r="AJ19" s="823"/>
      <c r="AK19" s="823"/>
      <c r="AL19" s="823"/>
      <c r="CA19" s="818"/>
      <c r="CB19" s="818"/>
      <c r="CC19" s="818"/>
      <c r="CD19" s="818"/>
      <c r="CE19" s="818"/>
      <c r="CF19" s="818"/>
      <c r="CG19" s="818"/>
      <c r="CH19" s="818"/>
      <c r="CI19" s="818"/>
      <c r="CJ19" s="818"/>
      <c r="CK19" s="818"/>
      <c r="CL19" s="818"/>
      <c r="CM19" s="818"/>
      <c r="CN19" s="818"/>
      <c r="CO19" s="818"/>
      <c r="CP19" s="818"/>
      <c r="CQ19" s="818"/>
      <c r="CR19" s="818"/>
      <c r="CS19" s="818"/>
      <c r="CT19" s="818"/>
      <c r="CU19" s="818"/>
      <c r="CV19" s="818"/>
      <c r="CW19" s="818"/>
      <c r="CX19" s="818"/>
      <c r="CY19" s="818"/>
      <c r="CZ19" s="818"/>
      <c r="DA19" s="818"/>
      <c r="DB19" s="818"/>
      <c r="DC19" s="818"/>
      <c r="DD19" s="818"/>
      <c r="DE19" s="818"/>
      <c r="DF19" s="818"/>
    </row>
    <row r="20" spans="1:110" s="817" customFormat="1" ht="18" customHeight="1">
      <c r="A20" s="821" t="s">
        <v>2527</v>
      </c>
      <c r="B20" s="824"/>
      <c r="C20" s="824"/>
      <c r="D20" s="824"/>
      <c r="E20" s="824"/>
      <c r="F20" s="824"/>
      <c r="G20" s="824"/>
      <c r="H20" s="824"/>
      <c r="I20" s="824"/>
      <c r="J20" s="824"/>
      <c r="K20" s="824"/>
      <c r="L20" s="824"/>
      <c r="M20" s="824"/>
      <c r="N20" s="824"/>
      <c r="O20" s="824"/>
      <c r="P20" s="824"/>
      <c r="Q20" s="824"/>
      <c r="R20" s="824"/>
      <c r="S20" s="824"/>
      <c r="T20" s="824"/>
      <c r="U20" s="824"/>
      <c r="V20" s="824"/>
      <c r="W20" s="824"/>
      <c r="X20" s="824"/>
      <c r="Y20" s="824"/>
      <c r="Z20" s="824"/>
      <c r="AA20" s="824"/>
      <c r="AB20" s="824"/>
      <c r="AC20" s="824"/>
      <c r="AD20" s="824"/>
      <c r="AE20" s="824"/>
      <c r="AF20" s="824"/>
      <c r="AG20" s="824"/>
      <c r="AH20" s="824"/>
      <c r="AI20" s="824"/>
      <c r="AJ20" s="824"/>
      <c r="AK20" s="824"/>
      <c r="AL20" s="824"/>
      <c r="CA20" s="818"/>
      <c r="CB20" s="818"/>
      <c r="CC20" s="818"/>
      <c r="CD20" s="818"/>
      <c r="CE20" s="818"/>
      <c r="CF20" s="818"/>
      <c r="CG20" s="818"/>
      <c r="CH20" s="818"/>
      <c r="CI20" s="818"/>
      <c r="CJ20" s="818"/>
      <c r="CK20" s="818"/>
      <c r="CL20" s="818"/>
      <c r="CM20" s="818"/>
      <c r="CN20" s="818"/>
      <c r="CO20" s="818"/>
      <c r="CP20" s="818"/>
      <c r="CQ20" s="818"/>
      <c r="CR20" s="818"/>
      <c r="CS20" s="818"/>
      <c r="CT20" s="818"/>
      <c r="CU20" s="818"/>
      <c r="CV20" s="818"/>
      <c r="CW20" s="818"/>
      <c r="CX20" s="818"/>
      <c r="CY20" s="818"/>
      <c r="CZ20" s="818"/>
      <c r="DA20" s="818"/>
      <c r="DB20" s="818"/>
      <c r="DC20" s="818"/>
      <c r="DD20" s="818"/>
      <c r="DE20" s="818"/>
      <c r="DF20" s="818"/>
    </row>
    <row r="21" spans="1:110" s="817" customFormat="1" ht="18" customHeight="1">
      <c r="A21" s="819"/>
      <c r="B21" s="2110" t="s">
        <v>2526</v>
      </c>
      <c r="C21" s="2110"/>
      <c r="D21" s="2110"/>
      <c r="E21" s="2110"/>
      <c r="F21" s="2110"/>
      <c r="G21" s="2110"/>
      <c r="H21" s="2110"/>
      <c r="I21" s="2110"/>
      <c r="J21" s="2110"/>
      <c r="K21" s="2110"/>
      <c r="L21" s="2110"/>
      <c r="M21" s="2110"/>
      <c r="N21" s="2110"/>
      <c r="O21" s="2110"/>
      <c r="P21" s="2110"/>
      <c r="Q21" s="2110"/>
      <c r="R21" s="2110"/>
      <c r="S21" s="2110"/>
      <c r="T21" s="2110"/>
      <c r="U21" s="2110"/>
      <c r="V21" s="2110"/>
      <c r="W21" s="2110"/>
      <c r="X21" s="2110"/>
      <c r="Y21" s="2110"/>
      <c r="Z21" s="2110"/>
      <c r="AA21" s="2110"/>
      <c r="AB21" s="2110"/>
      <c r="AC21" s="2110"/>
      <c r="AD21" s="2110"/>
      <c r="AE21" s="2110"/>
      <c r="AF21" s="2110"/>
      <c r="AG21" s="2110"/>
      <c r="AH21" s="2110"/>
      <c r="AI21" s="2110"/>
      <c r="AJ21" s="2110"/>
      <c r="AK21" s="2110"/>
      <c r="AL21" s="2110"/>
      <c r="CA21" s="818"/>
      <c r="CB21" s="818"/>
      <c r="CC21" s="818"/>
      <c r="CD21" s="818"/>
      <c r="CE21" s="818"/>
      <c r="CF21" s="818"/>
      <c r="CG21" s="818"/>
      <c r="CH21" s="818"/>
      <c r="CI21" s="818"/>
      <c r="CJ21" s="818"/>
      <c r="CK21" s="818"/>
      <c r="CL21" s="818"/>
      <c r="CM21" s="818"/>
      <c r="CN21" s="818"/>
      <c r="CO21" s="818"/>
      <c r="CP21" s="818"/>
      <c r="CQ21" s="818"/>
      <c r="CR21" s="818"/>
      <c r="CS21" s="818"/>
      <c r="CT21" s="818"/>
      <c r="CU21" s="818"/>
      <c r="CV21" s="818"/>
      <c r="CW21" s="818"/>
      <c r="CX21" s="818"/>
      <c r="CY21" s="818"/>
      <c r="CZ21" s="818"/>
      <c r="DA21" s="818"/>
      <c r="DB21" s="818"/>
      <c r="DC21" s="818"/>
      <c r="DD21" s="818"/>
      <c r="DE21" s="818"/>
      <c r="DF21" s="818"/>
    </row>
    <row r="22" spans="1:110" s="817" customFormat="1" ht="18" customHeight="1">
      <c r="A22" s="819"/>
      <c r="B22" s="2110"/>
      <c r="C22" s="2110"/>
      <c r="D22" s="2110"/>
      <c r="E22" s="2110"/>
      <c r="F22" s="2110"/>
      <c r="G22" s="2110"/>
      <c r="H22" s="2110"/>
      <c r="I22" s="2110"/>
      <c r="J22" s="2110"/>
      <c r="K22" s="2110"/>
      <c r="L22" s="2110"/>
      <c r="M22" s="2110"/>
      <c r="N22" s="2110"/>
      <c r="O22" s="2110"/>
      <c r="P22" s="2110"/>
      <c r="Q22" s="2110"/>
      <c r="R22" s="2110"/>
      <c r="S22" s="2110"/>
      <c r="T22" s="2110"/>
      <c r="U22" s="2110"/>
      <c r="V22" s="2110"/>
      <c r="W22" s="2110"/>
      <c r="X22" s="2110"/>
      <c r="Y22" s="2110"/>
      <c r="Z22" s="2110"/>
      <c r="AA22" s="2110"/>
      <c r="AB22" s="2110"/>
      <c r="AC22" s="2110"/>
      <c r="AD22" s="2110"/>
      <c r="AE22" s="2110"/>
      <c r="AF22" s="2110"/>
      <c r="AG22" s="2110"/>
      <c r="AH22" s="2110"/>
      <c r="AI22" s="2110"/>
      <c r="AJ22" s="2110"/>
      <c r="AK22" s="2110"/>
      <c r="AL22" s="2110"/>
      <c r="CA22" s="818"/>
      <c r="CB22" s="818"/>
      <c r="CC22" s="818"/>
      <c r="CD22" s="818"/>
      <c r="CE22" s="818"/>
      <c r="CF22" s="818"/>
      <c r="CG22" s="818"/>
      <c r="CH22" s="818"/>
      <c r="CI22" s="818"/>
      <c r="CJ22" s="818"/>
      <c r="CK22" s="818"/>
      <c r="CL22" s="818"/>
      <c r="CM22" s="818"/>
      <c r="CN22" s="818"/>
      <c r="CO22" s="818"/>
      <c r="CP22" s="818"/>
      <c r="CQ22" s="818"/>
      <c r="CR22" s="818"/>
      <c r="CS22" s="818"/>
      <c r="CT22" s="818"/>
      <c r="CU22" s="818"/>
      <c r="CV22" s="818"/>
      <c r="CW22" s="818"/>
      <c r="CX22" s="818"/>
      <c r="CY22" s="818"/>
      <c r="CZ22" s="818"/>
      <c r="DA22" s="818"/>
      <c r="DB22" s="818"/>
      <c r="DC22" s="818"/>
      <c r="DD22" s="818"/>
      <c r="DE22" s="818"/>
      <c r="DF22" s="818"/>
    </row>
    <row r="23" spans="1:110" s="817" customFormat="1" ht="18" customHeight="1">
      <c r="A23" s="819"/>
      <c r="B23" s="2111" t="s">
        <v>2525</v>
      </c>
      <c r="C23" s="2112"/>
      <c r="D23" s="2112"/>
      <c r="E23" s="2112"/>
      <c r="F23" s="2112"/>
      <c r="G23" s="2112"/>
      <c r="H23" s="2112"/>
      <c r="I23" s="2112"/>
      <c r="J23" s="2112"/>
      <c r="K23" s="2112"/>
      <c r="L23" s="2112"/>
      <c r="M23" s="2112"/>
      <c r="N23" s="2112"/>
      <c r="O23" s="2112"/>
      <c r="P23" s="2112"/>
      <c r="Q23" s="2112"/>
      <c r="R23" s="2112"/>
      <c r="S23" s="2112"/>
      <c r="T23" s="2112"/>
      <c r="U23" s="2112"/>
      <c r="V23" s="2112"/>
      <c r="W23" s="2112"/>
      <c r="X23" s="2112"/>
      <c r="Y23" s="2112"/>
      <c r="Z23" s="2112"/>
      <c r="AA23" s="2112"/>
      <c r="AB23" s="2112"/>
      <c r="AC23" s="2112"/>
      <c r="AD23" s="2112"/>
      <c r="AE23" s="2112"/>
      <c r="AF23" s="2112"/>
      <c r="AG23" s="2112"/>
      <c r="AH23" s="2112"/>
      <c r="AI23" s="2112"/>
      <c r="AJ23" s="2112"/>
      <c r="AK23" s="2112"/>
      <c r="AL23" s="2113"/>
      <c r="CA23" s="818"/>
      <c r="CB23" s="818"/>
      <c r="CC23" s="818"/>
      <c r="CD23" s="818"/>
      <c r="CE23" s="818"/>
      <c r="CF23" s="818"/>
      <c r="CG23" s="818"/>
      <c r="CH23" s="818"/>
      <c r="CI23" s="818"/>
      <c r="CJ23" s="818"/>
      <c r="CK23" s="818"/>
      <c r="CL23" s="818"/>
      <c r="CM23" s="818"/>
      <c r="CN23" s="818"/>
      <c r="CO23" s="818"/>
      <c r="CP23" s="818"/>
      <c r="CQ23" s="818"/>
      <c r="CR23" s="818"/>
      <c r="CS23" s="818"/>
      <c r="CT23" s="818"/>
      <c r="CU23" s="818"/>
      <c r="CV23" s="818"/>
      <c r="CW23" s="818"/>
      <c r="CX23" s="818"/>
      <c r="CY23" s="818"/>
      <c r="CZ23" s="818"/>
      <c r="DA23" s="818"/>
      <c r="DB23" s="818"/>
      <c r="DC23" s="818"/>
      <c r="DD23" s="818"/>
      <c r="DE23" s="818"/>
      <c r="DF23" s="818"/>
    </row>
    <row r="24" spans="1:110" s="817" customFormat="1" ht="18" customHeight="1">
      <c r="A24" s="819"/>
      <c r="B24" s="2114"/>
      <c r="C24" s="2110"/>
      <c r="D24" s="2110"/>
      <c r="E24" s="2110"/>
      <c r="F24" s="2110"/>
      <c r="G24" s="2110"/>
      <c r="H24" s="2110"/>
      <c r="I24" s="2110"/>
      <c r="J24" s="2110"/>
      <c r="K24" s="2110"/>
      <c r="L24" s="2110"/>
      <c r="M24" s="2110"/>
      <c r="N24" s="2110"/>
      <c r="O24" s="2110"/>
      <c r="P24" s="2110"/>
      <c r="Q24" s="2110"/>
      <c r="R24" s="2110"/>
      <c r="S24" s="2110"/>
      <c r="T24" s="2110"/>
      <c r="U24" s="2110"/>
      <c r="V24" s="2110"/>
      <c r="W24" s="2110"/>
      <c r="X24" s="2110"/>
      <c r="Y24" s="2110"/>
      <c r="Z24" s="2110"/>
      <c r="AA24" s="2110"/>
      <c r="AB24" s="2110"/>
      <c r="AC24" s="2110"/>
      <c r="AD24" s="2110"/>
      <c r="AE24" s="2110"/>
      <c r="AF24" s="2110"/>
      <c r="AG24" s="2110"/>
      <c r="AH24" s="2110"/>
      <c r="AI24" s="2110"/>
      <c r="AJ24" s="2110"/>
      <c r="AK24" s="2110"/>
      <c r="AL24" s="2115"/>
      <c r="CA24" s="818"/>
      <c r="CB24" s="818"/>
      <c r="CC24" s="818"/>
      <c r="CD24" s="818"/>
      <c r="CE24" s="818"/>
      <c r="CF24" s="818"/>
      <c r="CG24" s="818"/>
      <c r="CH24" s="818"/>
      <c r="CI24" s="818"/>
      <c r="CJ24" s="818"/>
      <c r="CK24" s="818"/>
      <c r="CL24" s="818"/>
      <c r="CM24" s="818"/>
      <c r="CN24" s="818"/>
      <c r="CO24" s="818"/>
      <c r="CP24" s="818"/>
      <c r="CQ24" s="818"/>
      <c r="CR24" s="818"/>
      <c r="CS24" s="818"/>
      <c r="CT24" s="818"/>
      <c r="CU24" s="818"/>
      <c r="CV24" s="818"/>
      <c r="CW24" s="818"/>
      <c r="CX24" s="818"/>
      <c r="CY24" s="818"/>
      <c r="CZ24" s="818"/>
      <c r="DA24" s="818"/>
      <c r="DB24" s="818"/>
      <c r="DC24" s="818"/>
      <c r="DD24" s="818"/>
      <c r="DE24" s="818"/>
      <c r="DF24" s="818"/>
    </row>
    <row r="25" spans="1:110" s="817" customFormat="1" ht="18" customHeight="1">
      <c r="A25" s="819"/>
      <c r="B25" s="2114"/>
      <c r="C25" s="2110"/>
      <c r="D25" s="2110"/>
      <c r="E25" s="2110"/>
      <c r="F25" s="2110"/>
      <c r="G25" s="2110"/>
      <c r="H25" s="2110"/>
      <c r="I25" s="2110"/>
      <c r="J25" s="2110"/>
      <c r="K25" s="2110"/>
      <c r="L25" s="2110"/>
      <c r="M25" s="2110"/>
      <c r="N25" s="2110"/>
      <c r="O25" s="2110"/>
      <c r="P25" s="2110"/>
      <c r="Q25" s="2110"/>
      <c r="R25" s="2110"/>
      <c r="S25" s="2110"/>
      <c r="T25" s="2110"/>
      <c r="U25" s="2110"/>
      <c r="V25" s="2110"/>
      <c r="W25" s="2110"/>
      <c r="X25" s="2110"/>
      <c r="Y25" s="2110"/>
      <c r="Z25" s="2110"/>
      <c r="AA25" s="2110"/>
      <c r="AB25" s="2110"/>
      <c r="AC25" s="2110"/>
      <c r="AD25" s="2110"/>
      <c r="AE25" s="2110"/>
      <c r="AF25" s="2110"/>
      <c r="AG25" s="2110"/>
      <c r="AH25" s="2110"/>
      <c r="AI25" s="2110"/>
      <c r="AJ25" s="2110"/>
      <c r="AK25" s="2110"/>
      <c r="AL25" s="2115"/>
      <c r="CA25" s="818"/>
      <c r="CB25" s="818"/>
      <c r="CC25" s="818"/>
      <c r="CD25" s="818"/>
      <c r="CE25" s="818"/>
      <c r="CF25" s="818"/>
      <c r="CG25" s="818"/>
      <c r="CH25" s="818"/>
      <c r="CI25" s="818"/>
      <c r="CJ25" s="818"/>
      <c r="CK25" s="818"/>
      <c r="CL25" s="818"/>
      <c r="CM25" s="818"/>
      <c r="CN25" s="818"/>
      <c r="CO25" s="818"/>
      <c r="CP25" s="818"/>
      <c r="CQ25" s="818"/>
      <c r="CR25" s="818"/>
      <c r="CS25" s="818"/>
      <c r="CT25" s="818"/>
      <c r="CU25" s="818"/>
      <c r="CV25" s="818"/>
      <c r="CW25" s="818"/>
      <c r="CX25" s="818"/>
      <c r="CY25" s="818"/>
      <c r="CZ25" s="818"/>
      <c r="DA25" s="818"/>
      <c r="DB25" s="818"/>
      <c r="DC25" s="818"/>
      <c r="DD25" s="818"/>
      <c r="DE25" s="818"/>
      <c r="DF25" s="818"/>
    </row>
    <row r="26" spans="1:110" s="817" customFormat="1" ht="18" customHeight="1">
      <c r="A26" s="819"/>
      <c r="B26" s="2114"/>
      <c r="C26" s="2110"/>
      <c r="D26" s="2110"/>
      <c r="E26" s="2110"/>
      <c r="F26" s="2110"/>
      <c r="G26" s="2110"/>
      <c r="H26" s="2110"/>
      <c r="I26" s="2110"/>
      <c r="J26" s="2110"/>
      <c r="K26" s="2110"/>
      <c r="L26" s="2110"/>
      <c r="M26" s="2110"/>
      <c r="N26" s="2110"/>
      <c r="O26" s="2110"/>
      <c r="P26" s="2110"/>
      <c r="Q26" s="2110"/>
      <c r="R26" s="2110"/>
      <c r="S26" s="2110"/>
      <c r="T26" s="2110"/>
      <c r="U26" s="2110"/>
      <c r="V26" s="2110"/>
      <c r="W26" s="2110"/>
      <c r="X26" s="2110"/>
      <c r="Y26" s="2110"/>
      <c r="Z26" s="2110"/>
      <c r="AA26" s="2110"/>
      <c r="AB26" s="2110"/>
      <c r="AC26" s="2110"/>
      <c r="AD26" s="2110"/>
      <c r="AE26" s="2110"/>
      <c r="AF26" s="2110"/>
      <c r="AG26" s="2110"/>
      <c r="AH26" s="2110"/>
      <c r="AI26" s="2110"/>
      <c r="AJ26" s="2110"/>
      <c r="AK26" s="2110"/>
      <c r="AL26" s="2115"/>
      <c r="CA26" s="818"/>
      <c r="CB26" s="818"/>
      <c r="CC26" s="818"/>
      <c r="CD26" s="818"/>
      <c r="CE26" s="818"/>
      <c r="CF26" s="818"/>
      <c r="CG26" s="818"/>
      <c r="CH26" s="818"/>
      <c r="CI26" s="818"/>
      <c r="CJ26" s="818"/>
      <c r="CK26" s="818"/>
      <c r="CL26" s="818"/>
      <c r="CM26" s="818"/>
      <c r="CN26" s="818"/>
      <c r="CO26" s="818"/>
      <c r="CP26" s="818"/>
      <c r="CQ26" s="818"/>
      <c r="CR26" s="818"/>
      <c r="CS26" s="818"/>
      <c r="CT26" s="818"/>
      <c r="CU26" s="818"/>
      <c r="CV26" s="818"/>
      <c r="CW26" s="818"/>
      <c r="CX26" s="818"/>
      <c r="CY26" s="818"/>
      <c r="CZ26" s="818"/>
      <c r="DA26" s="818"/>
      <c r="DB26" s="818"/>
      <c r="DC26" s="818"/>
      <c r="DD26" s="818"/>
      <c r="DE26" s="818"/>
      <c r="DF26" s="818"/>
    </row>
    <row r="27" spans="1:110" s="817" customFormat="1" ht="18" customHeight="1">
      <c r="A27" s="819"/>
      <c r="B27" s="2114"/>
      <c r="C27" s="2110"/>
      <c r="D27" s="2110"/>
      <c r="E27" s="2110"/>
      <c r="F27" s="2110"/>
      <c r="G27" s="2110"/>
      <c r="H27" s="2110"/>
      <c r="I27" s="2110"/>
      <c r="J27" s="2110"/>
      <c r="K27" s="2110"/>
      <c r="L27" s="2110"/>
      <c r="M27" s="2110"/>
      <c r="N27" s="2110"/>
      <c r="O27" s="2110"/>
      <c r="P27" s="2110"/>
      <c r="Q27" s="2110"/>
      <c r="R27" s="2110"/>
      <c r="S27" s="2110"/>
      <c r="T27" s="2110"/>
      <c r="U27" s="2110"/>
      <c r="V27" s="2110"/>
      <c r="W27" s="2110"/>
      <c r="X27" s="2110"/>
      <c r="Y27" s="2110"/>
      <c r="Z27" s="2110"/>
      <c r="AA27" s="2110"/>
      <c r="AB27" s="2110"/>
      <c r="AC27" s="2110"/>
      <c r="AD27" s="2110"/>
      <c r="AE27" s="2110"/>
      <c r="AF27" s="2110"/>
      <c r="AG27" s="2110"/>
      <c r="AH27" s="2110"/>
      <c r="AI27" s="2110"/>
      <c r="AJ27" s="2110"/>
      <c r="AK27" s="2110"/>
      <c r="AL27" s="2115"/>
      <c r="CA27" s="818"/>
      <c r="CB27" s="818"/>
      <c r="CC27" s="818"/>
      <c r="CD27" s="818"/>
      <c r="CE27" s="818"/>
      <c r="CF27" s="818"/>
      <c r="CG27" s="818"/>
      <c r="CH27" s="818"/>
      <c r="CI27" s="818"/>
      <c r="CJ27" s="818"/>
      <c r="CK27" s="818"/>
      <c r="CL27" s="818"/>
      <c r="CM27" s="818"/>
      <c r="CN27" s="818"/>
      <c r="CO27" s="818"/>
      <c r="CP27" s="818"/>
      <c r="CQ27" s="818"/>
      <c r="CR27" s="818"/>
      <c r="CS27" s="818"/>
      <c r="CT27" s="818"/>
      <c r="CU27" s="818"/>
      <c r="CV27" s="818"/>
      <c r="CW27" s="818"/>
      <c r="CX27" s="818"/>
      <c r="CY27" s="818"/>
      <c r="CZ27" s="818"/>
      <c r="DA27" s="818"/>
      <c r="DB27" s="818"/>
      <c r="DC27" s="818"/>
      <c r="DD27" s="818"/>
      <c r="DE27" s="818"/>
      <c r="DF27" s="818"/>
    </row>
    <row r="28" spans="1:110" s="817" customFormat="1" ht="18" customHeight="1">
      <c r="A28" s="819"/>
      <c r="B28" s="2114"/>
      <c r="C28" s="2110"/>
      <c r="D28" s="2110"/>
      <c r="E28" s="2110"/>
      <c r="F28" s="2110"/>
      <c r="G28" s="2110"/>
      <c r="H28" s="2110"/>
      <c r="I28" s="2110"/>
      <c r="J28" s="2110"/>
      <c r="K28" s="2110"/>
      <c r="L28" s="2110"/>
      <c r="M28" s="2110"/>
      <c r="N28" s="2110"/>
      <c r="O28" s="2110"/>
      <c r="P28" s="2110"/>
      <c r="Q28" s="2110"/>
      <c r="R28" s="2110"/>
      <c r="S28" s="2110"/>
      <c r="T28" s="2110"/>
      <c r="U28" s="2110"/>
      <c r="V28" s="2110"/>
      <c r="W28" s="2110"/>
      <c r="X28" s="2110"/>
      <c r="Y28" s="2110"/>
      <c r="Z28" s="2110"/>
      <c r="AA28" s="2110"/>
      <c r="AB28" s="2110"/>
      <c r="AC28" s="2110"/>
      <c r="AD28" s="2110"/>
      <c r="AE28" s="2110"/>
      <c r="AF28" s="2110"/>
      <c r="AG28" s="2110"/>
      <c r="AH28" s="2110"/>
      <c r="AI28" s="2110"/>
      <c r="AJ28" s="2110"/>
      <c r="AK28" s="2110"/>
      <c r="AL28" s="2115"/>
      <c r="CA28" s="818"/>
      <c r="CB28" s="818"/>
      <c r="CC28" s="818"/>
      <c r="CD28" s="818"/>
      <c r="CE28" s="818"/>
      <c r="CF28" s="818"/>
      <c r="CG28" s="818"/>
      <c r="CH28" s="818"/>
      <c r="CI28" s="818"/>
      <c r="CJ28" s="818"/>
      <c r="CK28" s="818"/>
      <c r="CL28" s="818"/>
      <c r="CM28" s="818"/>
      <c r="CN28" s="818"/>
      <c r="CO28" s="818"/>
      <c r="CP28" s="818"/>
      <c r="CQ28" s="818"/>
      <c r="CR28" s="818"/>
      <c r="CS28" s="818"/>
      <c r="CT28" s="818"/>
      <c r="CU28" s="818"/>
      <c r="CV28" s="818"/>
      <c r="CW28" s="818"/>
      <c r="CX28" s="818"/>
      <c r="CY28" s="818"/>
      <c r="CZ28" s="818"/>
      <c r="DA28" s="818"/>
      <c r="DB28" s="818"/>
      <c r="DC28" s="818"/>
      <c r="DD28" s="818"/>
      <c r="DE28" s="818"/>
      <c r="DF28" s="818"/>
    </row>
    <row r="29" spans="1:110" s="817" customFormat="1" ht="18" customHeight="1">
      <c r="A29" s="819"/>
      <c r="B29" s="2114"/>
      <c r="C29" s="2110"/>
      <c r="D29" s="2110"/>
      <c r="E29" s="2110"/>
      <c r="F29" s="2110"/>
      <c r="G29" s="2110"/>
      <c r="H29" s="2110"/>
      <c r="I29" s="2110"/>
      <c r="J29" s="2110"/>
      <c r="K29" s="2110"/>
      <c r="L29" s="2110"/>
      <c r="M29" s="2110"/>
      <c r="N29" s="2110"/>
      <c r="O29" s="2110"/>
      <c r="P29" s="2110"/>
      <c r="Q29" s="2110"/>
      <c r="R29" s="2110"/>
      <c r="S29" s="2110"/>
      <c r="T29" s="2110"/>
      <c r="U29" s="2110"/>
      <c r="V29" s="2110"/>
      <c r="W29" s="2110"/>
      <c r="X29" s="2110"/>
      <c r="Y29" s="2110"/>
      <c r="Z29" s="2110"/>
      <c r="AA29" s="2110"/>
      <c r="AB29" s="2110"/>
      <c r="AC29" s="2110"/>
      <c r="AD29" s="2110"/>
      <c r="AE29" s="2110"/>
      <c r="AF29" s="2110"/>
      <c r="AG29" s="2110"/>
      <c r="AH29" s="2110"/>
      <c r="AI29" s="2110"/>
      <c r="AJ29" s="2110"/>
      <c r="AK29" s="2110"/>
      <c r="AL29" s="2115"/>
      <c r="CA29" s="818"/>
      <c r="CB29" s="818"/>
      <c r="CC29" s="818"/>
      <c r="CD29" s="818"/>
      <c r="CE29" s="818"/>
      <c r="CF29" s="818"/>
      <c r="CG29" s="818"/>
      <c r="CH29" s="818"/>
      <c r="CI29" s="818"/>
      <c r="CJ29" s="818"/>
      <c r="CK29" s="818"/>
      <c r="CL29" s="818"/>
      <c r="CM29" s="818"/>
      <c r="CN29" s="818"/>
      <c r="CO29" s="818"/>
      <c r="CP29" s="818"/>
      <c r="CQ29" s="818"/>
      <c r="CR29" s="818"/>
      <c r="CS29" s="818"/>
      <c r="CT29" s="818"/>
      <c r="CU29" s="818"/>
      <c r="CV29" s="818"/>
      <c r="CW29" s="818"/>
      <c r="CX29" s="818"/>
      <c r="CY29" s="818"/>
      <c r="CZ29" s="818"/>
      <c r="DA29" s="818"/>
      <c r="DB29" s="818"/>
      <c r="DC29" s="818"/>
      <c r="DD29" s="818"/>
      <c r="DE29" s="818"/>
      <c r="DF29" s="818"/>
    </row>
    <row r="30" spans="1:110" s="817" customFormat="1" ht="18" customHeight="1">
      <c r="A30" s="819"/>
      <c r="B30" s="2114"/>
      <c r="C30" s="2110"/>
      <c r="D30" s="2110"/>
      <c r="E30" s="2110"/>
      <c r="F30" s="2110"/>
      <c r="G30" s="2110"/>
      <c r="H30" s="2110"/>
      <c r="I30" s="2110"/>
      <c r="J30" s="2110"/>
      <c r="K30" s="2110"/>
      <c r="L30" s="2110"/>
      <c r="M30" s="2110"/>
      <c r="N30" s="2110"/>
      <c r="O30" s="2110"/>
      <c r="P30" s="2110"/>
      <c r="Q30" s="2110"/>
      <c r="R30" s="2110"/>
      <c r="S30" s="2110"/>
      <c r="T30" s="2110"/>
      <c r="U30" s="2110"/>
      <c r="V30" s="2110"/>
      <c r="W30" s="2110"/>
      <c r="X30" s="2110"/>
      <c r="Y30" s="2110"/>
      <c r="Z30" s="2110"/>
      <c r="AA30" s="2110"/>
      <c r="AB30" s="2110"/>
      <c r="AC30" s="2110"/>
      <c r="AD30" s="2110"/>
      <c r="AE30" s="2110"/>
      <c r="AF30" s="2110"/>
      <c r="AG30" s="2110"/>
      <c r="AH30" s="2110"/>
      <c r="AI30" s="2110"/>
      <c r="AJ30" s="2110"/>
      <c r="AK30" s="2110"/>
      <c r="AL30" s="2115"/>
      <c r="CA30" s="818"/>
      <c r="CB30" s="818"/>
      <c r="CC30" s="818"/>
      <c r="CD30" s="818"/>
      <c r="CE30" s="818"/>
      <c r="CF30" s="818"/>
      <c r="CG30" s="818"/>
      <c r="CH30" s="818"/>
      <c r="CI30" s="818"/>
      <c r="CJ30" s="818"/>
      <c r="CK30" s="818"/>
      <c r="CL30" s="818"/>
      <c r="CM30" s="818"/>
      <c r="CN30" s="818"/>
      <c r="CO30" s="818"/>
      <c r="CP30" s="818"/>
      <c r="CQ30" s="818"/>
      <c r="CR30" s="818"/>
      <c r="CS30" s="818"/>
      <c r="CT30" s="818"/>
      <c r="CU30" s="818"/>
      <c r="CV30" s="818"/>
      <c r="CW30" s="818"/>
      <c r="CX30" s="818"/>
      <c r="CY30" s="818"/>
      <c r="CZ30" s="818"/>
      <c r="DA30" s="818"/>
      <c r="DB30" s="818"/>
      <c r="DC30" s="818"/>
      <c r="DD30" s="818"/>
      <c r="DE30" s="818"/>
      <c r="DF30" s="818"/>
    </row>
    <row r="31" spans="1:110" s="817" customFormat="1" ht="18" customHeight="1">
      <c r="A31" s="819"/>
      <c r="B31" s="2114"/>
      <c r="C31" s="2110"/>
      <c r="D31" s="2110"/>
      <c r="E31" s="2110"/>
      <c r="F31" s="2110"/>
      <c r="G31" s="2110"/>
      <c r="H31" s="2110"/>
      <c r="I31" s="2110"/>
      <c r="J31" s="2110"/>
      <c r="K31" s="2110"/>
      <c r="L31" s="2110"/>
      <c r="M31" s="2110"/>
      <c r="N31" s="2110"/>
      <c r="O31" s="2110"/>
      <c r="P31" s="2110"/>
      <c r="Q31" s="2110"/>
      <c r="R31" s="2110"/>
      <c r="S31" s="2110"/>
      <c r="T31" s="2110"/>
      <c r="U31" s="2110"/>
      <c r="V31" s="2110"/>
      <c r="W31" s="2110"/>
      <c r="X31" s="2110"/>
      <c r="Y31" s="2110"/>
      <c r="Z31" s="2110"/>
      <c r="AA31" s="2110"/>
      <c r="AB31" s="2110"/>
      <c r="AC31" s="2110"/>
      <c r="AD31" s="2110"/>
      <c r="AE31" s="2110"/>
      <c r="AF31" s="2110"/>
      <c r="AG31" s="2110"/>
      <c r="AH31" s="2110"/>
      <c r="AI31" s="2110"/>
      <c r="AJ31" s="2110"/>
      <c r="AK31" s="2110"/>
      <c r="AL31" s="2115"/>
      <c r="CA31" s="818"/>
      <c r="CB31" s="818"/>
      <c r="CC31" s="818"/>
      <c r="CD31" s="818"/>
      <c r="CE31" s="818"/>
      <c r="CF31" s="818"/>
      <c r="CG31" s="818"/>
      <c r="CH31" s="818"/>
      <c r="CI31" s="818"/>
      <c r="CJ31" s="818"/>
      <c r="CK31" s="818"/>
      <c r="CL31" s="818"/>
      <c r="CM31" s="818"/>
      <c r="CN31" s="818"/>
      <c r="CO31" s="818"/>
      <c r="CP31" s="818"/>
      <c r="CQ31" s="818"/>
      <c r="CR31" s="818"/>
      <c r="CS31" s="818"/>
      <c r="CT31" s="818"/>
      <c r="CU31" s="818"/>
      <c r="CV31" s="818"/>
      <c r="CW31" s="818"/>
      <c r="CX31" s="818"/>
      <c r="CY31" s="818"/>
      <c r="CZ31" s="818"/>
      <c r="DA31" s="818"/>
      <c r="DB31" s="818"/>
      <c r="DC31" s="818"/>
      <c r="DD31" s="818"/>
      <c r="DE31" s="818"/>
      <c r="DF31" s="818"/>
    </row>
    <row r="32" spans="1:110" s="817" customFormat="1" ht="18" customHeight="1">
      <c r="A32" s="819"/>
      <c r="B32" s="2114"/>
      <c r="C32" s="2110"/>
      <c r="D32" s="2110"/>
      <c r="E32" s="2110"/>
      <c r="F32" s="2110"/>
      <c r="G32" s="2110"/>
      <c r="H32" s="2110"/>
      <c r="I32" s="2110"/>
      <c r="J32" s="2110"/>
      <c r="K32" s="2110"/>
      <c r="L32" s="2110"/>
      <c r="M32" s="2110"/>
      <c r="N32" s="2110"/>
      <c r="O32" s="2110"/>
      <c r="P32" s="2110"/>
      <c r="Q32" s="2110"/>
      <c r="R32" s="2110"/>
      <c r="S32" s="2110"/>
      <c r="T32" s="2110"/>
      <c r="U32" s="2110"/>
      <c r="V32" s="2110"/>
      <c r="W32" s="2110"/>
      <c r="X32" s="2110"/>
      <c r="Y32" s="2110"/>
      <c r="Z32" s="2110"/>
      <c r="AA32" s="2110"/>
      <c r="AB32" s="2110"/>
      <c r="AC32" s="2110"/>
      <c r="AD32" s="2110"/>
      <c r="AE32" s="2110"/>
      <c r="AF32" s="2110"/>
      <c r="AG32" s="2110"/>
      <c r="AH32" s="2110"/>
      <c r="AI32" s="2110"/>
      <c r="AJ32" s="2110"/>
      <c r="AK32" s="2110"/>
      <c r="AL32" s="2115"/>
      <c r="CA32" s="818"/>
      <c r="CB32" s="818"/>
      <c r="CC32" s="818"/>
      <c r="CD32" s="818"/>
      <c r="CE32" s="818"/>
      <c r="CF32" s="818"/>
      <c r="CG32" s="818"/>
      <c r="CH32" s="818"/>
      <c r="CI32" s="818"/>
      <c r="CJ32" s="818"/>
      <c r="CK32" s="818"/>
      <c r="CL32" s="818"/>
      <c r="CM32" s="818"/>
      <c r="CN32" s="818"/>
      <c r="CO32" s="818"/>
      <c r="CP32" s="818"/>
      <c r="CQ32" s="818"/>
      <c r="CR32" s="818"/>
      <c r="CS32" s="818"/>
      <c r="CT32" s="818"/>
      <c r="CU32" s="818"/>
      <c r="CV32" s="818"/>
      <c r="CW32" s="818"/>
      <c r="CX32" s="818"/>
      <c r="CY32" s="818"/>
      <c r="CZ32" s="818"/>
      <c r="DA32" s="818"/>
      <c r="DB32" s="818"/>
      <c r="DC32" s="818"/>
      <c r="DD32" s="818"/>
      <c r="DE32" s="818"/>
      <c r="DF32" s="818"/>
    </row>
    <row r="33" spans="1:110" s="817" customFormat="1" ht="18" customHeight="1">
      <c r="A33" s="819"/>
      <c r="B33" s="2114"/>
      <c r="C33" s="2110"/>
      <c r="D33" s="2110"/>
      <c r="E33" s="2110"/>
      <c r="F33" s="2110"/>
      <c r="G33" s="2110"/>
      <c r="H33" s="2110"/>
      <c r="I33" s="2110"/>
      <c r="J33" s="2110"/>
      <c r="K33" s="2110"/>
      <c r="L33" s="2110"/>
      <c r="M33" s="2110"/>
      <c r="N33" s="2110"/>
      <c r="O33" s="2110"/>
      <c r="P33" s="2110"/>
      <c r="Q33" s="2110"/>
      <c r="R33" s="2110"/>
      <c r="S33" s="2110"/>
      <c r="T33" s="2110"/>
      <c r="U33" s="2110"/>
      <c r="V33" s="2110"/>
      <c r="W33" s="2110"/>
      <c r="X33" s="2110"/>
      <c r="Y33" s="2110"/>
      <c r="Z33" s="2110"/>
      <c r="AA33" s="2110"/>
      <c r="AB33" s="2110"/>
      <c r="AC33" s="2110"/>
      <c r="AD33" s="2110"/>
      <c r="AE33" s="2110"/>
      <c r="AF33" s="2110"/>
      <c r="AG33" s="2110"/>
      <c r="AH33" s="2110"/>
      <c r="AI33" s="2110"/>
      <c r="AJ33" s="2110"/>
      <c r="AK33" s="2110"/>
      <c r="AL33" s="2115"/>
      <c r="CA33" s="818"/>
      <c r="CB33" s="818"/>
      <c r="CC33" s="818"/>
      <c r="CD33" s="818"/>
      <c r="CE33" s="818"/>
      <c r="CF33" s="818"/>
      <c r="CG33" s="818"/>
      <c r="CH33" s="818"/>
      <c r="CI33" s="818"/>
      <c r="CJ33" s="818"/>
      <c r="CK33" s="818"/>
      <c r="CL33" s="818"/>
      <c r="CM33" s="818"/>
      <c r="CN33" s="818"/>
      <c r="CO33" s="818"/>
      <c r="CP33" s="818"/>
      <c r="CQ33" s="818"/>
      <c r="CR33" s="818"/>
      <c r="CS33" s="818"/>
      <c r="CT33" s="818"/>
      <c r="CU33" s="818"/>
      <c r="CV33" s="818"/>
      <c r="CW33" s="818"/>
      <c r="CX33" s="818"/>
      <c r="CY33" s="818"/>
      <c r="CZ33" s="818"/>
      <c r="DA33" s="818"/>
      <c r="DB33" s="818"/>
      <c r="DC33" s="818"/>
      <c r="DD33" s="818"/>
      <c r="DE33" s="818"/>
      <c r="DF33" s="818"/>
    </row>
    <row r="34" spans="1:110" s="817" customFormat="1" ht="18" customHeight="1">
      <c r="A34" s="819"/>
      <c r="B34" s="2114"/>
      <c r="C34" s="2110"/>
      <c r="D34" s="2110"/>
      <c r="E34" s="2110"/>
      <c r="F34" s="2110"/>
      <c r="G34" s="2110"/>
      <c r="H34" s="2110"/>
      <c r="I34" s="2110"/>
      <c r="J34" s="2110"/>
      <c r="K34" s="2110"/>
      <c r="L34" s="2110"/>
      <c r="M34" s="2110"/>
      <c r="N34" s="2110"/>
      <c r="O34" s="2110"/>
      <c r="P34" s="2110"/>
      <c r="Q34" s="2110"/>
      <c r="R34" s="2110"/>
      <c r="S34" s="2110"/>
      <c r="T34" s="2110"/>
      <c r="U34" s="2110"/>
      <c r="V34" s="2110"/>
      <c r="W34" s="2110"/>
      <c r="X34" s="2110"/>
      <c r="Y34" s="2110"/>
      <c r="Z34" s="2110"/>
      <c r="AA34" s="2110"/>
      <c r="AB34" s="2110"/>
      <c r="AC34" s="2110"/>
      <c r="AD34" s="2110"/>
      <c r="AE34" s="2110"/>
      <c r="AF34" s="2110"/>
      <c r="AG34" s="2110"/>
      <c r="AH34" s="2110"/>
      <c r="AI34" s="2110"/>
      <c r="AJ34" s="2110"/>
      <c r="AK34" s="2110"/>
      <c r="AL34" s="2115"/>
      <c r="CA34" s="818"/>
      <c r="CB34" s="818"/>
      <c r="CC34" s="818"/>
      <c r="CD34" s="818"/>
      <c r="CE34" s="818"/>
      <c r="CF34" s="818"/>
      <c r="CG34" s="818"/>
      <c r="CH34" s="818"/>
      <c r="CI34" s="818"/>
      <c r="CJ34" s="818"/>
      <c r="CK34" s="818"/>
      <c r="CL34" s="818"/>
      <c r="CM34" s="818"/>
      <c r="CN34" s="818"/>
      <c r="CO34" s="818"/>
      <c r="CP34" s="818"/>
      <c r="CQ34" s="818"/>
      <c r="CR34" s="818"/>
      <c r="CS34" s="818"/>
      <c r="CT34" s="818"/>
      <c r="CU34" s="818"/>
      <c r="CV34" s="818"/>
      <c r="CW34" s="818"/>
      <c r="CX34" s="818"/>
      <c r="CY34" s="818"/>
      <c r="CZ34" s="818"/>
      <c r="DA34" s="818"/>
      <c r="DB34" s="818"/>
      <c r="DC34" s="818"/>
      <c r="DD34" s="818"/>
      <c r="DE34" s="818"/>
      <c r="DF34" s="818"/>
    </row>
    <row r="35" spans="1:110" s="817" customFormat="1" ht="18" customHeight="1">
      <c r="A35" s="819"/>
      <c r="B35" s="2114"/>
      <c r="C35" s="2110"/>
      <c r="D35" s="2110"/>
      <c r="E35" s="2110"/>
      <c r="F35" s="2110"/>
      <c r="G35" s="2110"/>
      <c r="H35" s="2110"/>
      <c r="I35" s="2110"/>
      <c r="J35" s="2110"/>
      <c r="K35" s="2110"/>
      <c r="L35" s="2110"/>
      <c r="M35" s="2110"/>
      <c r="N35" s="2110"/>
      <c r="O35" s="2110"/>
      <c r="P35" s="2110"/>
      <c r="Q35" s="2110"/>
      <c r="R35" s="2110"/>
      <c r="S35" s="2110"/>
      <c r="T35" s="2110"/>
      <c r="U35" s="2110"/>
      <c r="V35" s="2110"/>
      <c r="W35" s="2110"/>
      <c r="X35" s="2110"/>
      <c r="Y35" s="2110"/>
      <c r="Z35" s="2110"/>
      <c r="AA35" s="2110"/>
      <c r="AB35" s="2110"/>
      <c r="AC35" s="2110"/>
      <c r="AD35" s="2110"/>
      <c r="AE35" s="2110"/>
      <c r="AF35" s="2110"/>
      <c r="AG35" s="2110"/>
      <c r="AH35" s="2110"/>
      <c r="AI35" s="2110"/>
      <c r="AJ35" s="2110"/>
      <c r="AK35" s="2110"/>
      <c r="AL35" s="2115"/>
      <c r="CA35" s="818"/>
      <c r="CB35" s="818"/>
      <c r="CC35" s="818"/>
      <c r="CD35" s="818"/>
      <c r="CE35" s="818"/>
      <c r="CF35" s="818"/>
      <c r="CG35" s="818"/>
      <c r="CH35" s="818"/>
      <c r="CI35" s="818"/>
      <c r="CJ35" s="818"/>
      <c r="CK35" s="818"/>
      <c r="CL35" s="818"/>
      <c r="CM35" s="818"/>
      <c r="CN35" s="818"/>
      <c r="CO35" s="818"/>
      <c r="CP35" s="818"/>
      <c r="CQ35" s="818"/>
      <c r="CR35" s="818"/>
      <c r="CS35" s="818"/>
      <c r="CT35" s="818"/>
      <c r="CU35" s="818"/>
      <c r="CV35" s="818"/>
      <c r="CW35" s="818"/>
      <c r="CX35" s="818"/>
      <c r="CY35" s="818"/>
      <c r="CZ35" s="818"/>
      <c r="DA35" s="818"/>
      <c r="DB35" s="818"/>
      <c r="DC35" s="818"/>
      <c r="DD35" s="818"/>
      <c r="DE35" s="818"/>
      <c r="DF35" s="818"/>
    </row>
    <row r="36" spans="1:110" s="817" customFormat="1" ht="18" customHeight="1">
      <c r="A36" s="819"/>
      <c r="B36" s="2114"/>
      <c r="C36" s="2110"/>
      <c r="D36" s="2110"/>
      <c r="E36" s="2110"/>
      <c r="F36" s="2110"/>
      <c r="G36" s="2110"/>
      <c r="H36" s="2110"/>
      <c r="I36" s="2110"/>
      <c r="J36" s="2110"/>
      <c r="K36" s="2110"/>
      <c r="L36" s="2110"/>
      <c r="M36" s="2110"/>
      <c r="N36" s="2110"/>
      <c r="O36" s="2110"/>
      <c r="P36" s="2110"/>
      <c r="Q36" s="2110"/>
      <c r="R36" s="2110"/>
      <c r="S36" s="2110"/>
      <c r="T36" s="2110"/>
      <c r="U36" s="2110"/>
      <c r="V36" s="2110"/>
      <c r="W36" s="2110"/>
      <c r="X36" s="2110"/>
      <c r="Y36" s="2110"/>
      <c r="Z36" s="2110"/>
      <c r="AA36" s="2110"/>
      <c r="AB36" s="2110"/>
      <c r="AC36" s="2110"/>
      <c r="AD36" s="2110"/>
      <c r="AE36" s="2110"/>
      <c r="AF36" s="2110"/>
      <c r="AG36" s="2110"/>
      <c r="AH36" s="2110"/>
      <c r="AI36" s="2110"/>
      <c r="AJ36" s="2110"/>
      <c r="AK36" s="2110"/>
      <c r="AL36" s="2115"/>
      <c r="CA36" s="818"/>
      <c r="CB36" s="818"/>
      <c r="CC36" s="818"/>
      <c r="CD36" s="818"/>
      <c r="CE36" s="818"/>
      <c r="CF36" s="818"/>
      <c r="CG36" s="818"/>
      <c r="CH36" s="818"/>
      <c r="CI36" s="818"/>
      <c r="CJ36" s="818"/>
      <c r="CK36" s="818"/>
      <c r="CL36" s="818"/>
      <c r="CM36" s="818"/>
      <c r="CN36" s="818"/>
      <c r="CO36" s="818"/>
      <c r="CP36" s="818"/>
      <c r="CQ36" s="818"/>
      <c r="CR36" s="818"/>
      <c r="CS36" s="818"/>
      <c r="CT36" s="818"/>
      <c r="CU36" s="818"/>
      <c r="CV36" s="818"/>
      <c r="CW36" s="818"/>
      <c r="CX36" s="818"/>
      <c r="CY36" s="818"/>
      <c r="CZ36" s="818"/>
      <c r="DA36" s="818"/>
      <c r="DB36" s="818"/>
      <c r="DC36" s="818"/>
      <c r="DD36" s="818"/>
      <c r="DE36" s="818"/>
      <c r="DF36" s="818"/>
    </row>
    <row r="37" spans="1:110" s="817" customFormat="1" ht="18" customHeight="1">
      <c r="A37" s="819"/>
      <c r="B37" s="2114"/>
      <c r="C37" s="2110"/>
      <c r="D37" s="2110"/>
      <c r="E37" s="2110"/>
      <c r="F37" s="2110"/>
      <c r="G37" s="2110"/>
      <c r="H37" s="2110"/>
      <c r="I37" s="2110"/>
      <c r="J37" s="2110"/>
      <c r="K37" s="2110"/>
      <c r="L37" s="2110"/>
      <c r="M37" s="2110"/>
      <c r="N37" s="2110"/>
      <c r="O37" s="2110"/>
      <c r="P37" s="2110"/>
      <c r="Q37" s="2110"/>
      <c r="R37" s="2110"/>
      <c r="S37" s="2110"/>
      <c r="T37" s="2110"/>
      <c r="U37" s="2110"/>
      <c r="V37" s="2110"/>
      <c r="W37" s="2110"/>
      <c r="X37" s="2110"/>
      <c r="Y37" s="2110"/>
      <c r="Z37" s="2110"/>
      <c r="AA37" s="2110"/>
      <c r="AB37" s="2110"/>
      <c r="AC37" s="2110"/>
      <c r="AD37" s="2110"/>
      <c r="AE37" s="2110"/>
      <c r="AF37" s="2110"/>
      <c r="AG37" s="2110"/>
      <c r="AH37" s="2110"/>
      <c r="AI37" s="2110"/>
      <c r="AJ37" s="2110"/>
      <c r="AK37" s="2110"/>
      <c r="AL37" s="2115"/>
      <c r="CA37" s="818"/>
      <c r="CB37" s="818"/>
      <c r="CC37" s="818"/>
      <c r="CD37" s="818"/>
      <c r="CE37" s="818"/>
      <c r="CF37" s="818"/>
      <c r="CG37" s="818"/>
      <c r="CH37" s="818"/>
      <c r="CI37" s="818"/>
      <c r="CJ37" s="818"/>
      <c r="CK37" s="818"/>
      <c r="CL37" s="818"/>
      <c r="CM37" s="818"/>
      <c r="CN37" s="818"/>
      <c r="CO37" s="818"/>
      <c r="CP37" s="818"/>
      <c r="CQ37" s="818"/>
      <c r="CR37" s="818"/>
      <c r="CS37" s="818"/>
      <c r="CT37" s="818"/>
      <c r="CU37" s="818"/>
      <c r="CV37" s="818"/>
      <c r="CW37" s="818"/>
      <c r="CX37" s="818"/>
      <c r="CY37" s="818"/>
      <c r="CZ37" s="818"/>
      <c r="DA37" s="818"/>
      <c r="DB37" s="818"/>
      <c r="DC37" s="818"/>
      <c r="DD37" s="818"/>
      <c r="DE37" s="818"/>
      <c r="DF37" s="818"/>
    </row>
    <row r="38" spans="1:110" s="817" customFormat="1" ht="18" customHeight="1">
      <c r="A38" s="819"/>
      <c r="B38" s="2116"/>
      <c r="C38" s="2117"/>
      <c r="D38" s="2117"/>
      <c r="E38" s="2117"/>
      <c r="F38" s="2117"/>
      <c r="G38" s="2117"/>
      <c r="H38" s="2117"/>
      <c r="I38" s="2117"/>
      <c r="J38" s="2117"/>
      <c r="K38" s="2117"/>
      <c r="L38" s="2117"/>
      <c r="M38" s="2117"/>
      <c r="N38" s="2117"/>
      <c r="O38" s="2117"/>
      <c r="P38" s="2117"/>
      <c r="Q38" s="2117"/>
      <c r="R38" s="2117"/>
      <c r="S38" s="2117"/>
      <c r="T38" s="2117"/>
      <c r="U38" s="2117"/>
      <c r="V38" s="2117"/>
      <c r="W38" s="2117"/>
      <c r="X38" s="2117"/>
      <c r="Y38" s="2117"/>
      <c r="Z38" s="2117"/>
      <c r="AA38" s="2117"/>
      <c r="AB38" s="2117"/>
      <c r="AC38" s="2117"/>
      <c r="AD38" s="2117"/>
      <c r="AE38" s="2117"/>
      <c r="AF38" s="2117"/>
      <c r="AG38" s="2117"/>
      <c r="AH38" s="2117"/>
      <c r="AI38" s="2117"/>
      <c r="AJ38" s="2117"/>
      <c r="AK38" s="2117"/>
      <c r="AL38" s="2118"/>
      <c r="CA38" s="818"/>
      <c r="CB38" s="818"/>
      <c r="CC38" s="818"/>
      <c r="CD38" s="818"/>
      <c r="CE38" s="818"/>
      <c r="CF38" s="818"/>
      <c r="CG38" s="818"/>
      <c r="CH38" s="818"/>
      <c r="CI38" s="818"/>
      <c r="CJ38" s="818"/>
      <c r="CK38" s="818"/>
      <c r="CL38" s="818"/>
      <c r="CM38" s="818"/>
      <c r="CN38" s="818"/>
      <c r="CO38" s="818"/>
      <c r="CP38" s="818"/>
      <c r="CQ38" s="818"/>
      <c r="CR38" s="818"/>
      <c r="CS38" s="818"/>
      <c r="CT38" s="818"/>
      <c r="CU38" s="818"/>
      <c r="CV38" s="818"/>
      <c r="CW38" s="818"/>
      <c r="CX38" s="818"/>
      <c r="CY38" s="818"/>
      <c r="CZ38" s="818"/>
      <c r="DA38" s="818"/>
      <c r="DB38" s="818"/>
      <c r="DC38" s="818"/>
      <c r="DD38" s="818"/>
      <c r="DE38" s="818"/>
      <c r="DF38" s="818"/>
    </row>
    <row r="39" spans="1:110" s="817" customFormat="1" ht="18" customHeight="1">
      <c r="A39" s="819"/>
      <c r="B39" s="822"/>
      <c r="C39" s="822"/>
      <c r="D39" s="822"/>
      <c r="E39" s="822"/>
      <c r="F39" s="822"/>
      <c r="G39" s="822"/>
      <c r="H39" s="822"/>
      <c r="I39" s="822"/>
      <c r="J39" s="822"/>
      <c r="K39" s="822"/>
      <c r="L39" s="822"/>
      <c r="M39" s="822"/>
      <c r="N39" s="822"/>
      <c r="O39" s="822"/>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CA39" s="818"/>
      <c r="CB39" s="818"/>
      <c r="CC39" s="818"/>
      <c r="CD39" s="818"/>
      <c r="CE39" s="818"/>
      <c r="CF39" s="818"/>
      <c r="CG39" s="818"/>
      <c r="CH39" s="818"/>
      <c r="CI39" s="818"/>
      <c r="CJ39" s="818"/>
      <c r="CK39" s="818"/>
      <c r="CL39" s="818"/>
      <c r="CM39" s="818"/>
      <c r="CN39" s="818"/>
      <c r="CO39" s="818"/>
      <c r="CP39" s="818"/>
      <c r="CQ39" s="818"/>
      <c r="CR39" s="818"/>
      <c r="CS39" s="818"/>
      <c r="CT39" s="818"/>
      <c r="CU39" s="818"/>
      <c r="CV39" s="818"/>
      <c r="CW39" s="818"/>
      <c r="CX39" s="818"/>
      <c r="CY39" s="818"/>
      <c r="CZ39" s="818"/>
      <c r="DA39" s="818"/>
      <c r="DB39" s="818"/>
      <c r="DC39" s="818"/>
      <c r="DD39" s="818"/>
      <c r="DE39" s="818"/>
      <c r="DF39" s="818"/>
    </row>
    <row r="40" spans="1:110" s="817" customFormat="1" ht="18" customHeight="1">
      <c r="A40" s="821" t="s">
        <v>2524</v>
      </c>
      <c r="B40" s="824"/>
      <c r="C40" s="824"/>
      <c r="D40" s="824"/>
      <c r="E40" s="824"/>
      <c r="F40" s="824"/>
      <c r="G40" s="824"/>
      <c r="H40" s="824"/>
      <c r="I40" s="824"/>
      <c r="J40" s="824"/>
      <c r="K40" s="824"/>
      <c r="L40" s="824"/>
      <c r="M40" s="824"/>
      <c r="N40" s="824"/>
      <c r="O40" s="824"/>
      <c r="P40" s="824"/>
      <c r="Q40" s="824"/>
      <c r="R40" s="824"/>
      <c r="S40" s="824"/>
      <c r="T40" s="824"/>
      <c r="U40" s="824"/>
      <c r="V40" s="824"/>
      <c r="W40" s="824"/>
      <c r="X40" s="824"/>
      <c r="Y40" s="824"/>
      <c r="Z40" s="824"/>
      <c r="AA40" s="824"/>
      <c r="AB40" s="824"/>
      <c r="AC40" s="824"/>
      <c r="AD40" s="824"/>
      <c r="AE40" s="824"/>
      <c r="AF40" s="824"/>
      <c r="AG40" s="824"/>
      <c r="AH40" s="824"/>
      <c r="AI40" s="824"/>
      <c r="AJ40" s="824"/>
      <c r="AK40" s="824"/>
      <c r="AL40" s="824"/>
      <c r="CA40" s="818"/>
      <c r="CB40" s="818"/>
      <c r="CC40" s="818"/>
      <c r="CD40" s="818"/>
      <c r="CE40" s="818"/>
      <c r="CF40" s="818"/>
      <c r="CG40" s="818"/>
      <c r="CH40" s="818"/>
      <c r="CI40" s="818"/>
      <c r="CJ40" s="818"/>
      <c r="CK40" s="818"/>
      <c r="CL40" s="818"/>
      <c r="CM40" s="818"/>
      <c r="CN40" s="818"/>
      <c r="CO40" s="818"/>
      <c r="CP40" s="818"/>
      <c r="CQ40" s="818"/>
      <c r="CR40" s="818"/>
      <c r="CS40" s="818"/>
      <c r="CT40" s="818"/>
      <c r="CU40" s="818"/>
      <c r="CV40" s="818"/>
      <c r="CW40" s="818"/>
      <c r="CX40" s="818"/>
      <c r="CY40" s="818"/>
      <c r="CZ40" s="818"/>
      <c r="DA40" s="818"/>
      <c r="DB40" s="818"/>
      <c r="DC40" s="818"/>
      <c r="DD40" s="818"/>
      <c r="DE40" s="818"/>
      <c r="DF40" s="818"/>
    </row>
    <row r="41" spans="1:110" s="817" customFormat="1" ht="18" customHeight="1">
      <c r="A41" s="825"/>
      <c r="B41" s="2110" t="s">
        <v>2523</v>
      </c>
      <c r="C41" s="2110"/>
      <c r="D41" s="2110"/>
      <c r="E41" s="2110"/>
      <c r="F41" s="2110"/>
      <c r="G41" s="2110"/>
      <c r="H41" s="2110"/>
      <c r="I41" s="2110"/>
      <c r="J41" s="2110"/>
      <c r="K41" s="2110"/>
      <c r="L41" s="2110"/>
      <c r="M41" s="2110"/>
      <c r="N41" s="2110"/>
      <c r="O41" s="2110"/>
      <c r="P41" s="2110"/>
      <c r="Q41" s="2110"/>
      <c r="R41" s="2110"/>
      <c r="S41" s="2110"/>
      <c r="T41" s="2110"/>
      <c r="U41" s="2110"/>
      <c r="V41" s="2110"/>
      <c r="W41" s="2110"/>
      <c r="X41" s="2110"/>
      <c r="Y41" s="2110"/>
      <c r="Z41" s="2110"/>
      <c r="AA41" s="2110"/>
      <c r="AB41" s="2110"/>
      <c r="AC41" s="2110"/>
      <c r="AD41" s="2110"/>
      <c r="AE41" s="2110"/>
      <c r="AF41" s="2110"/>
      <c r="AG41" s="2110"/>
      <c r="AH41" s="2110"/>
      <c r="AI41" s="2110"/>
      <c r="AJ41" s="2110"/>
      <c r="AK41" s="2110"/>
      <c r="AL41" s="2110"/>
      <c r="CA41" s="818"/>
      <c r="CB41" s="818"/>
      <c r="CC41" s="818"/>
      <c r="CD41" s="818"/>
      <c r="CE41" s="818"/>
      <c r="CF41" s="818"/>
      <c r="CG41" s="818"/>
      <c r="CH41" s="818"/>
      <c r="CI41" s="818"/>
      <c r="CJ41" s="818"/>
      <c r="CK41" s="818"/>
      <c r="CL41" s="818"/>
      <c r="CM41" s="818"/>
      <c r="CN41" s="818"/>
      <c r="CO41" s="818"/>
      <c r="CP41" s="818"/>
      <c r="CQ41" s="818"/>
      <c r="CR41" s="818"/>
      <c r="CS41" s="818"/>
      <c r="CT41" s="818"/>
      <c r="CU41" s="818"/>
      <c r="CV41" s="818"/>
      <c r="CW41" s="818"/>
      <c r="CX41" s="818"/>
      <c r="CY41" s="818"/>
      <c r="CZ41" s="818"/>
      <c r="DA41" s="818"/>
      <c r="DB41" s="818"/>
      <c r="DC41" s="818"/>
      <c r="DD41" s="818"/>
      <c r="DE41" s="818"/>
      <c r="DF41" s="818"/>
    </row>
    <row r="42" spans="1:110" s="817" customFormat="1" ht="18" customHeight="1">
      <c r="A42" s="825"/>
      <c r="B42" s="2110"/>
      <c r="C42" s="2110"/>
      <c r="D42" s="2110"/>
      <c r="E42" s="2110"/>
      <c r="F42" s="2110"/>
      <c r="G42" s="2110"/>
      <c r="H42" s="2110"/>
      <c r="I42" s="2110"/>
      <c r="J42" s="2110"/>
      <c r="K42" s="2110"/>
      <c r="L42" s="2110"/>
      <c r="M42" s="2110"/>
      <c r="N42" s="2110"/>
      <c r="O42" s="2110"/>
      <c r="P42" s="2110"/>
      <c r="Q42" s="2110"/>
      <c r="R42" s="2110"/>
      <c r="S42" s="2110"/>
      <c r="T42" s="2110"/>
      <c r="U42" s="2110"/>
      <c r="V42" s="2110"/>
      <c r="W42" s="2110"/>
      <c r="X42" s="2110"/>
      <c r="Y42" s="2110"/>
      <c r="Z42" s="2110"/>
      <c r="AA42" s="2110"/>
      <c r="AB42" s="2110"/>
      <c r="AC42" s="2110"/>
      <c r="AD42" s="2110"/>
      <c r="AE42" s="2110"/>
      <c r="AF42" s="2110"/>
      <c r="AG42" s="2110"/>
      <c r="AH42" s="2110"/>
      <c r="AI42" s="2110"/>
      <c r="AJ42" s="2110"/>
      <c r="AK42" s="2110"/>
      <c r="AL42" s="2110"/>
      <c r="CA42" s="818"/>
      <c r="CB42" s="818"/>
      <c r="CC42" s="818"/>
      <c r="CD42" s="818"/>
      <c r="CE42" s="818"/>
      <c r="CF42" s="818"/>
      <c r="CG42" s="818"/>
      <c r="CH42" s="818"/>
      <c r="CI42" s="818"/>
      <c r="CJ42" s="818"/>
      <c r="CK42" s="818"/>
      <c r="CL42" s="818"/>
      <c r="CM42" s="818"/>
      <c r="CN42" s="818"/>
      <c r="CO42" s="818"/>
      <c r="CP42" s="818"/>
      <c r="CQ42" s="818"/>
      <c r="CR42" s="818"/>
      <c r="CS42" s="818"/>
      <c r="CT42" s="818"/>
      <c r="CU42" s="818"/>
      <c r="CV42" s="818"/>
      <c r="CW42" s="818"/>
      <c r="CX42" s="818"/>
      <c r="CY42" s="818"/>
      <c r="CZ42" s="818"/>
      <c r="DA42" s="818"/>
      <c r="DB42" s="818"/>
      <c r="DC42" s="818"/>
      <c r="DD42" s="818"/>
      <c r="DE42" s="818"/>
      <c r="DF42" s="818"/>
    </row>
    <row r="43" spans="1:110" s="817" customFormat="1" ht="18" customHeight="1">
      <c r="A43" s="825"/>
      <c r="B43" s="2110"/>
      <c r="C43" s="2110"/>
      <c r="D43" s="2110"/>
      <c r="E43" s="2110"/>
      <c r="F43" s="2110"/>
      <c r="G43" s="2110"/>
      <c r="H43" s="2110"/>
      <c r="I43" s="2110"/>
      <c r="J43" s="2110"/>
      <c r="K43" s="2110"/>
      <c r="L43" s="2110"/>
      <c r="M43" s="2110"/>
      <c r="N43" s="2110"/>
      <c r="O43" s="2110"/>
      <c r="P43" s="2110"/>
      <c r="Q43" s="2110"/>
      <c r="R43" s="2110"/>
      <c r="S43" s="2110"/>
      <c r="T43" s="2110"/>
      <c r="U43" s="2110"/>
      <c r="V43" s="2110"/>
      <c r="W43" s="2110"/>
      <c r="X43" s="2110"/>
      <c r="Y43" s="2110"/>
      <c r="Z43" s="2110"/>
      <c r="AA43" s="2110"/>
      <c r="AB43" s="2110"/>
      <c r="AC43" s="2110"/>
      <c r="AD43" s="2110"/>
      <c r="AE43" s="2110"/>
      <c r="AF43" s="2110"/>
      <c r="AG43" s="2110"/>
      <c r="AH43" s="2110"/>
      <c r="AI43" s="2110"/>
      <c r="AJ43" s="2110"/>
      <c r="AK43" s="2110"/>
      <c r="AL43" s="2110"/>
      <c r="CA43" s="818"/>
      <c r="CB43" s="818"/>
      <c r="CC43" s="818"/>
      <c r="CD43" s="818"/>
      <c r="CE43" s="818"/>
      <c r="CF43" s="818"/>
      <c r="CG43" s="818"/>
      <c r="CH43" s="818"/>
      <c r="CI43" s="818"/>
      <c r="CJ43" s="818"/>
      <c r="CK43" s="818"/>
      <c r="CL43" s="818"/>
      <c r="CM43" s="818"/>
      <c r="CN43" s="818"/>
      <c r="CO43" s="818"/>
      <c r="CP43" s="818"/>
      <c r="CQ43" s="818"/>
      <c r="CR43" s="818"/>
      <c r="CS43" s="818"/>
      <c r="CT43" s="818"/>
      <c r="CU43" s="818"/>
      <c r="CV43" s="818"/>
      <c r="CW43" s="818"/>
      <c r="CX43" s="818"/>
      <c r="CY43" s="818"/>
      <c r="CZ43" s="818"/>
      <c r="DA43" s="818"/>
      <c r="DB43" s="818"/>
      <c r="DC43" s="818"/>
      <c r="DD43" s="818"/>
      <c r="DE43" s="818"/>
      <c r="DF43" s="818"/>
    </row>
    <row r="44" spans="1:110" s="817" customFormat="1" ht="18" customHeight="1">
      <c r="A44" s="825"/>
      <c r="B44" s="2110"/>
      <c r="C44" s="2110"/>
      <c r="D44" s="2110"/>
      <c r="E44" s="2110"/>
      <c r="F44" s="2110"/>
      <c r="G44" s="2110"/>
      <c r="H44" s="2110"/>
      <c r="I44" s="2110"/>
      <c r="J44" s="2110"/>
      <c r="K44" s="2110"/>
      <c r="L44" s="2110"/>
      <c r="M44" s="2110"/>
      <c r="N44" s="2110"/>
      <c r="O44" s="2110"/>
      <c r="P44" s="2110"/>
      <c r="Q44" s="2110"/>
      <c r="R44" s="2110"/>
      <c r="S44" s="2110"/>
      <c r="T44" s="2110"/>
      <c r="U44" s="2110"/>
      <c r="V44" s="2110"/>
      <c r="W44" s="2110"/>
      <c r="X44" s="2110"/>
      <c r="Y44" s="2110"/>
      <c r="Z44" s="2110"/>
      <c r="AA44" s="2110"/>
      <c r="AB44" s="2110"/>
      <c r="AC44" s="2110"/>
      <c r="AD44" s="2110"/>
      <c r="AE44" s="2110"/>
      <c r="AF44" s="2110"/>
      <c r="AG44" s="2110"/>
      <c r="AH44" s="2110"/>
      <c r="AI44" s="2110"/>
      <c r="AJ44" s="2110"/>
      <c r="AK44" s="2110"/>
      <c r="AL44" s="2110"/>
      <c r="CA44" s="818"/>
      <c r="CB44" s="818"/>
      <c r="CC44" s="818"/>
      <c r="CD44" s="818"/>
      <c r="CE44" s="818"/>
      <c r="CF44" s="818"/>
      <c r="CG44" s="818"/>
      <c r="CH44" s="818"/>
      <c r="CI44" s="818"/>
      <c r="CJ44" s="818"/>
      <c r="CK44" s="818"/>
      <c r="CL44" s="818"/>
      <c r="CM44" s="818"/>
      <c r="CN44" s="818"/>
      <c r="CO44" s="818"/>
      <c r="CP44" s="818"/>
      <c r="CQ44" s="818"/>
      <c r="CR44" s="818"/>
      <c r="CS44" s="818"/>
      <c r="CT44" s="818"/>
      <c r="CU44" s="818"/>
      <c r="CV44" s="818"/>
      <c r="CW44" s="818"/>
      <c r="CX44" s="818"/>
      <c r="CY44" s="818"/>
      <c r="CZ44" s="818"/>
      <c r="DA44" s="818"/>
      <c r="DB44" s="818"/>
      <c r="DC44" s="818"/>
      <c r="DD44" s="818"/>
      <c r="DE44" s="818"/>
      <c r="DF44" s="818"/>
    </row>
    <row r="45" spans="1:110" s="817" customFormat="1" ht="18" customHeight="1">
      <c r="A45" s="825"/>
      <c r="B45" s="2110"/>
      <c r="C45" s="2110"/>
      <c r="D45" s="2110"/>
      <c r="E45" s="2110"/>
      <c r="F45" s="2110"/>
      <c r="G45" s="2110"/>
      <c r="H45" s="2110"/>
      <c r="I45" s="2110"/>
      <c r="J45" s="2110"/>
      <c r="K45" s="2110"/>
      <c r="L45" s="2110"/>
      <c r="M45" s="2110"/>
      <c r="N45" s="2110"/>
      <c r="O45" s="2110"/>
      <c r="P45" s="2110"/>
      <c r="Q45" s="2110"/>
      <c r="R45" s="2110"/>
      <c r="S45" s="2110"/>
      <c r="T45" s="2110"/>
      <c r="U45" s="2110"/>
      <c r="V45" s="2110"/>
      <c r="W45" s="2110"/>
      <c r="X45" s="2110"/>
      <c r="Y45" s="2110"/>
      <c r="Z45" s="2110"/>
      <c r="AA45" s="2110"/>
      <c r="AB45" s="2110"/>
      <c r="AC45" s="2110"/>
      <c r="AD45" s="2110"/>
      <c r="AE45" s="2110"/>
      <c r="AF45" s="2110"/>
      <c r="AG45" s="2110"/>
      <c r="AH45" s="2110"/>
      <c r="AI45" s="2110"/>
      <c r="AJ45" s="2110"/>
      <c r="AK45" s="2110"/>
      <c r="AL45" s="2110"/>
      <c r="CA45" s="818"/>
      <c r="CB45" s="818"/>
      <c r="CC45" s="818"/>
      <c r="CD45" s="818"/>
      <c r="CE45" s="818"/>
      <c r="CF45" s="818"/>
      <c r="CG45" s="818"/>
      <c r="CH45" s="818"/>
      <c r="CI45" s="818"/>
      <c r="CJ45" s="818"/>
      <c r="CK45" s="818"/>
      <c r="CL45" s="818"/>
      <c r="CM45" s="818"/>
      <c r="CN45" s="818"/>
      <c r="CO45" s="818"/>
      <c r="CP45" s="818"/>
      <c r="CQ45" s="818"/>
      <c r="CR45" s="818"/>
      <c r="CS45" s="818"/>
      <c r="CT45" s="818"/>
      <c r="CU45" s="818"/>
      <c r="CV45" s="818"/>
      <c r="CW45" s="818"/>
      <c r="CX45" s="818"/>
      <c r="CY45" s="818"/>
      <c r="CZ45" s="818"/>
      <c r="DA45" s="818"/>
      <c r="DB45" s="818"/>
      <c r="DC45" s="818"/>
      <c r="DD45" s="818"/>
      <c r="DE45" s="818"/>
      <c r="DF45" s="818"/>
    </row>
    <row r="46" spans="1:110" s="817" customFormat="1" ht="18" customHeight="1">
      <c r="A46" s="825"/>
      <c r="B46" s="2110"/>
      <c r="C46" s="2110"/>
      <c r="D46" s="2110"/>
      <c r="E46" s="2110"/>
      <c r="F46" s="2110"/>
      <c r="G46" s="2110"/>
      <c r="H46" s="2110"/>
      <c r="I46" s="2110"/>
      <c r="J46" s="2110"/>
      <c r="K46" s="2110"/>
      <c r="L46" s="2110"/>
      <c r="M46" s="2110"/>
      <c r="N46" s="2110"/>
      <c r="O46" s="2110"/>
      <c r="P46" s="2110"/>
      <c r="Q46" s="2110"/>
      <c r="R46" s="2110"/>
      <c r="S46" s="2110"/>
      <c r="T46" s="2110"/>
      <c r="U46" s="2110"/>
      <c r="V46" s="2110"/>
      <c r="W46" s="2110"/>
      <c r="X46" s="2110"/>
      <c r="Y46" s="2110"/>
      <c r="Z46" s="2110"/>
      <c r="AA46" s="2110"/>
      <c r="AB46" s="2110"/>
      <c r="AC46" s="2110"/>
      <c r="AD46" s="2110"/>
      <c r="AE46" s="2110"/>
      <c r="AF46" s="2110"/>
      <c r="AG46" s="2110"/>
      <c r="AH46" s="2110"/>
      <c r="AI46" s="2110"/>
      <c r="AJ46" s="2110"/>
      <c r="AK46" s="2110"/>
      <c r="AL46" s="2110"/>
      <c r="CA46" s="818"/>
      <c r="CB46" s="818"/>
      <c r="CC46" s="818"/>
      <c r="CD46" s="818"/>
      <c r="CE46" s="818"/>
      <c r="CF46" s="818"/>
      <c r="CG46" s="818"/>
      <c r="CH46" s="818"/>
      <c r="CI46" s="818"/>
      <c r="CJ46" s="818"/>
      <c r="CK46" s="818"/>
      <c r="CL46" s="818"/>
      <c r="CM46" s="818"/>
      <c r="CN46" s="818"/>
      <c r="CO46" s="818"/>
      <c r="CP46" s="818"/>
      <c r="CQ46" s="818"/>
      <c r="CR46" s="818"/>
      <c r="CS46" s="818"/>
      <c r="CT46" s="818"/>
      <c r="CU46" s="818"/>
      <c r="CV46" s="818"/>
      <c r="CW46" s="818"/>
      <c r="CX46" s="818"/>
      <c r="CY46" s="818"/>
      <c r="CZ46" s="818"/>
      <c r="DA46" s="818"/>
      <c r="DB46" s="818"/>
      <c r="DC46" s="818"/>
      <c r="DD46" s="818"/>
      <c r="DE46" s="818"/>
      <c r="DF46" s="818"/>
    </row>
    <row r="47" spans="1:110" s="817" customFormat="1" ht="18" customHeight="1">
      <c r="A47" s="825"/>
      <c r="B47" s="2110"/>
      <c r="C47" s="2110"/>
      <c r="D47" s="2110"/>
      <c r="E47" s="2110"/>
      <c r="F47" s="2110"/>
      <c r="G47" s="2110"/>
      <c r="H47" s="2110"/>
      <c r="I47" s="2110"/>
      <c r="J47" s="2110"/>
      <c r="K47" s="2110"/>
      <c r="L47" s="2110"/>
      <c r="M47" s="2110"/>
      <c r="N47" s="2110"/>
      <c r="O47" s="2110"/>
      <c r="P47" s="2110"/>
      <c r="Q47" s="2110"/>
      <c r="R47" s="2110"/>
      <c r="S47" s="2110"/>
      <c r="T47" s="2110"/>
      <c r="U47" s="2110"/>
      <c r="V47" s="2110"/>
      <c r="W47" s="2110"/>
      <c r="X47" s="2110"/>
      <c r="Y47" s="2110"/>
      <c r="Z47" s="2110"/>
      <c r="AA47" s="2110"/>
      <c r="AB47" s="2110"/>
      <c r="AC47" s="2110"/>
      <c r="AD47" s="2110"/>
      <c r="AE47" s="2110"/>
      <c r="AF47" s="2110"/>
      <c r="AG47" s="2110"/>
      <c r="AH47" s="2110"/>
      <c r="AI47" s="2110"/>
      <c r="AJ47" s="2110"/>
      <c r="AK47" s="2110"/>
      <c r="AL47" s="2110"/>
      <c r="CA47" s="818"/>
      <c r="CB47" s="818"/>
      <c r="CC47" s="818"/>
      <c r="CD47" s="818"/>
      <c r="CE47" s="818"/>
      <c r="CF47" s="818"/>
      <c r="CG47" s="818"/>
      <c r="CH47" s="818"/>
      <c r="CI47" s="818"/>
      <c r="CJ47" s="818"/>
      <c r="CK47" s="818"/>
      <c r="CL47" s="818"/>
      <c r="CM47" s="818"/>
      <c r="CN47" s="818"/>
      <c r="CO47" s="818"/>
      <c r="CP47" s="818"/>
      <c r="CQ47" s="818"/>
      <c r="CR47" s="818"/>
      <c r="CS47" s="818"/>
      <c r="CT47" s="818"/>
      <c r="CU47" s="818"/>
      <c r="CV47" s="818"/>
      <c r="CW47" s="818"/>
      <c r="CX47" s="818"/>
      <c r="CY47" s="818"/>
      <c r="CZ47" s="818"/>
      <c r="DA47" s="818"/>
      <c r="DB47" s="818"/>
      <c r="DC47" s="818"/>
      <c r="DD47" s="818"/>
      <c r="DE47" s="818"/>
      <c r="DF47" s="818"/>
    </row>
    <row r="48" spans="1:110" s="817" customFormat="1" ht="18" customHeight="1">
      <c r="A48" s="819"/>
      <c r="B48" s="819"/>
      <c r="C48" s="819"/>
      <c r="D48" s="819"/>
      <c r="E48" s="819"/>
      <c r="F48" s="819"/>
      <c r="G48" s="819"/>
      <c r="H48" s="819"/>
      <c r="I48" s="819"/>
      <c r="J48" s="819"/>
      <c r="K48" s="819"/>
      <c r="L48" s="819"/>
      <c r="M48" s="819"/>
      <c r="N48" s="819"/>
      <c r="O48" s="819"/>
      <c r="P48" s="819"/>
      <c r="Q48" s="819"/>
      <c r="R48" s="819"/>
      <c r="S48" s="819"/>
      <c r="T48" s="819"/>
      <c r="U48" s="819"/>
      <c r="V48" s="819"/>
      <c r="W48" s="819"/>
      <c r="X48" s="819"/>
      <c r="Y48" s="819"/>
      <c r="Z48" s="819"/>
      <c r="AA48" s="819"/>
      <c r="AB48" s="819"/>
      <c r="AC48" s="819"/>
      <c r="AD48" s="819"/>
      <c r="AE48" s="819"/>
      <c r="AF48" s="819"/>
      <c r="AG48" s="819"/>
      <c r="AH48" s="819"/>
      <c r="AI48" s="819"/>
      <c r="AJ48" s="819"/>
      <c r="AK48" s="819"/>
      <c r="AL48" s="819"/>
      <c r="CA48" s="818"/>
      <c r="CB48" s="818"/>
      <c r="CC48" s="818"/>
      <c r="CD48" s="818"/>
      <c r="CE48" s="818"/>
      <c r="CF48" s="818"/>
      <c r="CG48" s="818"/>
      <c r="CH48" s="818"/>
      <c r="CI48" s="818"/>
      <c r="CJ48" s="818"/>
      <c r="CK48" s="818"/>
      <c r="CL48" s="818"/>
      <c r="CM48" s="818"/>
      <c r="CN48" s="818"/>
      <c r="CO48" s="818"/>
      <c r="CP48" s="818"/>
      <c r="CQ48" s="818"/>
      <c r="CR48" s="818"/>
      <c r="CS48" s="818"/>
      <c r="CT48" s="818"/>
      <c r="CU48" s="818"/>
      <c r="CV48" s="818"/>
      <c r="CW48" s="818"/>
      <c r="CX48" s="818"/>
      <c r="CY48" s="818"/>
      <c r="CZ48" s="818"/>
      <c r="DA48" s="818"/>
      <c r="DB48" s="818"/>
      <c r="DC48" s="818"/>
      <c r="DD48" s="818"/>
      <c r="DE48" s="818"/>
      <c r="DF48" s="818"/>
    </row>
    <row r="49" spans="1:110" s="817" customFormat="1" ht="18" customHeight="1">
      <c r="A49" s="821" t="s">
        <v>2522</v>
      </c>
      <c r="B49" s="824"/>
      <c r="C49" s="824"/>
      <c r="D49" s="824"/>
      <c r="E49" s="824"/>
      <c r="F49" s="824"/>
      <c r="G49" s="824"/>
      <c r="H49" s="824"/>
      <c r="I49" s="824"/>
      <c r="J49" s="824"/>
      <c r="K49" s="824"/>
      <c r="L49" s="824"/>
      <c r="M49" s="824"/>
      <c r="N49" s="824"/>
      <c r="O49" s="824"/>
      <c r="P49" s="824"/>
      <c r="Q49" s="824"/>
      <c r="R49" s="824"/>
      <c r="S49" s="824"/>
      <c r="T49" s="824"/>
      <c r="U49" s="824"/>
      <c r="V49" s="824"/>
      <c r="W49" s="824"/>
      <c r="X49" s="824"/>
      <c r="Y49" s="824"/>
      <c r="Z49" s="824"/>
      <c r="AA49" s="824"/>
      <c r="AB49" s="824"/>
      <c r="AC49" s="824"/>
      <c r="AD49" s="824"/>
      <c r="AE49" s="824"/>
      <c r="AF49" s="824"/>
      <c r="AG49" s="824"/>
      <c r="AH49" s="824"/>
      <c r="AI49" s="824"/>
      <c r="AJ49" s="824"/>
      <c r="AK49" s="824"/>
      <c r="AL49" s="824"/>
      <c r="CA49" s="818"/>
      <c r="CB49" s="818"/>
      <c r="CC49" s="818"/>
      <c r="CD49" s="818"/>
      <c r="CE49" s="818"/>
      <c r="CF49" s="818"/>
      <c r="CG49" s="818"/>
      <c r="CH49" s="818"/>
      <c r="CI49" s="818"/>
      <c r="CJ49" s="818"/>
      <c r="CK49" s="818"/>
      <c r="CL49" s="818"/>
      <c r="CM49" s="818"/>
      <c r="CN49" s="818"/>
      <c r="CO49" s="818"/>
      <c r="CP49" s="818"/>
      <c r="CQ49" s="818"/>
      <c r="CR49" s="818"/>
      <c r="CS49" s="818"/>
      <c r="CT49" s="818"/>
      <c r="CU49" s="818"/>
      <c r="CV49" s="818"/>
      <c r="CW49" s="818"/>
      <c r="CX49" s="818"/>
      <c r="CY49" s="818"/>
      <c r="CZ49" s="818"/>
      <c r="DA49" s="818"/>
      <c r="DB49" s="818"/>
      <c r="DC49" s="818"/>
      <c r="DD49" s="818"/>
      <c r="DE49" s="818"/>
      <c r="DF49" s="818"/>
    </row>
    <row r="50" spans="1:110" s="817" customFormat="1" ht="18" customHeight="1">
      <c r="A50" s="819"/>
      <c r="B50" s="2110" t="s">
        <v>2521</v>
      </c>
      <c r="C50" s="2110"/>
      <c r="D50" s="2110"/>
      <c r="E50" s="2110"/>
      <c r="F50" s="2110"/>
      <c r="G50" s="2110"/>
      <c r="H50" s="2110"/>
      <c r="I50" s="2110"/>
      <c r="J50" s="2110"/>
      <c r="K50" s="2110"/>
      <c r="L50" s="2110"/>
      <c r="M50" s="2110"/>
      <c r="N50" s="2110"/>
      <c r="O50" s="2110"/>
      <c r="P50" s="2110"/>
      <c r="Q50" s="2110"/>
      <c r="R50" s="2110"/>
      <c r="S50" s="2110"/>
      <c r="T50" s="2110"/>
      <c r="U50" s="2110"/>
      <c r="V50" s="2110"/>
      <c r="W50" s="2110"/>
      <c r="X50" s="2110"/>
      <c r="Y50" s="2110"/>
      <c r="Z50" s="2110"/>
      <c r="AA50" s="2110"/>
      <c r="AB50" s="2110"/>
      <c r="AC50" s="2110"/>
      <c r="AD50" s="2110"/>
      <c r="AE50" s="2110"/>
      <c r="AF50" s="2110"/>
      <c r="AG50" s="2110"/>
      <c r="AH50" s="2110"/>
      <c r="AI50" s="2110"/>
      <c r="AJ50" s="2110"/>
      <c r="AK50" s="2110"/>
      <c r="AL50" s="2110"/>
      <c r="CA50" s="818"/>
      <c r="CB50" s="818"/>
      <c r="CC50" s="818"/>
      <c r="CD50" s="818"/>
      <c r="CE50" s="818"/>
      <c r="CF50" s="818"/>
      <c r="CG50" s="818"/>
      <c r="CH50" s="818"/>
      <c r="CI50" s="818"/>
      <c r="CJ50" s="818"/>
      <c r="CK50" s="818"/>
      <c r="CL50" s="818"/>
      <c r="CM50" s="818"/>
      <c r="CN50" s="818"/>
      <c r="CO50" s="818"/>
      <c r="CP50" s="818"/>
      <c r="CQ50" s="818"/>
      <c r="CR50" s="818"/>
      <c r="CS50" s="818"/>
      <c r="CT50" s="818"/>
      <c r="CU50" s="818"/>
      <c r="CV50" s="818"/>
      <c r="CW50" s="818"/>
      <c r="CX50" s="818"/>
      <c r="CY50" s="818"/>
      <c r="CZ50" s="818"/>
      <c r="DA50" s="818"/>
      <c r="DB50" s="818"/>
      <c r="DC50" s="818"/>
      <c r="DD50" s="818"/>
      <c r="DE50" s="818"/>
      <c r="DF50" s="818"/>
    </row>
    <row r="51" spans="1:110" s="817" customFormat="1" ht="18" customHeight="1">
      <c r="A51" s="819"/>
      <c r="B51" s="2110"/>
      <c r="C51" s="2110"/>
      <c r="D51" s="2110"/>
      <c r="E51" s="2110"/>
      <c r="F51" s="2110"/>
      <c r="G51" s="2110"/>
      <c r="H51" s="2110"/>
      <c r="I51" s="2110"/>
      <c r="J51" s="2110"/>
      <c r="K51" s="2110"/>
      <c r="L51" s="2110"/>
      <c r="M51" s="2110"/>
      <c r="N51" s="2110"/>
      <c r="O51" s="2110"/>
      <c r="P51" s="2110"/>
      <c r="Q51" s="2110"/>
      <c r="R51" s="2110"/>
      <c r="S51" s="2110"/>
      <c r="T51" s="2110"/>
      <c r="U51" s="2110"/>
      <c r="V51" s="2110"/>
      <c r="W51" s="2110"/>
      <c r="X51" s="2110"/>
      <c r="Y51" s="2110"/>
      <c r="Z51" s="2110"/>
      <c r="AA51" s="2110"/>
      <c r="AB51" s="2110"/>
      <c r="AC51" s="2110"/>
      <c r="AD51" s="2110"/>
      <c r="AE51" s="2110"/>
      <c r="AF51" s="2110"/>
      <c r="AG51" s="2110"/>
      <c r="AH51" s="2110"/>
      <c r="AI51" s="2110"/>
      <c r="AJ51" s="2110"/>
      <c r="AK51" s="2110"/>
      <c r="AL51" s="2110"/>
      <c r="CA51" s="818"/>
      <c r="CB51" s="818"/>
      <c r="CC51" s="818"/>
      <c r="CD51" s="818"/>
      <c r="CE51" s="818"/>
      <c r="CF51" s="818"/>
      <c r="CG51" s="818"/>
      <c r="CH51" s="818"/>
      <c r="CI51" s="818"/>
      <c r="CJ51" s="818"/>
      <c r="CK51" s="818"/>
      <c r="CL51" s="818"/>
      <c r="CM51" s="818"/>
      <c r="CN51" s="818"/>
      <c r="CO51" s="818"/>
      <c r="CP51" s="818"/>
      <c r="CQ51" s="818"/>
      <c r="CR51" s="818"/>
      <c r="CS51" s="818"/>
      <c r="CT51" s="818"/>
      <c r="CU51" s="818"/>
      <c r="CV51" s="818"/>
      <c r="CW51" s="818"/>
      <c r="CX51" s="818"/>
      <c r="CY51" s="818"/>
      <c r="CZ51" s="818"/>
      <c r="DA51" s="818"/>
      <c r="DB51" s="818"/>
      <c r="DC51" s="818"/>
      <c r="DD51" s="818"/>
      <c r="DE51" s="818"/>
      <c r="DF51" s="818"/>
    </row>
    <row r="52" spans="1:110" s="817" customFormat="1" ht="18" customHeight="1">
      <c r="A52" s="819"/>
      <c r="B52" s="2110"/>
      <c r="C52" s="2110"/>
      <c r="D52" s="2110"/>
      <c r="E52" s="2110"/>
      <c r="F52" s="2110"/>
      <c r="G52" s="2110"/>
      <c r="H52" s="2110"/>
      <c r="I52" s="2110"/>
      <c r="J52" s="2110"/>
      <c r="K52" s="2110"/>
      <c r="L52" s="2110"/>
      <c r="M52" s="2110"/>
      <c r="N52" s="2110"/>
      <c r="O52" s="2110"/>
      <c r="P52" s="2110"/>
      <c r="Q52" s="2110"/>
      <c r="R52" s="2110"/>
      <c r="S52" s="2110"/>
      <c r="T52" s="2110"/>
      <c r="U52" s="2110"/>
      <c r="V52" s="2110"/>
      <c r="W52" s="2110"/>
      <c r="X52" s="2110"/>
      <c r="Y52" s="2110"/>
      <c r="Z52" s="2110"/>
      <c r="AA52" s="2110"/>
      <c r="AB52" s="2110"/>
      <c r="AC52" s="2110"/>
      <c r="AD52" s="2110"/>
      <c r="AE52" s="2110"/>
      <c r="AF52" s="2110"/>
      <c r="AG52" s="2110"/>
      <c r="AH52" s="2110"/>
      <c r="AI52" s="2110"/>
      <c r="AJ52" s="2110"/>
      <c r="AK52" s="2110"/>
      <c r="AL52" s="2110"/>
      <c r="CA52" s="818"/>
      <c r="CB52" s="818"/>
      <c r="CC52" s="818"/>
      <c r="CD52" s="818"/>
      <c r="CE52" s="818"/>
      <c r="CF52" s="818"/>
      <c r="CG52" s="818"/>
      <c r="CH52" s="818"/>
      <c r="CI52" s="818"/>
      <c r="CJ52" s="818"/>
      <c r="CK52" s="818"/>
      <c r="CL52" s="818"/>
      <c r="CM52" s="818"/>
      <c r="CN52" s="818"/>
      <c r="CO52" s="818"/>
      <c r="CP52" s="818"/>
      <c r="CQ52" s="818"/>
      <c r="CR52" s="818"/>
      <c r="CS52" s="818"/>
      <c r="CT52" s="818"/>
      <c r="CU52" s="818"/>
      <c r="CV52" s="818"/>
      <c r="CW52" s="818"/>
      <c r="CX52" s="818"/>
      <c r="CY52" s="818"/>
      <c r="CZ52" s="818"/>
      <c r="DA52" s="818"/>
      <c r="DB52" s="818"/>
      <c r="DC52" s="818"/>
      <c r="DD52" s="818"/>
      <c r="DE52" s="818"/>
      <c r="DF52" s="818"/>
    </row>
    <row r="53" spans="1:110" s="817" customFormat="1" ht="18" customHeight="1">
      <c r="A53" s="819"/>
      <c r="B53" s="2111" t="s">
        <v>2520</v>
      </c>
      <c r="C53" s="2112"/>
      <c r="D53" s="2112"/>
      <c r="E53" s="2112"/>
      <c r="F53" s="2112"/>
      <c r="G53" s="2112"/>
      <c r="H53" s="2112"/>
      <c r="I53" s="2112"/>
      <c r="J53" s="2112"/>
      <c r="K53" s="2112"/>
      <c r="L53" s="2112"/>
      <c r="M53" s="2112"/>
      <c r="N53" s="2112"/>
      <c r="O53" s="2112"/>
      <c r="P53" s="2112"/>
      <c r="Q53" s="2112"/>
      <c r="R53" s="2112"/>
      <c r="S53" s="2112"/>
      <c r="T53" s="2112"/>
      <c r="U53" s="2112"/>
      <c r="V53" s="2112"/>
      <c r="W53" s="2112"/>
      <c r="X53" s="2112"/>
      <c r="Y53" s="2112"/>
      <c r="Z53" s="2112"/>
      <c r="AA53" s="2112"/>
      <c r="AB53" s="2112"/>
      <c r="AC53" s="2112"/>
      <c r="AD53" s="2112"/>
      <c r="AE53" s="2112"/>
      <c r="AF53" s="2112"/>
      <c r="AG53" s="2112"/>
      <c r="AH53" s="2112"/>
      <c r="AI53" s="2112"/>
      <c r="AJ53" s="2112"/>
      <c r="AK53" s="2112"/>
      <c r="AL53" s="2113"/>
      <c r="CA53" s="818"/>
      <c r="CB53" s="818"/>
      <c r="CC53" s="818"/>
      <c r="CD53" s="818"/>
      <c r="CE53" s="818"/>
      <c r="CF53" s="818"/>
      <c r="CG53" s="818"/>
      <c r="CH53" s="818"/>
      <c r="CI53" s="818"/>
      <c r="CJ53" s="818"/>
      <c r="CK53" s="818"/>
      <c r="CL53" s="818"/>
      <c r="CM53" s="818"/>
      <c r="CN53" s="818"/>
      <c r="CO53" s="818"/>
      <c r="CP53" s="818"/>
      <c r="CQ53" s="818"/>
      <c r="CR53" s="818"/>
      <c r="CS53" s="818"/>
      <c r="CT53" s="818"/>
      <c r="CU53" s="818"/>
      <c r="CV53" s="818"/>
      <c r="CW53" s="818"/>
      <c r="CX53" s="818"/>
      <c r="CY53" s="818"/>
      <c r="CZ53" s="818"/>
      <c r="DA53" s="818"/>
      <c r="DB53" s="818"/>
      <c r="DC53" s="818"/>
      <c r="DD53" s="818"/>
      <c r="DE53" s="818"/>
      <c r="DF53" s="818"/>
    </row>
    <row r="54" spans="1:110" s="817" customFormat="1" ht="18" customHeight="1">
      <c r="A54" s="819"/>
      <c r="B54" s="2114"/>
      <c r="C54" s="2110"/>
      <c r="D54" s="2110"/>
      <c r="E54" s="2110"/>
      <c r="F54" s="2110"/>
      <c r="G54" s="2110"/>
      <c r="H54" s="2110"/>
      <c r="I54" s="2110"/>
      <c r="J54" s="2110"/>
      <c r="K54" s="2110"/>
      <c r="L54" s="2110"/>
      <c r="M54" s="2110"/>
      <c r="N54" s="2110"/>
      <c r="O54" s="2110"/>
      <c r="P54" s="2110"/>
      <c r="Q54" s="2110"/>
      <c r="R54" s="2110"/>
      <c r="S54" s="2110"/>
      <c r="T54" s="2110"/>
      <c r="U54" s="2110"/>
      <c r="V54" s="2110"/>
      <c r="W54" s="2110"/>
      <c r="X54" s="2110"/>
      <c r="Y54" s="2110"/>
      <c r="Z54" s="2110"/>
      <c r="AA54" s="2110"/>
      <c r="AB54" s="2110"/>
      <c r="AC54" s="2110"/>
      <c r="AD54" s="2110"/>
      <c r="AE54" s="2110"/>
      <c r="AF54" s="2110"/>
      <c r="AG54" s="2110"/>
      <c r="AH54" s="2110"/>
      <c r="AI54" s="2110"/>
      <c r="AJ54" s="2110"/>
      <c r="AK54" s="2110"/>
      <c r="AL54" s="2115"/>
      <c r="CA54" s="818"/>
      <c r="CB54" s="818"/>
      <c r="CC54" s="818"/>
      <c r="CD54" s="818"/>
      <c r="CE54" s="818"/>
      <c r="CF54" s="818"/>
      <c r="CG54" s="818"/>
      <c r="CH54" s="818"/>
      <c r="CI54" s="818"/>
      <c r="CJ54" s="818"/>
      <c r="CK54" s="818"/>
      <c r="CL54" s="818"/>
      <c r="CM54" s="818"/>
      <c r="CN54" s="818"/>
      <c r="CO54" s="818"/>
      <c r="CP54" s="818"/>
      <c r="CQ54" s="818"/>
      <c r="CR54" s="818"/>
      <c r="CS54" s="818"/>
      <c r="CT54" s="818"/>
      <c r="CU54" s="818"/>
      <c r="CV54" s="818"/>
      <c r="CW54" s="818"/>
      <c r="CX54" s="818"/>
      <c r="CY54" s="818"/>
      <c r="CZ54" s="818"/>
      <c r="DA54" s="818"/>
      <c r="DB54" s="818"/>
      <c r="DC54" s="818"/>
      <c r="DD54" s="818"/>
      <c r="DE54" s="818"/>
      <c r="DF54" s="818"/>
    </row>
    <row r="55" spans="1:110" s="817" customFormat="1" ht="18" customHeight="1">
      <c r="A55" s="819"/>
      <c r="B55" s="2114"/>
      <c r="C55" s="2110"/>
      <c r="D55" s="2110"/>
      <c r="E55" s="2110"/>
      <c r="F55" s="2110"/>
      <c r="G55" s="2110"/>
      <c r="H55" s="2110"/>
      <c r="I55" s="2110"/>
      <c r="J55" s="2110"/>
      <c r="K55" s="2110"/>
      <c r="L55" s="2110"/>
      <c r="M55" s="2110"/>
      <c r="N55" s="2110"/>
      <c r="O55" s="2110"/>
      <c r="P55" s="2110"/>
      <c r="Q55" s="2110"/>
      <c r="R55" s="2110"/>
      <c r="S55" s="2110"/>
      <c r="T55" s="2110"/>
      <c r="U55" s="2110"/>
      <c r="V55" s="2110"/>
      <c r="W55" s="2110"/>
      <c r="X55" s="2110"/>
      <c r="Y55" s="2110"/>
      <c r="Z55" s="2110"/>
      <c r="AA55" s="2110"/>
      <c r="AB55" s="2110"/>
      <c r="AC55" s="2110"/>
      <c r="AD55" s="2110"/>
      <c r="AE55" s="2110"/>
      <c r="AF55" s="2110"/>
      <c r="AG55" s="2110"/>
      <c r="AH55" s="2110"/>
      <c r="AI55" s="2110"/>
      <c r="AJ55" s="2110"/>
      <c r="AK55" s="2110"/>
      <c r="AL55" s="2115"/>
      <c r="CA55" s="818"/>
      <c r="CB55" s="818"/>
      <c r="CC55" s="818"/>
      <c r="CD55" s="818"/>
      <c r="CE55" s="818"/>
      <c r="CF55" s="818"/>
      <c r="CG55" s="818"/>
      <c r="CH55" s="818"/>
      <c r="CI55" s="818"/>
      <c r="CJ55" s="818"/>
      <c r="CK55" s="818"/>
      <c r="CL55" s="818"/>
      <c r="CM55" s="818"/>
      <c r="CN55" s="818"/>
      <c r="CO55" s="818"/>
      <c r="CP55" s="818"/>
      <c r="CQ55" s="818"/>
      <c r="CR55" s="818"/>
      <c r="CS55" s="818"/>
      <c r="CT55" s="818"/>
      <c r="CU55" s="818"/>
      <c r="CV55" s="818"/>
      <c r="CW55" s="818"/>
      <c r="CX55" s="818"/>
      <c r="CY55" s="818"/>
      <c r="CZ55" s="818"/>
      <c r="DA55" s="818"/>
      <c r="DB55" s="818"/>
      <c r="DC55" s="818"/>
      <c r="DD55" s="818"/>
      <c r="DE55" s="818"/>
      <c r="DF55" s="818"/>
    </row>
    <row r="56" spans="1:110" s="817" customFormat="1" ht="18" customHeight="1">
      <c r="A56" s="819"/>
      <c r="B56" s="2114"/>
      <c r="C56" s="2110"/>
      <c r="D56" s="2110"/>
      <c r="E56" s="2110"/>
      <c r="F56" s="2110"/>
      <c r="G56" s="2110"/>
      <c r="H56" s="2110"/>
      <c r="I56" s="2110"/>
      <c r="J56" s="2110"/>
      <c r="K56" s="2110"/>
      <c r="L56" s="2110"/>
      <c r="M56" s="2110"/>
      <c r="N56" s="2110"/>
      <c r="O56" s="2110"/>
      <c r="P56" s="2110"/>
      <c r="Q56" s="2110"/>
      <c r="R56" s="2110"/>
      <c r="S56" s="2110"/>
      <c r="T56" s="2110"/>
      <c r="U56" s="2110"/>
      <c r="V56" s="2110"/>
      <c r="W56" s="2110"/>
      <c r="X56" s="2110"/>
      <c r="Y56" s="2110"/>
      <c r="Z56" s="2110"/>
      <c r="AA56" s="2110"/>
      <c r="AB56" s="2110"/>
      <c r="AC56" s="2110"/>
      <c r="AD56" s="2110"/>
      <c r="AE56" s="2110"/>
      <c r="AF56" s="2110"/>
      <c r="AG56" s="2110"/>
      <c r="AH56" s="2110"/>
      <c r="AI56" s="2110"/>
      <c r="AJ56" s="2110"/>
      <c r="AK56" s="2110"/>
      <c r="AL56" s="2115"/>
      <c r="CA56" s="818"/>
      <c r="CB56" s="818"/>
      <c r="CC56" s="818"/>
      <c r="CD56" s="818"/>
      <c r="CE56" s="818"/>
      <c r="CF56" s="818"/>
      <c r="CG56" s="818"/>
      <c r="CH56" s="818"/>
      <c r="CI56" s="818"/>
      <c r="CJ56" s="818"/>
      <c r="CK56" s="818"/>
      <c r="CL56" s="818"/>
      <c r="CM56" s="818"/>
      <c r="CN56" s="818"/>
      <c r="CO56" s="818"/>
      <c r="CP56" s="818"/>
      <c r="CQ56" s="818"/>
      <c r="CR56" s="818"/>
      <c r="CS56" s="818"/>
      <c r="CT56" s="818"/>
      <c r="CU56" s="818"/>
      <c r="CV56" s="818"/>
      <c r="CW56" s="818"/>
      <c r="CX56" s="818"/>
      <c r="CY56" s="818"/>
      <c r="CZ56" s="818"/>
      <c r="DA56" s="818"/>
      <c r="DB56" s="818"/>
      <c r="DC56" s="818"/>
      <c r="DD56" s="818"/>
      <c r="DE56" s="818"/>
      <c r="DF56" s="818"/>
    </row>
    <row r="57" spans="1:110" s="817" customFormat="1" ht="18" customHeight="1">
      <c r="A57" s="819"/>
      <c r="B57" s="2114"/>
      <c r="C57" s="2110"/>
      <c r="D57" s="2110"/>
      <c r="E57" s="2110"/>
      <c r="F57" s="2110"/>
      <c r="G57" s="2110"/>
      <c r="H57" s="2110"/>
      <c r="I57" s="2110"/>
      <c r="J57" s="2110"/>
      <c r="K57" s="2110"/>
      <c r="L57" s="2110"/>
      <c r="M57" s="2110"/>
      <c r="N57" s="2110"/>
      <c r="O57" s="2110"/>
      <c r="P57" s="2110"/>
      <c r="Q57" s="2110"/>
      <c r="R57" s="2110"/>
      <c r="S57" s="2110"/>
      <c r="T57" s="2110"/>
      <c r="U57" s="2110"/>
      <c r="V57" s="2110"/>
      <c r="W57" s="2110"/>
      <c r="X57" s="2110"/>
      <c r="Y57" s="2110"/>
      <c r="Z57" s="2110"/>
      <c r="AA57" s="2110"/>
      <c r="AB57" s="2110"/>
      <c r="AC57" s="2110"/>
      <c r="AD57" s="2110"/>
      <c r="AE57" s="2110"/>
      <c r="AF57" s="2110"/>
      <c r="AG57" s="2110"/>
      <c r="AH57" s="2110"/>
      <c r="AI57" s="2110"/>
      <c r="AJ57" s="2110"/>
      <c r="AK57" s="2110"/>
      <c r="AL57" s="2115"/>
      <c r="CA57" s="818"/>
      <c r="CB57" s="818"/>
      <c r="CC57" s="818"/>
      <c r="CD57" s="818"/>
      <c r="CE57" s="818"/>
      <c r="CF57" s="818"/>
      <c r="CG57" s="818"/>
      <c r="CH57" s="818"/>
      <c r="CI57" s="818"/>
      <c r="CJ57" s="818"/>
      <c r="CK57" s="818"/>
      <c r="CL57" s="818"/>
      <c r="CM57" s="818"/>
      <c r="CN57" s="818"/>
      <c r="CO57" s="818"/>
      <c r="CP57" s="818"/>
      <c r="CQ57" s="818"/>
      <c r="CR57" s="818"/>
      <c r="CS57" s="818"/>
      <c r="CT57" s="818"/>
      <c r="CU57" s="818"/>
      <c r="CV57" s="818"/>
      <c r="CW57" s="818"/>
      <c r="CX57" s="818"/>
      <c r="CY57" s="818"/>
      <c r="CZ57" s="818"/>
      <c r="DA57" s="818"/>
      <c r="DB57" s="818"/>
      <c r="DC57" s="818"/>
      <c r="DD57" s="818"/>
      <c r="DE57" s="818"/>
      <c r="DF57" s="818"/>
    </row>
    <row r="58" spans="1:110" s="817" customFormat="1" ht="18" customHeight="1">
      <c r="A58" s="819"/>
      <c r="B58" s="2114"/>
      <c r="C58" s="2110"/>
      <c r="D58" s="2110"/>
      <c r="E58" s="2110"/>
      <c r="F58" s="2110"/>
      <c r="G58" s="2110"/>
      <c r="H58" s="2110"/>
      <c r="I58" s="2110"/>
      <c r="J58" s="2110"/>
      <c r="K58" s="2110"/>
      <c r="L58" s="2110"/>
      <c r="M58" s="2110"/>
      <c r="N58" s="2110"/>
      <c r="O58" s="2110"/>
      <c r="P58" s="2110"/>
      <c r="Q58" s="2110"/>
      <c r="R58" s="2110"/>
      <c r="S58" s="2110"/>
      <c r="T58" s="2110"/>
      <c r="U58" s="2110"/>
      <c r="V58" s="2110"/>
      <c r="W58" s="2110"/>
      <c r="X58" s="2110"/>
      <c r="Y58" s="2110"/>
      <c r="Z58" s="2110"/>
      <c r="AA58" s="2110"/>
      <c r="AB58" s="2110"/>
      <c r="AC58" s="2110"/>
      <c r="AD58" s="2110"/>
      <c r="AE58" s="2110"/>
      <c r="AF58" s="2110"/>
      <c r="AG58" s="2110"/>
      <c r="AH58" s="2110"/>
      <c r="AI58" s="2110"/>
      <c r="AJ58" s="2110"/>
      <c r="AK58" s="2110"/>
      <c r="AL58" s="2115"/>
      <c r="CA58" s="818"/>
      <c r="CB58" s="818"/>
      <c r="CC58" s="818"/>
      <c r="CD58" s="818"/>
      <c r="CE58" s="818"/>
      <c r="CF58" s="818"/>
      <c r="CG58" s="818"/>
      <c r="CH58" s="818"/>
      <c r="CI58" s="818"/>
      <c r="CJ58" s="818"/>
      <c r="CK58" s="818"/>
      <c r="CL58" s="818"/>
      <c r="CM58" s="818"/>
      <c r="CN58" s="818"/>
      <c r="CO58" s="818"/>
      <c r="CP58" s="818"/>
      <c r="CQ58" s="818"/>
      <c r="CR58" s="818"/>
      <c r="CS58" s="818"/>
      <c r="CT58" s="818"/>
      <c r="CU58" s="818"/>
      <c r="CV58" s="818"/>
      <c r="CW58" s="818"/>
      <c r="CX58" s="818"/>
      <c r="CY58" s="818"/>
      <c r="CZ58" s="818"/>
      <c r="DA58" s="818"/>
      <c r="DB58" s="818"/>
      <c r="DC58" s="818"/>
      <c r="DD58" s="818"/>
      <c r="DE58" s="818"/>
      <c r="DF58" s="818"/>
    </row>
    <row r="59" spans="1:110" s="817" customFormat="1" ht="18" customHeight="1">
      <c r="A59" s="819"/>
      <c r="B59" s="2114"/>
      <c r="C59" s="2110"/>
      <c r="D59" s="2110"/>
      <c r="E59" s="2110"/>
      <c r="F59" s="2110"/>
      <c r="G59" s="2110"/>
      <c r="H59" s="2110"/>
      <c r="I59" s="2110"/>
      <c r="J59" s="2110"/>
      <c r="K59" s="2110"/>
      <c r="L59" s="2110"/>
      <c r="M59" s="2110"/>
      <c r="N59" s="2110"/>
      <c r="O59" s="2110"/>
      <c r="P59" s="2110"/>
      <c r="Q59" s="2110"/>
      <c r="R59" s="2110"/>
      <c r="S59" s="2110"/>
      <c r="T59" s="2110"/>
      <c r="U59" s="2110"/>
      <c r="V59" s="2110"/>
      <c r="W59" s="2110"/>
      <c r="X59" s="2110"/>
      <c r="Y59" s="2110"/>
      <c r="Z59" s="2110"/>
      <c r="AA59" s="2110"/>
      <c r="AB59" s="2110"/>
      <c r="AC59" s="2110"/>
      <c r="AD59" s="2110"/>
      <c r="AE59" s="2110"/>
      <c r="AF59" s="2110"/>
      <c r="AG59" s="2110"/>
      <c r="AH59" s="2110"/>
      <c r="AI59" s="2110"/>
      <c r="AJ59" s="2110"/>
      <c r="AK59" s="2110"/>
      <c r="AL59" s="2115"/>
      <c r="CA59" s="818"/>
      <c r="CB59" s="818"/>
      <c r="CC59" s="818"/>
      <c r="CD59" s="818"/>
      <c r="CE59" s="818"/>
      <c r="CF59" s="818"/>
      <c r="CG59" s="818"/>
      <c r="CH59" s="818"/>
      <c r="CI59" s="818"/>
      <c r="CJ59" s="818"/>
      <c r="CK59" s="818"/>
      <c r="CL59" s="818"/>
      <c r="CM59" s="818"/>
      <c r="CN59" s="818"/>
      <c r="CO59" s="818"/>
      <c r="CP59" s="818"/>
      <c r="CQ59" s="818"/>
      <c r="CR59" s="818"/>
      <c r="CS59" s="818"/>
      <c r="CT59" s="818"/>
      <c r="CU59" s="818"/>
      <c r="CV59" s="818"/>
      <c r="CW59" s="818"/>
      <c r="CX59" s="818"/>
      <c r="CY59" s="818"/>
      <c r="CZ59" s="818"/>
      <c r="DA59" s="818"/>
      <c r="DB59" s="818"/>
      <c r="DC59" s="818"/>
      <c r="DD59" s="818"/>
      <c r="DE59" s="818"/>
      <c r="DF59" s="818"/>
    </row>
    <row r="60" spans="1:110" s="817" customFormat="1" ht="18" customHeight="1">
      <c r="A60" s="819"/>
      <c r="B60" s="2114"/>
      <c r="C60" s="2110"/>
      <c r="D60" s="2110"/>
      <c r="E60" s="2110"/>
      <c r="F60" s="2110"/>
      <c r="G60" s="2110"/>
      <c r="H60" s="2110"/>
      <c r="I60" s="2110"/>
      <c r="J60" s="2110"/>
      <c r="K60" s="2110"/>
      <c r="L60" s="2110"/>
      <c r="M60" s="2110"/>
      <c r="N60" s="2110"/>
      <c r="O60" s="2110"/>
      <c r="P60" s="2110"/>
      <c r="Q60" s="2110"/>
      <c r="R60" s="2110"/>
      <c r="S60" s="2110"/>
      <c r="T60" s="2110"/>
      <c r="U60" s="2110"/>
      <c r="V60" s="2110"/>
      <c r="W60" s="2110"/>
      <c r="X60" s="2110"/>
      <c r="Y60" s="2110"/>
      <c r="Z60" s="2110"/>
      <c r="AA60" s="2110"/>
      <c r="AB60" s="2110"/>
      <c r="AC60" s="2110"/>
      <c r="AD60" s="2110"/>
      <c r="AE60" s="2110"/>
      <c r="AF60" s="2110"/>
      <c r="AG60" s="2110"/>
      <c r="AH60" s="2110"/>
      <c r="AI60" s="2110"/>
      <c r="AJ60" s="2110"/>
      <c r="AK60" s="2110"/>
      <c r="AL60" s="2115"/>
      <c r="CA60" s="818"/>
      <c r="CB60" s="818"/>
      <c r="CC60" s="818"/>
      <c r="CD60" s="818"/>
      <c r="CE60" s="818"/>
      <c r="CF60" s="818"/>
      <c r="CG60" s="818"/>
      <c r="CH60" s="818"/>
      <c r="CI60" s="818"/>
      <c r="CJ60" s="818"/>
      <c r="CK60" s="818"/>
      <c r="CL60" s="818"/>
      <c r="CM60" s="818"/>
      <c r="CN60" s="818"/>
      <c r="CO60" s="818"/>
      <c r="CP60" s="818"/>
      <c r="CQ60" s="818"/>
      <c r="CR60" s="818"/>
      <c r="CS60" s="818"/>
      <c r="CT60" s="818"/>
      <c r="CU60" s="818"/>
      <c r="CV60" s="818"/>
      <c r="CW60" s="818"/>
      <c r="CX60" s="818"/>
      <c r="CY60" s="818"/>
      <c r="CZ60" s="818"/>
      <c r="DA60" s="818"/>
      <c r="DB60" s="818"/>
      <c r="DC60" s="818"/>
      <c r="DD60" s="818"/>
      <c r="DE60" s="818"/>
      <c r="DF60" s="818"/>
    </row>
    <row r="61" spans="1:110" s="817" customFormat="1" ht="10.95" customHeight="1">
      <c r="A61" s="819"/>
      <c r="B61" s="2114"/>
      <c r="C61" s="2110"/>
      <c r="D61" s="2110"/>
      <c r="E61" s="2110"/>
      <c r="F61" s="2110"/>
      <c r="G61" s="2110"/>
      <c r="H61" s="2110"/>
      <c r="I61" s="2110"/>
      <c r="J61" s="2110"/>
      <c r="K61" s="2110"/>
      <c r="L61" s="2110"/>
      <c r="M61" s="2110"/>
      <c r="N61" s="2110"/>
      <c r="O61" s="2110"/>
      <c r="P61" s="2110"/>
      <c r="Q61" s="2110"/>
      <c r="R61" s="2110"/>
      <c r="S61" s="2110"/>
      <c r="T61" s="2110"/>
      <c r="U61" s="2110"/>
      <c r="V61" s="2110"/>
      <c r="W61" s="2110"/>
      <c r="X61" s="2110"/>
      <c r="Y61" s="2110"/>
      <c r="Z61" s="2110"/>
      <c r="AA61" s="2110"/>
      <c r="AB61" s="2110"/>
      <c r="AC61" s="2110"/>
      <c r="AD61" s="2110"/>
      <c r="AE61" s="2110"/>
      <c r="AF61" s="2110"/>
      <c r="AG61" s="2110"/>
      <c r="AH61" s="2110"/>
      <c r="AI61" s="2110"/>
      <c r="AJ61" s="2110"/>
      <c r="AK61" s="2110"/>
      <c r="AL61" s="2115"/>
      <c r="CA61" s="818"/>
      <c r="CB61" s="818"/>
      <c r="CC61" s="818"/>
      <c r="CD61" s="818"/>
      <c r="CE61" s="818"/>
      <c r="CF61" s="818"/>
      <c r="CG61" s="818"/>
      <c r="CH61" s="818"/>
      <c r="CI61" s="818"/>
      <c r="CJ61" s="818"/>
      <c r="CK61" s="818"/>
      <c r="CL61" s="818"/>
      <c r="CM61" s="818"/>
      <c r="CN61" s="818"/>
      <c r="CO61" s="818"/>
      <c r="CP61" s="818"/>
      <c r="CQ61" s="818"/>
      <c r="CR61" s="818"/>
      <c r="CS61" s="818"/>
      <c r="CT61" s="818"/>
      <c r="CU61" s="818"/>
      <c r="CV61" s="818"/>
      <c r="CW61" s="818"/>
      <c r="CX61" s="818"/>
      <c r="CY61" s="818"/>
      <c r="CZ61" s="818"/>
      <c r="DA61" s="818"/>
      <c r="DB61" s="818"/>
      <c r="DC61" s="818"/>
      <c r="DD61" s="818"/>
      <c r="DE61" s="818"/>
      <c r="DF61" s="818"/>
    </row>
    <row r="62" spans="1:110" s="817" customFormat="1" ht="18" customHeight="1">
      <c r="A62" s="819"/>
      <c r="B62" s="2116"/>
      <c r="C62" s="2117"/>
      <c r="D62" s="2117"/>
      <c r="E62" s="2117"/>
      <c r="F62" s="2117"/>
      <c r="G62" s="2117"/>
      <c r="H62" s="2117"/>
      <c r="I62" s="2117"/>
      <c r="J62" s="2117"/>
      <c r="K62" s="2117"/>
      <c r="L62" s="2117"/>
      <c r="M62" s="2117"/>
      <c r="N62" s="2117"/>
      <c r="O62" s="2117"/>
      <c r="P62" s="2117"/>
      <c r="Q62" s="2117"/>
      <c r="R62" s="2117"/>
      <c r="S62" s="2117"/>
      <c r="T62" s="2117"/>
      <c r="U62" s="2117"/>
      <c r="V62" s="2117"/>
      <c r="W62" s="2117"/>
      <c r="X62" s="2117"/>
      <c r="Y62" s="2117"/>
      <c r="Z62" s="2117"/>
      <c r="AA62" s="2117"/>
      <c r="AB62" s="2117"/>
      <c r="AC62" s="2117"/>
      <c r="AD62" s="2117"/>
      <c r="AE62" s="2117"/>
      <c r="AF62" s="2117"/>
      <c r="AG62" s="2117"/>
      <c r="AH62" s="2117"/>
      <c r="AI62" s="2117"/>
      <c r="AJ62" s="2117"/>
      <c r="AK62" s="2117"/>
      <c r="AL62" s="2118"/>
      <c r="CA62" s="818"/>
      <c r="CB62" s="818"/>
      <c r="CC62" s="818"/>
      <c r="CD62" s="818"/>
      <c r="CE62" s="818"/>
      <c r="CF62" s="818"/>
      <c r="CG62" s="818"/>
      <c r="CH62" s="818"/>
      <c r="CI62" s="818"/>
      <c r="CJ62" s="818"/>
      <c r="CK62" s="818"/>
      <c r="CL62" s="818"/>
      <c r="CM62" s="818"/>
      <c r="CN62" s="818"/>
      <c r="CO62" s="818"/>
      <c r="CP62" s="818"/>
      <c r="CQ62" s="818"/>
      <c r="CR62" s="818"/>
      <c r="CS62" s="818"/>
      <c r="CT62" s="818"/>
      <c r="CU62" s="818"/>
      <c r="CV62" s="818"/>
      <c r="CW62" s="818"/>
      <c r="CX62" s="818"/>
      <c r="CY62" s="818"/>
      <c r="CZ62" s="818"/>
      <c r="DA62" s="818"/>
      <c r="DB62" s="818"/>
      <c r="DC62" s="818"/>
      <c r="DD62" s="818"/>
      <c r="DE62" s="818"/>
      <c r="DF62" s="818"/>
    </row>
    <row r="63" spans="1:110" s="817" customFormat="1" ht="18" customHeight="1">
      <c r="A63" s="819"/>
      <c r="B63" s="822"/>
      <c r="C63" s="822"/>
      <c r="D63" s="822"/>
      <c r="E63" s="822"/>
      <c r="F63" s="822"/>
      <c r="G63" s="822"/>
      <c r="H63" s="822"/>
      <c r="I63" s="822"/>
      <c r="J63" s="822"/>
      <c r="K63" s="822"/>
      <c r="L63" s="822"/>
      <c r="M63" s="822"/>
      <c r="N63" s="822"/>
      <c r="O63" s="822"/>
      <c r="P63" s="822"/>
      <c r="Q63" s="822"/>
      <c r="R63" s="822"/>
      <c r="S63" s="822"/>
      <c r="T63" s="822"/>
      <c r="U63" s="822"/>
      <c r="V63" s="822"/>
      <c r="W63" s="822"/>
      <c r="X63" s="822"/>
      <c r="Y63" s="822"/>
      <c r="Z63" s="822"/>
      <c r="AA63" s="822"/>
      <c r="AB63" s="822"/>
      <c r="AC63" s="822"/>
      <c r="AD63" s="822"/>
      <c r="AE63" s="822"/>
      <c r="AF63" s="822"/>
      <c r="AG63" s="822"/>
      <c r="AH63" s="822"/>
      <c r="AI63" s="822"/>
      <c r="AJ63" s="822"/>
      <c r="AK63" s="822"/>
      <c r="AL63" s="822"/>
      <c r="CA63" s="818"/>
      <c r="CB63" s="818"/>
      <c r="CC63" s="818"/>
      <c r="CD63" s="818"/>
      <c r="CE63" s="818"/>
      <c r="CF63" s="818"/>
      <c r="CG63" s="818"/>
      <c r="CH63" s="818"/>
      <c r="CI63" s="818"/>
      <c r="CJ63" s="818"/>
      <c r="CK63" s="818"/>
      <c r="CL63" s="818"/>
      <c r="CM63" s="818"/>
      <c r="CN63" s="818"/>
      <c r="CO63" s="818"/>
      <c r="CP63" s="818"/>
      <c r="CQ63" s="818"/>
      <c r="CR63" s="818"/>
      <c r="CS63" s="818"/>
      <c r="CT63" s="818"/>
      <c r="CU63" s="818"/>
      <c r="CV63" s="818"/>
      <c r="CW63" s="818"/>
      <c r="CX63" s="818"/>
      <c r="CY63" s="818"/>
      <c r="CZ63" s="818"/>
      <c r="DA63" s="818"/>
      <c r="DB63" s="818"/>
      <c r="DC63" s="818"/>
      <c r="DD63" s="818"/>
      <c r="DE63" s="818"/>
      <c r="DF63" s="818"/>
    </row>
    <row r="64" spans="1:110" s="817" customFormat="1" ht="18" customHeight="1">
      <c r="A64" s="821" t="s">
        <v>2519</v>
      </c>
      <c r="B64" s="824"/>
      <c r="C64" s="824"/>
      <c r="D64" s="824"/>
      <c r="E64" s="824"/>
      <c r="F64" s="824"/>
      <c r="G64" s="824"/>
      <c r="H64" s="824"/>
      <c r="I64" s="824"/>
      <c r="J64" s="824"/>
      <c r="K64" s="824"/>
      <c r="L64" s="824"/>
      <c r="M64" s="824"/>
      <c r="N64" s="824"/>
      <c r="O64" s="824"/>
      <c r="P64" s="824"/>
      <c r="Q64" s="824"/>
      <c r="R64" s="824"/>
      <c r="S64" s="824"/>
      <c r="T64" s="824"/>
      <c r="U64" s="824"/>
      <c r="V64" s="824"/>
      <c r="W64" s="824"/>
      <c r="X64" s="824"/>
      <c r="Y64" s="824"/>
      <c r="Z64" s="824"/>
      <c r="AA64" s="824"/>
      <c r="AB64" s="824"/>
      <c r="AC64" s="824"/>
      <c r="AD64" s="824"/>
      <c r="AE64" s="824"/>
      <c r="AF64" s="824"/>
      <c r="AG64" s="824"/>
      <c r="AH64" s="824"/>
      <c r="AI64" s="824"/>
      <c r="AJ64" s="824"/>
      <c r="AK64" s="824"/>
      <c r="AL64" s="824"/>
      <c r="CA64" s="818"/>
      <c r="CB64" s="818"/>
      <c r="CC64" s="818"/>
      <c r="CD64" s="818"/>
      <c r="CE64" s="818"/>
      <c r="CF64" s="818"/>
      <c r="CG64" s="818"/>
      <c r="CH64" s="818"/>
      <c r="CI64" s="818"/>
      <c r="CJ64" s="818"/>
      <c r="CK64" s="818"/>
      <c r="CL64" s="818"/>
      <c r="CM64" s="818"/>
      <c r="CN64" s="818"/>
      <c r="CO64" s="818"/>
      <c r="CP64" s="818"/>
      <c r="CQ64" s="818"/>
      <c r="CR64" s="818"/>
      <c r="CS64" s="818"/>
      <c r="CT64" s="818"/>
      <c r="CU64" s="818"/>
      <c r="CV64" s="818"/>
      <c r="CW64" s="818"/>
      <c r="CX64" s="818"/>
      <c r="CY64" s="818"/>
      <c r="CZ64" s="818"/>
      <c r="DA64" s="818"/>
      <c r="DB64" s="818"/>
      <c r="DC64" s="818"/>
      <c r="DD64" s="818"/>
      <c r="DE64" s="818"/>
      <c r="DF64" s="818"/>
    </row>
    <row r="65" spans="1:110" s="817" customFormat="1" ht="18" customHeight="1">
      <c r="A65" s="819"/>
      <c r="B65" s="2110" t="s">
        <v>2518</v>
      </c>
      <c r="C65" s="2110"/>
      <c r="D65" s="2110"/>
      <c r="E65" s="2110"/>
      <c r="F65" s="2110"/>
      <c r="G65" s="2110"/>
      <c r="H65" s="2110"/>
      <c r="I65" s="2110"/>
      <c r="J65" s="2110"/>
      <c r="K65" s="2110"/>
      <c r="L65" s="2110"/>
      <c r="M65" s="2110"/>
      <c r="N65" s="2110"/>
      <c r="O65" s="2110"/>
      <c r="P65" s="2110"/>
      <c r="Q65" s="2110"/>
      <c r="R65" s="2110"/>
      <c r="S65" s="2110"/>
      <c r="T65" s="2110"/>
      <c r="U65" s="2110"/>
      <c r="V65" s="2110"/>
      <c r="W65" s="2110"/>
      <c r="X65" s="2110"/>
      <c r="Y65" s="2110"/>
      <c r="Z65" s="2110"/>
      <c r="AA65" s="2110"/>
      <c r="AB65" s="2110"/>
      <c r="AC65" s="2110"/>
      <c r="AD65" s="2110"/>
      <c r="AE65" s="2110"/>
      <c r="AF65" s="2110"/>
      <c r="AG65" s="2110"/>
      <c r="AH65" s="2110"/>
      <c r="AI65" s="2110"/>
      <c r="AJ65" s="2110"/>
      <c r="AK65" s="2110"/>
      <c r="AL65" s="2110"/>
      <c r="CA65" s="818"/>
      <c r="CB65" s="818"/>
      <c r="CC65" s="818"/>
      <c r="CD65" s="818"/>
      <c r="CE65" s="818"/>
      <c r="CF65" s="818"/>
      <c r="CG65" s="818"/>
      <c r="CH65" s="818"/>
      <c r="CI65" s="818"/>
      <c r="CJ65" s="818"/>
      <c r="CK65" s="818"/>
      <c r="CL65" s="818"/>
      <c r="CM65" s="818"/>
      <c r="CN65" s="818"/>
      <c r="CO65" s="818"/>
      <c r="CP65" s="818"/>
      <c r="CQ65" s="818"/>
      <c r="CR65" s="818"/>
      <c r="CS65" s="818"/>
      <c r="CT65" s="818"/>
      <c r="CU65" s="818"/>
      <c r="CV65" s="818"/>
      <c r="CW65" s="818"/>
      <c r="CX65" s="818"/>
      <c r="CY65" s="818"/>
      <c r="CZ65" s="818"/>
      <c r="DA65" s="818"/>
      <c r="DB65" s="818"/>
      <c r="DC65" s="818"/>
      <c r="DD65" s="818"/>
      <c r="DE65" s="818"/>
      <c r="DF65" s="818"/>
    </row>
    <row r="66" spans="1:110" s="817" customFormat="1" ht="18" customHeight="1">
      <c r="A66" s="819"/>
      <c r="B66" s="2110"/>
      <c r="C66" s="2110"/>
      <c r="D66" s="2110"/>
      <c r="E66" s="2110"/>
      <c r="F66" s="2110"/>
      <c r="G66" s="2110"/>
      <c r="H66" s="2110"/>
      <c r="I66" s="2110"/>
      <c r="J66" s="2110"/>
      <c r="K66" s="2110"/>
      <c r="L66" s="2110"/>
      <c r="M66" s="2110"/>
      <c r="N66" s="2110"/>
      <c r="O66" s="2110"/>
      <c r="P66" s="2110"/>
      <c r="Q66" s="2110"/>
      <c r="R66" s="2110"/>
      <c r="S66" s="2110"/>
      <c r="T66" s="2110"/>
      <c r="U66" s="2110"/>
      <c r="V66" s="2110"/>
      <c r="W66" s="2110"/>
      <c r="X66" s="2110"/>
      <c r="Y66" s="2110"/>
      <c r="Z66" s="2110"/>
      <c r="AA66" s="2110"/>
      <c r="AB66" s="2110"/>
      <c r="AC66" s="2110"/>
      <c r="AD66" s="2110"/>
      <c r="AE66" s="2110"/>
      <c r="AF66" s="2110"/>
      <c r="AG66" s="2110"/>
      <c r="AH66" s="2110"/>
      <c r="AI66" s="2110"/>
      <c r="AJ66" s="2110"/>
      <c r="AK66" s="2110"/>
      <c r="AL66" s="2110"/>
      <c r="CA66" s="818"/>
      <c r="CB66" s="818"/>
      <c r="CC66" s="818"/>
      <c r="CD66" s="818"/>
      <c r="CE66" s="818"/>
      <c r="CF66" s="818"/>
      <c r="CG66" s="818"/>
      <c r="CH66" s="818"/>
      <c r="CI66" s="818"/>
      <c r="CJ66" s="818"/>
      <c r="CK66" s="818"/>
      <c r="CL66" s="818"/>
      <c r="CM66" s="818"/>
      <c r="CN66" s="818"/>
      <c r="CO66" s="818"/>
      <c r="CP66" s="818"/>
      <c r="CQ66" s="818"/>
      <c r="CR66" s="818"/>
      <c r="CS66" s="818"/>
      <c r="CT66" s="818"/>
      <c r="CU66" s="818"/>
      <c r="CV66" s="818"/>
      <c r="CW66" s="818"/>
      <c r="CX66" s="818"/>
      <c r="CY66" s="818"/>
      <c r="CZ66" s="818"/>
      <c r="DA66" s="818"/>
      <c r="DB66" s="818"/>
      <c r="DC66" s="818"/>
      <c r="DD66" s="818"/>
      <c r="DE66" s="818"/>
      <c r="DF66" s="818"/>
    </row>
    <row r="67" spans="1:110" s="817" customFormat="1" ht="18" customHeight="1">
      <c r="A67" s="819"/>
      <c r="B67" s="2111" t="s">
        <v>2517</v>
      </c>
      <c r="C67" s="2112"/>
      <c r="D67" s="2112"/>
      <c r="E67" s="2112"/>
      <c r="F67" s="2112"/>
      <c r="G67" s="2112"/>
      <c r="H67" s="2112"/>
      <c r="I67" s="2112"/>
      <c r="J67" s="2112"/>
      <c r="K67" s="2112"/>
      <c r="L67" s="2112"/>
      <c r="M67" s="2112"/>
      <c r="N67" s="2112"/>
      <c r="O67" s="2112"/>
      <c r="P67" s="2112"/>
      <c r="Q67" s="2112"/>
      <c r="R67" s="2112"/>
      <c r="S67" s="2112"/>
      <c r="T67" s="2112"/>
      <c r="U67" s="2112"/>
      <c r="V67" s="2112"/>
      <c r="W67" s="2112"/>
      <c r="X67" s="2112"/>
      <c r="Y67" s="2112"/>
      <c r="Z67" s="2112"/>
      <c r="AA67" s="2112"/>
      <c r="AB67" s="2112"/>
      <c r="AC67" s="2112"/>
      <c r="AD67" s="2112"/>
      <c r="AE67" s="2112"/>
      <c r="AF67" s="2112"/>
      <c r="AG67" s="2112"/>
      <c r="AH67" s="2112"/>
      <c r="AI67" s="2112"/>
      <c r="AJ67" s="2112"/>
      <c r="AK67" s="2112"/>
      <c r="AL67" s="2113"/>
      <c r="CA67" s="818"/>
      <c r="CB67" s="818"/>
      <c r="CC67" s="818"/>
      <c r="CD67" s="818"/>
      <c r="CE67" s="818"/>
      <c r="CF67" s="818"/>
      <c r="CG67" s="818"/>
      <c r="CH67" s="818"/>
      <c r="CI67" s="818"/>
      <c r="CJ67" s="818"/>
      <c r="CK67" s="818"/>
      <c r="CL67" s="818"/>
      <c r="CM67" s="818"/>
      <c r="CN67" s="818"/>
      <c r="CO67" s="818"/>
      <c r="CP67" s="818"/>
      <c r="CQ67" s="818"/>
      <c r="CR67" s="818"/>
      <c r="CS67" s="818"/>
      <c r="CT67" s="818"/>
      <c r="CU67" s="818"/>
      <c r="CV67" s="818"/>
      <c r="CW67" s="818"/>
      <c r="CX67" s="818"/>
      <c r="CY67" s="818"/>
      <c r="CZ67" s="818"/>
      <c r="DA67" s="818"/>
      <c r="DB67" s="818"/>
      <c r="DC67" s="818"/>
      <c r="DD67" s="818"/>
      <c r="DE67" s="818"/>
      <c r="DF67" s="818"/>
    </row>
    <row r="68" spans="1:110" s="817" customFormat="1" ht="18" customHeight="1">
      <c r="A68" s="819"/>
      <c r="B68" s="2114"/>
      <c r="C68" s="2110"/>
      <c r="D68" s="2110"/>
      <c r="E68" s="2110"/>
      <c r="F68" s="2110"/>
      <c r="G68" s="2110"/>
      <c r="H68" s="2110"/>
      <c r="I68" s="2110"/>
      <c r="J68" s="2110"/>
      <c r="K68" s="2110"/>
      <c r="L68" s="2110"/>
      <c r="M68" s="2110"/>
      <c r="N68" s="2110"/>
      <c r="O68" s="2110"/>
      <c r="P68" s="2110"/>
      <c r="Q68" s="2110"/>
      <c r="R68" s="2110"/>
      <c r="S68" s="2110"/>
      <c r="T68" s="2110"/>
      <c r="U68" s="2110"/>
      <c r="V68" s="2110"/>
      <c r="W68" s="2110"/>
      <c r="X68" s="2110"/>
      <c r="Y68" s="2110"/>
      <c r="Z68" s="2110"/>
      <c r="AA68" s="2110"/>
      <c r="AB68" s="2110"/>
      <c r="AC68" s="2110"/>
      <c r="AD68" s="2110"/>
      <c r="AE68" s="2110"/>
      <c r="AF68" s="2110"/>
      <c r="AG68" s="2110"/>
      <c r="AH68" s="2110"/>
      <c r="AI68" s="2110"/>
      <c r="AJ68" s="2110"/>
      <c r="AK68" s="2110"/>
      <c r="AL68" s="2115"/>
      <c r="CA68" s="818"/>
      <c r="CB68" s="818"/>
      <c r="CC68" s="818"/>
      <c r="CD68" s="818"/>
      <c r="CE68" s="818"/>
      <c r="CF68" s="818"/>
      <c r="CG68" s="818"/>
      <c r="CH68" s="818"/>
      <c r="CI68" s="818"/>
      <c r="CJ68" s="818"/>
      <c r="CK68" s="818"/>
      <c r="CL68" s="818"/>
      <c r="CM68" s="818"/>
      <c r="CN68" s="818"/>
      <c r="CO68" s="818"/>
      <c r="CP68" s="818"/>
      <c r="CQ68" s="818"/>
      <c r="CR68" s="818"/>
      <c r="CS68" s="818"/>
      <c r="CT68" s="818"/>
      <c r="CU68" s="818"/>
      <c r="CV68" s="818"/>
      <c r="CW68" s="818"/>
      <c r="CX68" s="818"/>
      <c r="CY68" s="818"/>
      <c r="CZ68" s="818"/>
      <c r="DA68" s="818"/>
      <c r="DB68" s="818"/>
      <c r="DC68" s="818"/>
      <c r="DD68" s="818"/>
      <c r="DE68" s="818"/>
      <c r="DF68" s="818"/>
    </row>
    <row r="69" spans="1:110" s="817" customFormat="1" ht="18" customHeight="1">
      <c r="A69" s="819"/>
      <c r="B69" s="2114"/>
      <c r="C69" s="2110"/>
      <c r="D69" s="2110"/>
      <c r="E69" s="2110"/>
      <c r="F69" s="2110"/>
      <c r="G69" s="2110"/>
      <c r="H69" s="2110"/>
      <c r="I69" s="2110"/>
      <c r="J69" s="2110"/>
      <c r="K69" s="2110"/>
      <c r="L69" s="2110"/>
      <c r="M69" s="2110"/>
      <c r="N69" s="2110"/>
      <c r="O69" s="2110"/>
      <c r="P69" s="2110"/>
      <c r="Q69" s="2110"/>
      <c r="R69" s="2110"/>
      <c r="S69" s="2110"/>
      <c r="T69" s="2110"/>
      <c r="U69" s="2110"/>
      <c r="V69" s="2110"/>
      <c r="W69" s="2110"/>
      <c r="X69" s="2110"/>
      <c r="Y69" s="2110"/>
      <c r="Z69" s="2110"/>
      <c r="AA69" s="2110"/>
      <c r="AB69" s="2110"/>
      <c r="AC69" s="2110"/>
      <c r="AD69" s="2110"/>
      <c r="AE69" s="2110"/>
      <c r="AF69" s="2110"/>
      <c r="AG69" s="2110"/>
      <c r="AH69" s="2110"/>
      <c r="AI69" s="2110"/>
      <c r="AJ69" s="2110"/>
      <c r="AK69" s="2110"/>
      <c r="AL69" s="2115"/>
      <c r="CA69" s="818"/>
      <c r="CB69" s="818"/>
      <c r="CC69" s="818"/>
      <c r="CD69" s="818"/>
      <c r="CE69" s="818"/>
      <c r="CF69" s="818"/>
      <c r="CG69" s="818"/>
      <c r="CH69" s="818"/>
      <c r="CI69" s="818"/>
      <c r="CJ69" s="818"/>
      <c r="CK69" s="818"/>
      <c r="CL69" s="818"/>
      <c r="CM69" s="818"/>
      <c r="CN69" s="818"/>
      <c r="CO69" s="818"/>
      <c r="CP69" s="818"/>
      <c r="CQ69" s="818"/>
      <c r="CR69" s="818"/>
      <c r="CS69" s="818"/>
      <c r="CT69" s="818"/>
      <c r="CU69" s="818"/>
      <c r="CV69" s="818"/>
      <c r="CW69" s="818"/>
      <c r="CX69" s="818"/>
      <c r="CY69" s="818"/>
      <c r="CZ69" s="818"/>
      <c r="DA69" s="818"/>
      <c r="DB69" s="818"/>
      <c r="DC69" s="818"/>
      <c r="DD69" s="818"/>
      <c r="DE69" s="818"/>
      <c r="DF69" s="818"/>
    </row>
    <row r="70" spans="1:110" s="817" customFormat="1" ht="18" customHeight="1">
      <c r="A70" s="819"/>
      <c r="B70" s="2114"/>
      <c r="C70" s="2110"/>
      <c r="D70" s="2110"/>
      <c r="E70" s="2110"/>
      <c r="F70" s="2110"/>
      <c r="G70" s="2110"/>
      <c r="H70" s="2110"/>
      <c r="I70" s="2110"/>
      <c r="J70" s="2110"/>
      <c r="K70" s="2110"/>
      <c r="L70" s="2110"/>
      <c r="M70" s="2110"/>
      <c r="N70" s="2110"/>
      <c r="O70" s="2110"/>
      <c r="P70" s="2110"/>
      <c r="Q70" s="2110"/>
      <c r="R70" s="2110"/>
      <c r="S70" s="2110"/>
      <c r="T70" s="2110"/>
      <c r="U70" s="2110"/>
      <c r="V70" s="2110"/>
      <c r="W70" s="2110"/>
      <c r="X70" s="2110"/>
      <c r="Y70" s="2110"/>
      <c r="Z70" s="2110"/>
      <c r="AA70" s="2110"/>
      <c r="AB70" s="2110"/>
      <c r="AC70" s="2110"/>
      <c r="AD70" s="2110"/>
      <c r="AE70" s="2110"/>
      <c r="AF70" s="2110"/>
      <c r="AG70" s="2110"/>
      <c r="AH70" s="2110"/>
      <c r="AI70" s="2110"/>
      <c r="AJ70" s="2110"/>
      <c r="AK70" s="2110"/>
      <c r="AL70" s="2115"/>
      <c r="CA70" s="818"/>
      <c r="CB70" s="818"/>
      <c r="CC70" s="818"/>
      <c r="CD70" s="818"/>
      <c r="CE70" s="818"/>
      <c r="CF70" s="818"/>
      <c r="CG70" s="818"/>
      <c r="CH70" s="818"/>
      <c r="CI70" s="818"/>
      <c r="CJ70" s="818"/>
      <c r="CK70" s="818"/>
      <c r="CL70" s="818"/>
      <c r="CM70" s="818"/>
      <c r="CN70" s="818"/>
      <c r="CO70" s="818"/>
      <c r="CP70" s="818"/>
      <c r="CQ70" s="818"/>
      <c r="CR70" s="818"/>
      <c r="CS70" s="818"/>
      <c r="CT70" s="818"/>
      <c r="CU70" s="818"/>
      <c r="CV70" s="818"/>
      <c r="CW70" s="818"/>
      <c r="CX70" s="818"/>
      <c r="CY70" s="818"/>
      <c r="CZ70" s="818"/>
      <c r="DA70" s="818"/>
      <c r="DB70" s="818"/>
      <c r="DC70" s="818"/>
      <c r="DD70" s="818"/>
      <c r="DE70" s="818"/>
      <c r="DF70" s="818"/>
    </row>
    <row r="71" spans="1:110" s="817" customFormat="1" ht="10.95" customHeight="1">
      <c r="A71" s="819"/>
      <c r="B71" s="2114"/>
      <c r="C71" s="2110"/>
      <c r="D71" s="2110"/>
      <c r="E71" s="2110"/>
      <c r="F71" s="2110"/>
      <c r="G71" s="2110"/>
      <c r="H71" s="2110"/>
      <c r="I71" s="2110"/>
      <c r="J71" s="2110"/>
      <c r="K71" s="2110"/>
      <c r="L71" s="2110"/>
      <c r="M71" s="2110"/>
      <c r="N71" s="2110"/>
      <c r="O71" s="2110"/>
      <c r="P71" s="2110"/>
      <c r="Q71" s="2110"/>
      <c r="R71" s="2110"/>
      <c r="S71" s="2110"/>
      <c r="T71" s="2110"/>
      <c r="U71" s="2110"/>
      <c r="V71" s="2110"/>
      <c r="W71" s="2110"/>
      <c r="X71" s="2110"/>
      <c r="Y71" s="2110"/>
      <c r="Z71" s="2110"/>
      <c r="AA71" s="2110"/>
      <c r="AB71" s="2110"/>
      <c r="AC71" s="2110"/>
      <c r="AD71" s="2110"/>
      <c r="AE71" s="2110"/>
      <c r="AF71" s="2110"/>
      <c r="AG71" s="2110"/>
      <c r="AH71" s="2110"/>
      <c r="AI71" s="2110"/>
      <c r="AJ71" s="2110"/>
      <c r="AK71" s="2110"/>
      <c r="AL71" s="2115"/>
      <c r="CA71" s="818"/>
      <c r="CB71" s="818"/>
      <c r="CC71" s="818"/>
      <c r="CD71" s="818"/>
      <c r="CE71" s="818"/>
      <c r="CF71" s="818"/>
      <c r="CG71" s="818"/>
      <c r="CH71" s="818"/>
      <c r="CI71" s="818"/>
      <c r="CJ71" s="818"/>
      <c r="CK71" s="818"/>
      <c r="CL71" s="818"/>
      <c r="CM71" s="818"/>
      <c r="CN71" s="818"/>
      <c r="CO71" s="818"/>
      <c r="CP71" s="818"/>
      <c r="CQ71" s="818"/>
      <c r="CR71" s="818"/>
      <c r="CS71" s="818"/>
      <c r="CT71" s="818"/>
      <c r="CU71" s="818"/>
      <c r="CV71" s="818"/>
      <c r="CW71" s="818"/>
      <c r="CX71" s="818"/>
      <c r="CY71" s="818"/>
      <c r="CZ71" s="818"/>
      <c r="DA71" s="818"/>
      <c r="DB71" s="818"/>
      <c r="DC71" s="818"/>
      <c r="DD71" s="818"/>
      <c r="DE71" s="818"/>
      <c r="DF71" s="818"/>
    </row>
    <row r="72" spans="1:110" s="817" customFormat="1" ht="18" customHeight="1">
      <c r="A72" s="819"/>
      <c r="B72" s="2116"/>
      <c r="C72" s="2117"/>
      <c r="D72" s="2117"/>
      <c r="E72" s="2117"/>
      <c r="F72" s="2117"/>
      <c r="G72" s="2117"/>
      <c r="H72" s="2117"/>
      <c r="I72" s="2117"/>
      <c r="J72" s="2117"/>
      <c r="K72" s="2117"/>
      <c r="L72" s="2117"/>
      <c r="M72" s="2117"/>
      <c r="N72" s="2117"/>
      <c r="O72" s="2117"/>
      <c r="P72" s="2117"/>
      <c r="Q72" s="2117"/>
      <c r="R72" s="2117"/>
      <c r="S72" s="2117"/>
      <c r="T72" s="2117"/>
      <c r="U72" s="2117"/>
      <c r="V72" s="2117"/>
      <c r="W72" s="2117"/>
      <c r="X72" s="2117"/>
      <c r="Y72" s="2117"/>
      <c r="Z72" s="2117"/>
      <c r="AA72" s="2117"/>
      <c r="AB72" s="2117"/>
      <c r="AC72" s="2117"/>
      <c r="AD72" s="2117"/>
      <c r="AE72" s="2117"/>
      <c r="AF72" s="2117"/>
      <c r="AG72" s="2117"/>
      <c r="AH72" s="2117"/>
      <c r="AI72" s="2117"/>
      <c r="AJ72" s="2117"/>
      <c r="AK72" s="2117"/>
      <c r="AL72" s="2118"/>
      <c r="CA72" s="818"/>
      <c r="CB72" s="818"/>
      <c r="CC72" s="818"/>
      <c r="CD72" s="818"/>
      <c r="CE72" s="818"/>
      <c r="CF72" s="818"/>
      <c r="CG72" s="818"/>
      <c r="CH72" s="818"/>
      <c r="CI72" s="818"/>
      <c r="CJ72" s="818"/>
      <c r="CK72" s="818"/>
      <c r="CL72" s="818"/>
      <c r="CM72" s="818"/>
      <c r="CN72" s="818"/>
      <c r="CO72" s="818"/>
      <c r="CP72" s="818"/>
      <c r="CQ72" s="818"/>
      <c r="CR72" s="818"/>
      <c r="CS72" s="818"/>
      <c r="CT72" s="818"/>
      <c r="CU72" s="818"/>
      <c r="CV72" s="818"/>
      <c r="CW72" s="818"/>
      <c r="CX72" s="818"/>
      <c r="CY72" s="818"/>
      <c r="CZ72" s="818"/>
      <c r="DA72" s="818"/>
      <c r="DB72" s="818"/>
      <c r="DC72" s="818"/>
      <c r="DD72" s="818"/>
      <c r="DE72" s="818"/>
      <c r="DF72" s="818"/>
    </row>
    <row r="73" spans="1:110" s="817" customFormat="1" ht="18" customHeight="1">
      <c r="A73" s="819"/>
      <c r="CA73" s="818"/>
      <c r="CB73" s="818"/>
      <c r="CC73" s="818"/>
      <c r="CD73" s="818"/>
      <c r="CE73" s="818"/>
      <c r="CF73" s="818"/>
      <c r="CG73" s="818"/>
      <c r="CH73" s="818"/>
      <c r="CI73" s="818"/>
      <c r="CJ73" s="818"/>
      <c r="CK73" s="818"/>
      <c r="CL73" s="818"/>
      <c r="CM73" s="818"/>
      <c r="CN73" s="818"/>
      <c r="CO73" s="818"/>
      <c r="CP73" s="818"/>
      <c r="CQ73" s="818"/>
      <c r="CR73" s="818"/>
      <c r="CS73" s="818"/>
      <c r="CT73" s="818"/>
      <c r="CU73" s="818"/>
      <c r="CV73" s="818"/>
      <c r="CW73" s="818"/>
      <c r="CX73" s="818"/>
      <c r="CY73" s="818"/>
      <c r="CZ73" s="818"/>
      <c r="DA73" s="818"/>
      <c r="DB73" s="818"/>
      <c r="DC73" s="818"/>
      <c r="DD73" s="818"/>
      <c r="DE73" s="818"/>
      <c r="DF73" s="818"/>
    </row>
    <row r="74" spans="1:110" s="817" customFormat="1" ht="18" customHeight="1">
      <c r="A74" s="821" t="s">
        <v>2516</v>
      </c>
      <c r="B74" s="820"/>
      <c r="C74" s="820"/>
      <c r="D74" s="820"/>
      <c r="E74" s="820"/>
      <c r="F74" s="820"/>
      <c r="G74" s="820"/>
      <c r="H74" s="820"/>
      <c r="I74" s="820"/>
      <c r="J74" s="820"/>
      <c r="K74" s="820"/>
      <c r="L74" s="820"/>
      <c r="M74" s="820"/>
      <c r="N74" s="820"/>
      <c r="O74" s="820"/>
      <c r="P74" s="820"/>
      <c r="Q74" s="820"/>
      <c r="R74" s="820"/>
      <c r="S74" s="820"/>
      <c r="T74" s="820"/>
      <c r="U74" s="820"/>
      <c r="V74" s="820"/>
      <c r="W74" s="820"/>
      <c r="X74" s="820"/>
      <c r="Y74" s="820"/>
      <c r="Z74" s="820"/>
      <c r="AA74" s="820"/>
      <c r="AB74" s="820"/>
      <c r="AC74" s="820"/>
      <c r="AD74" s="820"/>
      <c r="AE74" s="820"/>
      <c r="AF74" s="820"/>
      <c r="AG74" s="820"/>
      <c r="AH74" s="820"/>
      <c r="AI74" s="820"/>
      <c r="AJ74" s="820"/>
      <c r="AK74" s="820"/>
      <c r="AL74" s="820"/>
      <c r="CA74" s="818"/>
      <c r="CB74" s="818"/>
      <c r="CC74" s="818"/>
      <c r="CD74" s="818"/>
      <c r="CE74" s="818"/>
      <c r="CF74" s="818"/>
      <c r="CG74" s="818"/>
      <c r="CH74" s="818"/>
      <c r="CI74" s="818"/>
      <c r="CJ74" s="818"/>
      <c r="CK74" s="818"/>
      <c r="CL74" s="818"/>
      <c r="CM74" s="818"/>
      <c r="CN74" s="818"/>
      <c r="CO74" s="818"/>
      <c r="CP74" s="818"/>
      <c r="CQ74" s="818"/>
      <c r="CR74" s="818"/>
      <c r="CS74" s="818"/>
      <c r="CT74" s="818"/>
      <c r="CU74" s="818"/>
      <c r="CV74" s="818"/>
      <c r="CW74" s="818"/>
      <c r="CX74" s="818"/>
      <c r="CY74" s="818"/>
      <c r="CZ74" s="818"/>
      <c r="DA74" s="818"/>
      <c r="DB74" s="818"/>
      <c r="DC74" s="818"/>
      <c r="DD74" s="818"/>
      <c r="DE74" s="818"/>
      <c r="DF74" s="818"/>
    </row>
    <row r="75" spans="1:110" s="817" customFormat="1" ht="18" customHeight="1">
      <c r="A75" s="819"/>
      <c r="B75" s="2110" t="s">
        <v>2515</v>
      </c>
      <c r="C75" s="2110"/>
      <c r="D75" s="2110"/>
      <c r="E75" s="2110"/>
      <c r="F75" s="2110"/>
      <c r="G75" s="2110"/>
      <c r="H75" s="2110"/>
      <c r="I75" s="2110"/>
      <c r="J75" s="2110"/>
      <c r="K75" s="2110"/>
      <c r="L75" s="2110"/>
      <c r="M75" s="2110"/>
      <c r="N75" s="2110"/>
      <c r="O75" s="2110"/>
      <c r="P75" s="2110"/>
      <c r="Q75" s="2110"/>
      <c r="R75" s="2110"/>
      <c r="S75" s="2110"/>
      <c r="T75" s="2110"/>
      <c r="U75" s="2110"/>
      <c r="V75" s="2110"/>
      <c r="W75" s="2110"/>
      <c r="X75" s="2110"/>
      <c r="Y75" s="2110"/>
      <c r="Z75" s="2110"/>
      <c r="AA75" s="2110"/>
      <c r="AB75" s="2110"/>
      <c r="AC75" s="2110"/>
      <c r="AD75" s="2110"/>
      <c r="AE75" s="2110"/>
      <c r="AF75" s="2110"/>
      <c r="AG75" s="2110"/>
      <c r="AH75" s="2110"/>
      <c r="AI75" s="2110"/>
      <c r="AJ75" s="2110"/>
      <c r="AK75" s="2110"/>
      <c r="AL75" s="2110"/>
      <c r="CA75" s="818"/>
      <c r="CB75" s="818"/>
      <c r="CC75" s="818"/>
      <c r="CD75" s="818"/>
      <c r="CE75" s="818"/>
      <c r="CF75" s="818"/>
      <c r="CG75" s="818"/>
      <c r="CH75" s="818"/>
      <c r="CI75" s="818"/>
      <c r="CJ75" s="818"/>
      <c r="CK75" s="818"/>
      <c r="CL75" s="818"/>
      <c r="CM75" s="818"/>
      <c r="CN75" s="818"/>
      <c r="CO75" s="818"/>
      <c r="CP75" s="818"/>
      <c r="CQ75" s="818"/>
      <c r="CR75" s="818"/>
      <c r="CS75" s="818"/>
      <c r="CT75" s="818"/>
      <c r="CU75" s="818"/>
      <c r="CV75" s="818"/>
      <c r="CW75" s="818"/>
      <c r="CX75" s="818"/>
      <c r="CY75" s="818"/>
      <c r="CZ75" s="818"/>
      <c r="DA75" s="818"/>
      <c r="DB75" s="818"/>
      <c r="DC75" s="818"/>
      <c r="DD75" s="818"/>
      <c r="DE75" s="818"/>
      <c r="DF75" s="818"/>
    </row>
    <row r="76" spans="1:110" s="817" customFormat="1" ht="18" customHeight="1">
      <c r="A76" s="819"/>
      <c r="B76" s="2110"/>
      <c r="C76" s="2110"/>
      <c r="D76" s="2110"/>
      <c r="E76" s="2110"/>
      <c r="F76" s="2110"/>
      <c r="G76" s="2110"/>
      <c r="H76" s="2110"/>
      <c r="I76" s="2110"/>
      <c r="J76" s="2110"/>
      <c r="K76" s="2110"/>
      <c r="L76" s="2110"/>
      <c r="M76" s="2110"/>
      <c r="N76" s="2110"/>
      <c r="O76" s="2110"/>
      <c r="P76" s="2110"/>
      <c r="Q76" s="2110"/>
      <c r="R76" s="2110"/>
      <c r="S76" s="2110"/>
      <c r="T76" s="2110"/>
      <c r="U76" s="2110"/>
      <c r="V76" s="2110"/>
      <c r="W76" s="2110"/>
      <c r="X76" s="2110"/>
      <c r="Y76" s="2110"/>
      <c r="Z76" s="2110"/>
      <c r="AA76" s="2110"/>
      <c r="AB76" s="2110"/>
      <c r="AC76" s="2110"/>
      <c r="AD76" s="2110"/>
      <c r="AE76" s="2110"/>
      <c r="AF76" s="2110"/>
      <c r="AG76" s="2110"/>
      <c r="AH76" s="2110"/>
      <c r="AI76" s="2110"/>
      <c r="AJ76" s="2110"/>
      <c r="AK76" s="2110"/>
      <c r="AL76" s="2110"/>
      <c r="CA76" s="818"/>
      <c r="CB76" s="818"/>
      <c r="CC76" s="818"/>
      <c r="CD76" s="818"/>
      <c r="CE76" s="818"/>
      <c r="CF76" s="818"/>
      <c r="CG76" s="818"/>
      <c r="CH76" s="818"/>
      <c r="CI76" s="818"/>
      <c r="CJ76" s="818"/>
      <c r="CK76" s="818"/>
      <c r="CL76" s="818"/>
      <c r="CM76" s="818"/>
      <c r="CN76" s="818"/>
      <c r="CO76" s="818"/>
      <c r="CP76" s="818"/>
      <c r="CQ76" s="818"/>
      <c r="CR76" s="818"/>
      <c r="CS76" s="818"/>
      <c r="CT76" s="818"/>
      <c r="CU76" s="818"/>
      <c r="CV76" s="818"/>
      <c r="CW76" s="818"/>
      <c r="CX76" s="818"/>
      <c r="CY76" s="818"/>
      <c r="CZ76" s="818"/>
      <c r="DA76" s="818"/>
      <c r="DB76" s="818"/>
      <c r="DC76" s="818"/>
      <c r="DD76" s="818"/>
      <c r="DE76" s="818"/>
      <c r="DF76" s="818"/>
    </row>
    <row r="77" spans="1:110" s="817" customFormat="1" ht="18" customHeight="1">
      <c r="A77" s="819"/>
      <c r="B77" s="2119" t="s">
        <v>2514</v>
      </c>
      <c r="C77" s="2120"/>
      <c r="D77" s="2120"/>
      <c r="E77" s="2120"/>
      <c r="F77" s="2120"/>
      <c r="G77" s="2120"/>
      <c r="H77" s="2120"/>
      <c r="I77" s="2120"/>
      <c r="J77" s="2120"/>
      <c r="K77" s="2120"/>
      <c r="L77" s="2120"/>
      <c r="M77" s="2120"/>
      <c r="N77" s="2120"/>
      <c r="O77" s="2120"/>
      <c r="P77" s="2120"/>
      <c r="Q77" s="2120"/>
      <c r="R77" s="2120"/>
      <c r="S77" s="2120"/>
      <c r="T77" s="2120"/>
      <c r="U77" s="2120"/>
      <c r="V77" s="2120"/>
      <c r="W77" s="2120"/>
      <c r="X77" s="2120"/>
      <c r="Y77" s="2120"/>
      <c r="Z77" s="2120"/>
      <c r="AA77" s="2120"/>
      <c r="AB77" s="2120"/>
      <c r="AC77" s="2120"/>
      <c r="AD77" s="2120"/>
      <c r="AE77" s="2120"/>
      <c r="AF77" s="2120"/>
      <c r="AG77" s="2120"/>
      <c r="AH77" s="2120"/>
      <c r="AI77" s="2120"/>
      <c r="AJ77" s="2120"/>
      <c r="AK77" s="2120"/>
      <c r="AL77" s="2121"/>
      <c r="CA77" s="818"/>
      <c r="CB77" s="818"/>
      <c r="CC77" s="818"/>
      <c r="CD77" s="818"/>
      <c r="CE77" s="818"/>
      <c r="CF77" s="818"/>
      <c r="CG77" s="818"/>
      <c r="CH77" s="818"/>
      <c r="CI77" s="818"/>
      <c r="CJ77" s="818"/>
      <c r="CK77" s="818"/>
      <c r="CL77" s="818"/>
      <c r="CM77" s="818"/>
      <c r="CN77" s="818"/>
      <c r="CO77" s="818"/>
      <c r="CP77" s="818"/>
      <c r="CQ77" s="818"/>
      <c r="CR77" s="818"/>
      <c r="CS77" s="818"/>
      <c r="CT77" s="818"/>
      <c r="CU77" s="818"/>
      <c r="CV77" s="818"/>
      <c r="CW77" s="818"/>
      <c r="CX77" s="818"/>
      <c r="CY77" s="818"/>
      <c r="CZ77" s="818"/>
      <c r="DA77" s="818"/>
      <c r="DB77" s="818"/>
      <c r="DC77" s="818"/>
      <c r="DD77" s="818"/>
      <c r="DE77" s="818"/>
      <c r="DF77" s="818"/>
    </row>
    <row r="78" spans="1:110" s="817" customFormat="1" ht="18" customHeight="1">
      <c r="A78" s="819"/>
      <c r="CA78" s="818"/>
      <c r="CB78" s="818"/>
      <c r="CC78" s="818"/>
      <c r="CD78" s="818"/>
      <c r="CE78" s="818"/>
      <c r="CF78" s="818"/>
      <c r="CG78" s="818"/>
      <c r="CH78" s="818"/>
      <c r="CI78" s="818"/>
      <c r="CJ78" s="818"/>
      <c r="CK78" s="818"/>
      <c r="CL78" s="818"/>
      <c r="CM78" s="818"/>
      <c r="CN78" s="818"/>
      <c r="CO78" s="818"/>
      <c r="CP78" s="818"/>
      <c r="CQ78" s="818"/>
      <c r="CR78" s="818"/>
      <c r="CS78" s="818"/>
      <c r="CT78" s="818"/>
      <c r="CU78" s="818"/>
      <c r="CV78" s="818"/>
      <c r="CW78" s="818"/>
      <c r="CX78" s="818"/>
      <c r="CY78" s="818"/>
      <c r="CZ78" s="818"/>
      <c r="DA78" s="818"/>
      <c r="DB78" s="818"/>
      <c r="DC78" s="818"/>
      <c r="DD78" s="818"/>
      <c r="DE78" s="818"/>
      <c r="DF78" s="818"/>
    </row>
    <row r="79" spans="1:110" s="817" customFormat="1" ht="18" customHeight="1">
      <c r="A79" s="821" t="s">
        <v>2513</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CA79" s="818"/>
      <c r="CB79" s="818"/>
      <c r="CC79" s="818"/>
      <c r="CD79" s="818"/>
      <c r="CE79" s="818"/>
      <c r="CF79" s="818"/>
      <c r="CG79" s="818"/>
      <c r="CH79" s="818"/>
      <c r="CI79" s="818"/>
      <c r="CJ79" s="818"/>
      <c r="CK79" s="818"/>
      <c r="CL79" s="818"/>
      <c r="CM79" s="818"/>
      <c r="CN79" s="818"/>
      <c r="CO79" s="818"/>
      <c r="CP79" s="818"/>
      <c r="CQ79" s="818"/>
      <c r="CR79" s="818"/>
      <c r="CS79" s="818"/>
      <c r="CT79" s="818"/>
      <c r="CU79" s="818"/>
      <c r="CV79" s="818"/>
      <c r="CW79" s="818"/>
      <c r="CX79" s="818"/>
      <c r="CY79" s="818"/>
      <c r="CZ79" s="818"/>
      <c r="DA79" s="818"/>
      <c r="DB79" s="818"/>
      <c r="DC79" s="818"/>
      <c r="DD79" s="818"/>
      <c r="DE79" s="818"/>
      <c r="DF79" s="818"/>
    </row>
    <row r="80" spans="1:110" s="817" customFormat="1" ht="18" customHeight="1">
      <c r="A80" s="819"/>
      <c r="B80" s="2110" t="s">
        <v>2512</v>
      </c>
      <c r="C80" s="2110"/>
      <c r="D80" s="2110"/>
      <c r="E80" s="2110"/>
      <c r="F80" s="2110"/>
      <c r="G80" s="2110"/>
      <c r="H80" s="2110"/>
      <c r="I80" s="2110"/>
      <c r="J80" s="2110"/>
      <c r="K80" s="2110"/>
      <c r="L80" s="2110"/>
      <c r="M80" s="2110"/>
      <c r="N80" s="2110"/>
      <c r="O80" s="2110"/>
      <c r="P80" s="2110"/>
      <c r="Q80" s="2110"/>
      <c r="R80" s="2110"/>
      <c r="S80" s="2110"/>
      <c r="T80" s="2110"/>
      <c r="U80" s="2110"/>
      <c r="V80" s="2110"/>
      <c r="W80" s="2110"/>
      <c r="X80" s="2110"/>
      <c r="Y80" s="2110"/>
      <c r="Z80" s="2110"/>
      <c r="AA80" s="2110"/>
      <c r="AB80" s="2110"/>
      <c r="AC80" s="2110"/>
      <c r="AD80" s="2110"/>
      <c r="AE80" s="2110"/>
      <c r="AF80" s="2110"/>
      <c r="AG80" s="2110"/>
      <c r="AH80" s="2110"/>
      <c r="AI80" s="2110"/>
      <c r="AJ80" s="2110"/>
      <c r="AK80" s="2110"/>
      <c r="AL80" s="2110"/>
      <c r="CA80" s="818"/>
      <c r="CB80" s="818"/>
      <c r="CC80" s="818"/>
      <c r="CD80" s="818"/>
      <c r="CE80" s="818"/>
      <c r="CF80" s="818"/>
      <c r="CG80" s="818"/>
      <c r="CH80" s="818"/>
      <c r="CI80" s="818"/>
      <c r="CJ80" s="818"/>
      <c r="CK80" s="818"/>
      <c r="CL80" s="818"/>
      <c r="CM80" s="818"/>
      <c r="CN80" s="818"/>
      <c r="CO80" s="818"/>
      <c r="CP80" s="818"/>
      <c r="CQ80" s="818"/>
      <c r="CR80" s="818"/>
      <c r="CS80" s="818"/>
      <c r="CT80" s="818"/>
      <c r="CU80" s="818"/>
      <c r="CV80" s="818"/>
      <c r="CW80" s="818"/>
      <c r="CX80" s="818"/>
      <c r="CY80" s="818"/>
      <c r="CZ80" s="818"/>
      <c r="DA80" s="818"/>
      <c r="DB80" s="818"/>
      <c r="DC80" s="818"/>
      <c r="DD80" s="818"/>
      <c r="DE80" s="818"/>
      <c r="DF80" s="818"/>
    </row>
    <row r="81" spans="1:110" s="817" customFormat="1" ht="18" customHeight="1">
      <c r="A81" s="819"/>
      <c r="B81" s="2110"/>
      <c r="C81" s="2110"/>
      <c r="D81" s="2110"/>
      <c r="E81" s="2110"/>
      <c r="F81" s="2110"/>
      <c r="G81" s="2110"/>
      <c r="H81" s="2110"/>
      <c r="I81" s="2110"/>
      <c r="J81" s="2110"/>
      <c r="K81" s="2110"/>
      <c r="L81" s="2110"/>
      <c r="M81" s="2110"/>
      <c r="N81" s="2110"/>
      <c r="O81" s="2110"/>
      <c r="P81" s="2110"/>
      <c r="Q81" s="2110"/>
      <c r="R81" s="2110"/>
      <c r="S81" s="2110"/>
      <c r="T81" s="2110"/>
      <c r="U81" s="2110"/>
      <c r="V81" s="2110"/>
      <c r="W81" s="2110"/>
      <c r="X81" s="2110"/>
      <c r="Y81" s="2110"/>
      <c r="Z81" s="2110"/>
      <c r="AA81" s="2110"/>
      <c r="AB81" s="2110"/>
      <c r="AC81" s="2110"/>
      <c r="AD81" s="2110"/>
      <c r="AE81" s="2110"/>
      <c r="AF81" s="2110"/>
      <c r="AG81" s="2110"/>
      <c r="AH81" s="2110"/>
      <c r="AI81" s="2110"/>
      <c r="AJ81" s="2110"/>
      <c r="AK81" s="2110"/>
      <c r="AL81" s="2110"/>
      <c r="CA81" s="818"/>
      <c r="CB81" s="818"/>
      <c r="CC81" s="818"/>
      <c r="CD81" s="818"/>
      <c r="CE81" s="818"/>
      <c r="CF81" s="818"/>
      <c r="CG81" s="818"/>
      <c r="CH81" s="818"/>
      <c r="CI81" s="818"/>
      <c r="CJ81" s="818"/>
      <c r="CK81" s="818"/>
      <c r="CL81" s="818"/>
      <c r="CM81" s="818"/>
      <c r="CN81" s="818"/>
      <c r="CO81" s="818"/>
      <c r="CP81" s="818"/>
      <c r="CQ81" s="818"/>
      <c r="CR81" s="818"/>
      <c r="CS81" s="818"/>
      <c r="CT81" s="818"/>
      <c r="CU81" s="818"/>
      <c r="CV81" s="818"/>
      <c r="CW81" s="818"/>
      <c r="CX81" s="818"/>
      <c r="CY81" s="818"/>
      <c r="CZ81" s="818"/>
      <c r="DA81" s="818"/>
      <c r="DB81" s="818"/>
      <c r="DC81" s="818"/>
      <c r="DD81" s="818"/>
      <c r="DE81" s="818"/>
      <c r="DF81" s="818"/>
    </row>
    <row r="82" spans="1:110" s="817" customFormat="1" ht="18" customHeight="1">
      <c r="A82" s="819"/>
      <c r="B82" s="2111" t="s">
        <v>2511</v>
      </c>
      <c r="C82" s="2112"/>
      <c r="D82" s="2112"/>
      <c r="E82" s="2112"/>
      <c r="F82" s="2112"/>
      <c r="G82" s="2112"/>
      <c r="H82" s="2112"/>
      <c r="I82" s="2112"/>
      <c r="J82" s="2112"/>
      <c r="K82" s="2112"/>
      <c r="L82" s="2112"/>
      <c r="M82" s="2112"/>
      <c r="N82" s="2112"/>
      <c r="O82" s="2112"/>
      <c r="P82" s="2112"/>
      <c r="Q82" s="2112"/>
      <c r="R82" s="2112"/>
      <c r="S82" s="2112"/>
      <c r="T82" s="2112"/>
      <c r="U82" s="2112"/>
      <c r="V82" s="2112"/>
      <c r="W82" s="2112"/>
      <c r="X82" s="2112"/>
      <c r="Y82" s="2112"/>
      <c r="Z82" s="2112"/>
      <c r="AA82" s="2112"/>
      <c r="AB82" s="2112"/>
      <c r="AC82" s="2112"/>
      <c r="AD82" s="2112"/>
      <c r="AE82" s="2112"/>
      <c r="AF82" s="2112"/>
      <c r="AG82" s="2112"/>
      <c r="AH82" s="2112"/>
      <c r="AI82" s="2112"/>
      <c r="AJ82" s="2112"/>
      <c r="AK82" s="2112"/>
      <c r="AL82" s="2113"/>
      <c r="CA82" s="818"/>
      <c r="CB82" s="818"/>
      <c r="CC82" s="818"/>
      <c r="CD82" s="818"/>
      <c r="CE82" s="818"/>
      <c r="CF82" s="818"/>
      <c r="CG82" s="818"/>
      <c r="CH82" s="818"/>
      <c r="CI82" s="818"/>
      <c r="CJ82" s="818"/>
      <c r="CK82" s="818"/>
      <c r="CL82" s="818"/>
      <c r="CM82" s="818"/>
      <c r="CN82" s="818"/>
      <c r="CO82" s="818"/>
      <c r="CP82" s="818"/>
      <c r="CQ82" s="818"/>
      <c r="CR82" s="818"/>
      <c r="CS82" s="818"/>
      <c r="CT82" s="818"/>
      <c r="CU82" s="818"/>
      <c r="CV82" s="818"/>
      <c r="CW82" s="818"/>
      <c r="CX82" s="818"/>
      <c r="CY82" s="818"/>
      <c r="CZ82" s="818"/>
      <c r="DA82" s="818"/>
      <c r="DB82" s="818"/>
      <c r="DC82" s="818"/>
      <c r="DD82" s="818"/>
      <c r="DE82" s="818"/>
      <c r="DF82" s="818"/>
    </row>
    <row r="83" spans="1:110" s="817" customFormat="1" ht="18" customHeight="1">
      <c r="A83" s="819"/>
      <c r="B83" s="2114"/>
      <c r="C83" s="2110"/>
      <c r="D83" s="2110"/>
      <c r="E83" s="2110"/>
      <c r="F83" s="2110"/>
      <c r="G83" s="2110"/>
      <c r="H83" s="2110"/>
      <c r="I83" s="2110"/>
      <c r="J83" s="2110"/>
      <c r="K83" s="2110"/>
      <c r="L83" s="2110"/>
      <c r="M83" s="2110"/>
      <c r="N83" s="2110"/>
      <c r="O83" s="2110"/>
      <c r="P83" s="2110"/>
      <c r="Q83" s="2110"/>
      <c r="R83" s="2110"/>
      <c r="S83" s="2110"/>
      <c r="T83" s="2110"/>
      <c r="U83" s="2110"/>
      <c r="V83" s="2110"/>
      <c r="W83" s="2110"/>
      <c r="X83" s="2110"/>
      <c r="Y83" s="2110"/>
      <c r="Z83" s="2110"/>
      <c r="AA83" s="2110"/>
      <c r="AB83" s="2110"/>
      <c r="AC83" s="2110"/>
      <c r="AD83" s="2110"/>
      <c r="AE83" s="2110"/>
      <c r="AF83" s="2110"/>
      <c r="AG83" s="2110"/>
      <c r="AH83" s="2110"/>
      <c r="AI83" s="2110"/>
      <c r="AJ83" s="2110"/>
      <c r="AK83" s="2110"/>
      <c r="AL83" s="2115"/>
      <c r="CA83" s="818"/>
      <c r="CB83" s="818"/>
      <c r="CC83" s="818"/>
      <c r="CD83" s="818"/>
      <c r="CE83" s="818"/>
      <c r="CF83" s="818"/>
      <c r="CG83" s="818"/>
      <c r="CH83" s="818"/>
      <c r="CI83" s="818"/>
      <c r="CJ83" s="818"/>
      <c r="CK83" s="818"/>
      <c r="CL83" s="818"/>
      <c r="CM83" s="818"/>
      <c r="CN83" s="818"/>
      <c r="CO83" s="818"/>
      <c r="CP83" s="818"/>
      <c r="CQ83" s="818"/>
      <c r="CR83" s="818"/>
      <c r="CS83" s="818"/>
      <c r="CT83" s="818"/>
      <c r="CU83" s="818"/>
      <c r="CV83" s="818"/>
      <c r="CW83" s="818"/>
      <c r="CX83" s="818"/>
      <c r="CY83" s="818"/>
      <c r="CZ83" s="818"/>
      <c r="DA83" s="818"/>
      <c r="DB83" s="818"/>
      <c r="DC83" s="818"/>
      <c r="DD83" s="818"/>
      <c r="DE83" s="818"/>
      <c r="DF83" s="818"/>
    </row>
    <row r="84" spans="1:110" s="817" customFormat="1" ht="18" customHeight="1">
      <c r="A84" s="819"/>
      <c r="B84" s="2114"/>
      <c r="C84" s="2110"/>
      <c r="D84" s="2110"/>
      <c r="E84" s="2110"/>
      <c r="F84" s="2110"/>
      <c r="G84" s="2110"/>
      <c r="H84" s="2110"/>
      <c r="I84" s="2110"/>
      <c r="J84" s="2110"/>
      <c r="K84" s="2110"/>
      <c r="L84" s="2110"/>
      <c r="M84" s="2110"/>
      <c r="N84" s="2110"/>
      <c r="O84" s="2110"/>
      <c r="P84" s="2110"/>
      <c r="Q84" s="2110"/>
      <c r="R84" s="2110"/>
      <c r="S84" s="2110"/>
      <c r="T84" s="2110"/>
      <c r="U84" s="2110"/>
      <c r="V84" s="2110"/>
      <c r="W84" s="2110"/>
      <c r="X84" s="2110"/>
      <c r="Y84" s="2110"/>
      <c r="Z84" s="2110"/>
      <c r="AA84" s="2110"/>
      <c r="AB84" s="2110"/>
      <c r="AC84" s="2110"/>
      <c r="AD84" s="2110"/>
      <c r="AE84" s="2110"/>
      <c r="AF84" s="2110"/>
      <c r="AG84" s="2110"/>
      <c r="AH84" s="2110"/>
      <c r="AI84" s="2110"/>
      <c r="AJ84" s="2110"/>
      <c r="AK84" s="2110"/>
      <c r="AL84" s="2115"/>
      <c r="CA84" s="818"/>
      <c r="CB84" s="818"/>
      <c r="CC84" s="818"/>
      <c r="CD84" s="818"/>
      <c r="CE84" s="818"/>
      <c r="CF84" s="818"/>
      <c r="CG84" s="818"/>
      <c r="CH84" s="818"/>
      <c r="CI84" s="818"/>
      <c r="CJ84" s="818"/>
      <c r="CK84" s="818"/>
      <c r="CL84" s="818"/>
      <c r="CM84" s="818"/>
      <c r="CN84" s="818"/>
      <c r="CO84" s="818"/>
      <c r="CP84" s="818"/>
      <c r="CQ84" s="818"/>
      <c r="CR84" s="818"/>
      <c r="CS84" s="818"/>
      <c r="CT84" s="818"/>
      <c r="CU84" s="818"/>
      <c r="CV84" s="818"/>
      <c r="CW84" s="818"/>
      <c r="CX84" s="818"/>
      <c r="CY84" s="818"/>
      <c r="CZ84" s="818"/>
      <c r="DA84" s="818"/>
      <c r="DB84" s="818"/>
      <c r="DC84" s="818"/>
      <c r="DD84" s="818"/>
      <c r="DE84" s="818"/>
      <c r="DF84" s="818"/>
    </row>
    <row r="85" spans="1:110" s="817" customFormat="1" ht="18" customHeight="1">
      <c r="A85" s="819"/>
      <c r="B85" s="2114"/>
      <c r="C85" s="2110"/>
      <c r="D85" s="2110"/>
      <c r="E85" s="2110"/>
      <c r="F85" s="2110"/>
      <c r="G85" s="2110"/>
      <c r="H85" s="2110"/>
      <c r="I85" s="2110"/>
      <c r="J85" s="2110"/>
      <c r="K85" s="2110"/>
      <c r="L85" s="2110"/>
      <c r="M85" s="2110"/>
      <c r="N85" s="2110"/>
      <c r="O85" s="2110"/>
      <c r="P85" s="2110"/>
      <c r="Q85" s="2110"/>
      <c r="R85" s="2110"/>
      <c r="S85" s="2110"/>
      <c r="T85" s="2110"/>
      <c r="U85" s="2110"/>
      <c r="V85" s="2110"/>
      <c r="W85" s="2110"/>
      <c r="X85" s="2110"/>
      <c r="Y85" s="2110"/>
      <c r="Z85" s="2110"/>
      <c r="AA85" s="2110"/>
      <c r="AB85" s="2110"/>
      <c r="AC85" s="2110"/>
      <c r="AD85" s="2110"/>
      <c r="AE85" s="2110"/>
      <c r="AF85" s="2110"/>
      <c r="AG85" s="2110"/>
      <c r="AH85" s="2110"/>
      <c r="AI85" s="2110"/>
      <c r="AJ85" s="2110"/>
      <c r="AK85" s="2110"/>
      <c r="AL85" s="2115"/>
      <c r="CA85" s="818"/>
      <c r="CB85" s="818"/>
      <c r="CC85" s="818"/>
      <c r="CD85" s="818"/>
      <c r="CE85" s="818"/>
      <c r="CF85" s="818"/>
      <c r="CG85" s="818"/>
      <c r="CH85" s="818"/>
      <c r="CI85" s="818"/>
      <c r="CJ85" s="818"/>
      <c r="CK85" s="818"/>
      <c r="CL85" s="818"/>
      <c r="CM85" s="818"/>
      <c r="CN85" s="818"/>
      <c r="CO85" s="818"/>
      <c r="CP85" s="818"/>
      <c r="CQ85" s="818"/>
      <c r="CR85" s="818"/>
      <c r="CS85" s="818"/>
      <c r="CT85" s="818"/>
      <c r="CU85" s="818"/>
      <c r="CV85" s="818"/>
      <c r="CW85" s="818"/>
      <c r="CX85" s="818"/>
      <c r="CY85" s="818"/>
      <c r="CZ85" s="818"/>
      <c r="DA85" s="818"/>
      <c r="DB85" s="818"/>
      <c r="DC85" s="818"/>
      <c r="DD85" s="818"/>
      <c r="DE85" s="818"/>
      <c r="DF85" s="818"/>
    </row>
    <row r="86" spans="1:110" s="817" customFormat="1" ht="18" customHeight="1">
      <c r="A86" s="819"/>
      <c r="B86" s="2114"/>
      <c r="C86" s="2110"/>
      <c r="D86" s="2110"/>
      <c r="E86" s="2110"/>
      <c r="F86" s="2110"/>
      <c r="G86" s="2110"/>
      <c r="H86" s="2110"/>
      <c r="I86" s="2110"/>
      <c r="J86" s="2110"/>
      <c r="K86" s="2110"/>
      <c r="L86" s="2110"/>
      <c r="M86" s="2110"/>
      <c r="N86" s="2110"/>
      <c r="O86" s="2110"/>
      <c r="P86" s="2110"/>
      <c r="Q86" s="2110"/>
      <c r="R86" s="2110"/>
      <c r="S86" s="2110"/>
      <c r="T86" s="2110"/>
      <c r="U86" s="2110"/>
      <c r="V86" s="2110"/>
      <c r="W86" s="2110"/>
      <c r="X86" s="2110"/>
      <c r="Y86" s="2110"/>
      <c r="Z86" s="2110"/>
      <c r="AA86" s="2110"/>
      <c r="AB86" s="2110"/>
      <c r="AC86" s="2110"/>
      <c r="AD86" s="2110"/>
      <c r="AE86" s="2110"/>
      <c r="AF86" s="2110"/>
      <c r="AG86" s="2110"/>
      <c r="AH86" s="2110"/>
      <c r="AI86" s="2110"/>
      <c r="AJ86" s="2110"/>
      <c r="AK86" s="2110"/>
      <c r="AL86" s="2115"/>
      <c r="CA86" s="818"/>
      <c r="CB86" s="818"/>
      <c r="CC86" s="818"/>
      <c r="CD86" s="818"/>
      <c r="CE86" s="818"/>
      <c r="CF86" s="818"/>
      <c r="CG86" s="818"/>
      <c r="CH86" s="818"/>
      <c r="CI86" s="818"/>
      <c r="CJ86" s="818"/>
      <c r="CK86" s="818"/>
      <c r="CL86" s="818"/>
      <c r="CM86" s="818"/>
      <c r="CN86" s="818"/>
      <c r="CO86" s="818"/>
      <c r="CP86" s="818"/>
      <c r="CQ86" s="818"/>
      <c r="CR86" s="818"/>
      <c r="CS86" s="818"/>
      <c r="CT86" s="818"/>
      <c r="CU86" s="818"/>
      <c r="CV86" s="818"/>
      <c r="CW86" s="818"/>
      <c r="CX86" s="818"/>
      <c r="CY86" s="818"/>
      <c r="CZ86" s="818"/>
      <c r="DA86" s="818"/>
      <c r="DB86" s="818"/>
      <c r="DC86" s="818"/>
      <c r="DD86" s="818"/>
      <c r="DE86" s="818"/>
      <c r="DF86" s="818"/>
    </row>
    <row r="87" spans="1:110" s="817" customFormat="1" ht="18" customHeight="1">
      <c r="A87" s="819"/>
      <c r="B87" s="2114"/>
      <c r="C87" s="2110"/>
      <c r="D87" s="2110"/>
      <c r="E87" s="2110"/>
      <c r="F87" s="2110"/>
      <c r="G87" s="2110"/>
      <c r="H87" s="2110"/>
      <c r="I87" s="2110"/>
      <c r="J87" s="2110"/>
      <c r="K87" s="2110"/>
      <c r="L87" s="2110"/>
      <c r="M87" s="2110"/>
      <c r="N87" s="2110"/>
      <c r="O87" s="2110"/>
      <c r="P87" s="2110"/>
      <c r="Q87" s="2110"/>
      <c r="R87" s="2110"/>
      <c r="S87" s="2110"/>
      <c r="T87" s="2110"/>
      <c r="U87" s="2110"/>
      <c r="V87" s="2110"/>
      <c r="W87" s="2110"/>
      <c r="X87" s="2110"/>
      <c r="Y87" s="2110"/>
      <c r="Z87" s="2110"/>
      <c r="AA87" s="2110"/>
      <c r="AB87" s="2110"/>
      <c r="AC87" s="2110"/>
      <c r="AD87" s="2110"/>
      <c r="AE87" s="2110"/>
      <c r="AF87" s="2110"/>
      <c r="AG87" s="2110"/>
      <c r="AH87" s="2110"/>
      <c r="AI87" s="2110"/>
      <c r="AJ87" s="2110"/>
      <c r="AK87" s="2110"/>
      <c r="AL87" s="2115"/>
      <c r="CA87" s="818"/>
      <c r="CB87" s="818"/>
      <c r="CC87" s="818"/>
      <c r="CD87" s="818"/>
      <c r="CE87" s="818"/>
      <c r="CF87" s="818"/>
      <c r="CG87" s="818"/>
      <c r="CH87" s="818"/>
      <c r="CI87" s="818"/>
      <c r="CJ87" s="818"/>
      <c r="CK87" s="818"/>
      <c r="CL87" s="818"/>
      <c r="CM87" s="818"/>
      <c r="CN87" s="818"/>
      <c r="CO87" s="818"/>
      <c r="CP87" s="818"/>
      <c r="CQ87" s="818"/>
      <c r="CR87" s="818"/>
      <c r="CS87" s="818"/>
      <c r="CT87" s="818"/>
      <c r="CU87" s="818"/>
      <c r="CV87" s="818"/>
      <c r="CW87" s="818"/>
      <c r="CX87" s="818"/>
      <c r="CY87" s="818"/>
      <c r="CZ87" s="818"/>
      <c r="DA87" s="818"/>
      <c r="DB87" s="818"/>
      <c r="DC87" s="818"/>
      <c r="DD87" s="818"/>
      <c r="DE87" s="818"/>
      <c r="DF87" s="818"/>
    </row>
    <row r="88" spans="1:110" s="817" customFormat="1" ht="18" customHeight="1">
      <c r="A88" s="819"/>
      <c r="B88" s="2114"/>
      <c r="C88" s="2110"/>
      <c r="D88" s="2110"/>
      <c r="E88" s="2110"/>
      <c r="F88" s="2110"/>
      <c r="G88" s="2110"/>
      <c r="H88" s="2110"/>
      <c r="I88" s="2110"/>
      <c r="J88" s="2110"/>
      <c r="K88" s="2110"/>
      <c r="L88" s="2110"/>
      <c r="M88" s="2110"/>
      <c r="N88" s="2110"/>
      <c r="O88" s="2110"/>
      <c r="P88" s="2110"/>
      <c r="Q88" s="2110"/>
      <c r="R88" s="2110"/>
      <c r="S88" s="2110"/>
      <c r="T88" s="2110"/>
      <c r="U88" s="2110"/>
      <c r="V88" s="2110"/>
      <c r="W88" s="2110"/>
      <c r="X88" s="2110"/>
      <c r="Y88" s="2110"/>
      <c r="Z88" s="2110"/>
      <c r="AA88" s="2110"/>
      <c r="AB88" s="2110"/>
      <c r="AC88" s="2110"/>
      <c r="AD88" s="2110"/>
      <c r="AE88" s="2110"/>
      <c r="AF88" s="2110"/>
      <c r="AG88" s="2110"/>
      <c r="AH88" s="2110"/>
      <c r="AI88" s="2110"/>
      <c r="AJ88" s="2110"/>
      <c r="AK88" s="2110"/>
      <c r="AL88" s="2115"/>
      <c r="CA88" s="818"/>
      <c r="CB88" s="818"/>
      <c r="CC88" s="818"/>
      <c r="CD88" s="818"/>
      <c r="CE88" s="818"/>
      <c r="CF88" s="818"/>
      <c r="CG88" s="818"/>
      <c r="CH88" s="818"/>
      <c r="CI88" s="818"/>
      <c r="CJ88" s="818"/>
      <c r="CK88" s="818"/>
      <c r="CL88" s="818"/>
      <c r="CM88" s="818"/>
      <c r="CN88" s="818"/>
      <c r="CO88" s="818"/>
      <c r="CP88" s="818"/>
      <c r="CQ88" s="818"/>
      <c r="CR88" s="818"/>
      <c r="CS88" s="818"/>
      <c r="CT88" s="818"/>
      <c r="CU88" s="818"/>
      <c r="CV88" s="818"/>
      <c r="CW88" s="818"/>
      <c r="CX88" s="818"/>
      <c r="CY88" s="818"/>
      <c r="CZ88" s="818"/>
      <c r="DA88" s="818"/>
      <c r="DB88" s="818"/>
      <c r="DC88" s="818"/>
      <c r="DD88" s="818"/>
      <c r="DE88" s="818"/>
      <c r="DF88" s="818"/>
    </row>
    <row r="89" spans="1:110" s="817" customFormat="1" ht="18" customHeight="1">
      <c r="A89" s="819"/>
      <c r="B89" s="2114"/>
      <c r="C89" s="2110"/>
      <c r="D89" s="2110"/>
      <c r="E89" s="2110"/>
      <c r="F89" s="2110"/>
      <c r="G89" s="2110"/>
      <c r="H89" s="2110"/>
      <c r="I89" s="2110"/>
      <c r="J89" s="2110"/>
      <c r="K89" s="2110"/>
      <c r="L89" s="2110"/>
      <c r="M89" s="2110"/>
      <c r="N89" s="2110"/>
      <c r="O89" s="2110"/>
      <c r="P89" s="2110"/>
      <c r="Q89" s="2110"/>
      <c r="R89" s="2110"/>
      <c r="S89" s="2110"/>
      <c r="T89" s="2110"/>
      <c r="U89" s="2110"/>
      <c r="V89" s="2110"/>
      <c r="W89" s="2110"/>
      <c r="X89" s="2110"/>
      <c r="Y89" s="2110"/>
      <c r="Z89" s="2110"/>
      <c r="AA89" s="2110"/>
      <c r="AB89" s="2110"/>
      <c r="AC89" s="2110"/>
      <c r="AD89" s="2110"/>
      <c r="AE89" s="2110"/>
      <c r="AF89" s="2110"/>
      <c r="AG89" s="2110"/>
      <c r="AH89" s="2110"/>
      <c r="AI89" s="2110"/>
      <c r="AJ89" s="2110"/>
      <c r="AK89" s="2110"/>
      <c r="AL89" s="2115"/>
      <c r="CA89" s="818"/>
      <c r="CB89" s="818"/>
      <c r="CC89" s="818"/>
      <c r="CD89" s="818"/>
      <c r="CE89" s="818"/>
      <c r="CF89" s="818"/>
      <c r="CG89" s="818"/>
      <c r="CH89" s="818"/>
      <c r="CI89" s="818"/>
      <c r="CJ89" s="818"/>
      <c r="CK89" s="818"/>
      <c r="CL89" s="818"/>
      <c r="CM89" s="818"/>
      <c r="CN89" s="818"/>
      <c r="CO89" s="818"/>
      <c r="CP89" s="818"/>
      <c r="CQ89" s="818"/>
      <c r="CR89" s="818"/>
      <c r="CS89" s="818"/>
      <c r="CT89" s="818"/>
      <c r="CU89" s="818"/>
      <c r="CV89" s="818"/>
      <c r="CW89" s="818"/>
      <c r="CX89" s="818"/>
      <c r="CY89" s="818"/>
      <c r="CZ89" s="818"/>
      <c r="DA89" s="818"/>
      <c r="DB89" s="818"/>
      <c r="DC89" s="818"/>
      <c r="DD89" s="818"/>
      <c r="DE89" s="818"/>
      <c r="DF89" s="818"/>
    </row>
    <row r="90" spans="1:110" s="817" customFormat="1" ht="18" customHeight="1">
      <c r="A90" s="819"/>
      <c r="B90" s="2114"/>
      <c r="C90" s="2110"/>
      <c r="D90" s="2110"/>
      <c r="E90" s="2110"/>
      <c r="F90" s="2110"/>
      <c r="G90" s="2110"/>
      <c r="H90" s="2110"/>
      <c r="I90" s="2110"/>
      <c r="J90" s="2110"/>
      <c r="K90" s="2110"/>
      <c r="L90" s="2110"/>
      <c r="M90" s="2110"/>
      <c r="N90" s="2110"/>
      <c r="O90" s="2110"/>
      <c r="P90" s="2110"/>
      <c r="Q90" s="2110"/>
      <c r="R90" s="2110"/>
      <c r="S90" s="2110"/>
      <c r="T90" s="2110"/>
      <c r="U90" s="2110"/>
      <c r="V90" s="2110"/>
      <c r="W90" s="2110"/>
      <c r="X90" s="2110"/>
      <c r="Y90" s="2110"/>
      <c r="Z90" s="2110"/>
      <c r="AA90" s="2110"/>
      <c r="AB90" s="2110"/>
      <c r="AC90" s="2110"/>
      <c r="AD90" s="2110"/>
      <c r="AE90" s="2110"/>
      <c r="AF90" s="2110"/>
      <c r="AG90" s="2110"/>
      <c r="AH90" s="2110"/>
      <c r="AI90" s="2110"/>
      <c r="AJ90" s="2110"/>
      <c r="AK90" s="2110"/>
      <c r="AL90" s="2115"/>
      <c r="CA90" s="818"/>
      <c r="CB90" s="818"/>
      <c r="CC90" s="818"/>
      <c r="CD90" s="818"/>
      <c r="CE90" s="818"/>
      <c r="CF90" s="818"/>
      <c r="CG90" s="818"/>
      <c r="CH90" s="818"/>
      <c r="CI90" s="818"/>
      <c r="CJ90" s="818"/>
      <c r="CK90" s="818"/>
      <c r="CL90" s="818"/>
      <c r="CM90" s="818"/>
      <c r="CN90" s="818"/>
      <c r="CO90" s="818"/>
      <c r="CP90" s="818"/>
      <c r="CQ90" s="818"/>
      <c r="CR90" s="818"/>
      <c r="CS90" s="818"/>
      <c r="CT90" s="818"/>
      <c r="CU90" s="818"/>
      <c r="CV90" s="818"/>
      <c r="CW90" s="818"/>
      <c r="CX90" s="818"/>
      <c r="CY90" s="818"/>
      <c r="CZ90" s="818"/>
      <c r="DA90" s="818"/>
      <c r="DB90" s="818"/>
      <c r="DC90" s="818"/>
      <c r="DD90" s="818"/>
      <c r="DE90" s="818"/>
      <c r="DF90" s="818"/>
    </row>
    <row r="91" spans="1:110" s="817" customFormat="1" ht="18" customHeight="1">
      <c r="A91" s="819"/>
      <c r="B91" s="2114"/>
      <c r="C91" s="2110"/>
      <c r="D91" s="2110"/>
      <c r="E91" s="2110"/>
      <c r="F91" s="2110"/>
      <c r="G91" s="2110"/>
      <c r="H91" s="2110"/>
      <c r="I91" s="2110"/>
      <c r="J91" s="2110"/>
      <c r="K91" s="2110"/>
      <c r="L91" s="2110"/>
      <c r="M91" s="2110"/>
      <c r="N91" s="2110"/>
      <c r="O91" s="2110"/>
      <c r="P91" s="2110"/>
      <c r="Q91" s="2110"/>
      <c r="R91" s="2110"/>
      <c r="S91" s="2110"/>
      <c r="T91" s="2110"/>
      <c r="U91" s="2110"/>
      <c r="V91" s="2110"/>
      <c r="W91" s="2110"/>
      <c r="X91" s="2110"/>
      <c r="Y91" s="2110"/>
      <c r="Z91" s="2110"/>
      <c r="AA91" s="2110"/>
      <c r="AB91" s="2110"/>
      <c r="AC91" s="2110"/>
      <c r="AD91" s="2110"/>
      <c r="AE91" s="2110"/>
      <c r="AF91" s="2110"/>
      <c r="AG91" s="2110"/>
      <c r="AH91" s="2110"/>
      <c r="AI91" s="2110"/>
      <c r="AJ91" s="2110"/>
      <c r="AK91" s="2110"/>
      <c r="AL91" s="2115"/>
      <c r="CA91" s="818"/>
      <c r="CB91" s="818"/>
      <c r="CC91" s="818"/>
      <c r="CD91" s="818"/>
      <c r="CE91" s="818"/>
      <c r="CF91" s="818"/>
      <c r="CG91" s="818"/>
      <c r="CH91" s="818"/>
      <c r="CI91" s="818"/>
      <c r="CJ91" s="818"/>
      <c r="CK91" s="818"/>
      <c r="CL91" s="818"/>
      <c r="CM91" s="818"/>
      <c r="CN91" s="818"/>
      <c r="CO91" s="818"/>
      <c r="CP91" s="818"/>
      <c r="CQ91" s="818"/>
      <c r="CR91" s="818"/>
      <c r="CS91" s="818"/>
      <c r="CT91" s="818"/>
      <c r="CU91" s="818"/>
      <c r="CV91" s="818"/>
      <c r="CW91" s="818"/>
      <c r="CX91" s="818"/>
      <c r="CY91" s="818"/>
      <c r="CZ91" s="818"/>
      <c r="DA91" s="818"/>
      <c r="DB91" s="818"/>
      <c r="DC91" s="818"/>
      <c r="DD91" s="818"/>
      <c r="DE91" s="818"/>
      <c r="DF91" s="818"/>
    </row>
    <row r="92" spans="1:110" s="817" customFormat="1" ht="18" customHeight="1">
      <c r="A92" s="819"/>
      <c r="B92" s="2114"/>
      <c r="C92" s="2110"/>
      <c r="D92" s="2110"/>
      <c r="E92" s="2110"/>
      <c r="F92" s="2110"/>
      <c r="G92" s="2110"/>
      <c r="H92" s="2110"/>
      <c r="I92" s="2110"/>
      <c r="J92" s="2110"/>
      <c r="K92" s="2110"/>
      <c r="L92" s="2110"/>
      <c r="M92" s="2110"/>
      <c r="N92" s="2110"/>
      <c r="O92" s="2110"/>
      <c r="P92" s="2110"/>
      <c r="Q92" s="2110"/>
      <c r="R92" s="2110"/>
      <c r="S92" s="2110"/>
      <c r="T92" s="2110"/>
      <c r="U92" s="2110"/>
      <c r="V92" s="2110"/>
      <c r="W92" s="2110"/>
      <c r="X92" s="2110"/>
      <c r="Y92" s="2110"/>
      <c r="Z92" s="2110"/>
      <c r="AA92" s="2110"/>
      <c r="AB92" s="2110"/>
      <c r="AC92" s="2110"/>
      <c r="AD92" s="2110"/>
      <c r="AE92" s="2110"/>
      <c r="AF92" s="2110"/>
      <c r="AG92" s="2110"/>
      <c r="AH92" s="2110"/>
      <c r="AI92" s="2110"/>
      <c r="AJ92" s="2110"/>
      <c r="AK92" s="2110"/>
      <c r="AL92" s="2115"/>
      <c r="CA92" s="818"/>
      <c r="CB92" s="818"/>
      <c r="CC92" s="818"/>
      <c r="CD92" s="818"/>
      <c r="CE92" s="818"/>
      <c r="CF92" s="818"/>
      <c r="CG92" s="818"/>
      <c r="CH92" s="818"/>
      <c r="CI92" s="818"/>
      <c r="CJ92" s="818"/>
      <c r="CK92" s="818"/>
      <c r="CL92" s="818"/>
      <c r="CM92" s="818"/>
      <c r="CN92" s="818"/>
      <c r="CO92" s="818"/>
      <c r="CP92" s="818"/>
      <c r="CQ92" s="818"/>
      <c r="CR92" s="818"/>
      <c r="CS92" s="818"/>
      <c r="CT92" s="818"/>
      <c r="CU92" s="818"/>
      <c r="CV92" s="818"/>
      <c r="CW92" s="818"/>
      <c r="CX92" s="818"/>
      <c r="CY92" s="818"/>
      <c r="CZ92" s="818"/>
      <c r="DA92" s="818"/>
      <c r="DB92" s="818"/>
      <c r="DC92" s="818"/>
      <c r="DD92" s="818"/>
      <c r="DE92" s="818"/>
      <c r="DF92" s="818"/>
    </row>
    <row r="93" spans="1:110" s="817" customFormat="1" ht="18" customHeight="1">
      <c r="A93" s="819"/>
      <c r="B93" s="2114"/>
      <c r="C93" s="2110"/>
      <c r="D93" s="2110"/>
      <c r="E93" s="2110"/>
      <c r="F93" s="2110"/>
      <c r="G93" s="2110"/>
      <c r="H93" s="2110"/>
      <c r="I93" s="2110"/>
      <c r="J93" s="2110"/>
      <c r="K93" s="2110"/>
      <c r="L93" s="2110"/>
      <c r="M93" s="2110"/>
      <c r="N93" s="2110"/>
      <c r="O93" s="2110"/>
      <c r="P93" s="2110"/>
      <c r="Q93" s="2110"/>
      <c r="R93" s="2110"/>
      <c r="S93" s="2110"/>
      <c r="T93" s="2110"/>
      <c r="U93" s="2110"/>
      <c r="V93" s="2110"/>
      <c r="W93" s="2110"/>
      <c r="X93" s="2110"/>
      <c r="Y93" s="2110"/>
      <c r="Z93" s="2110"/>
      <c r="AA93" s="2110"/>
      <c r="AB93" s="2110"/>
      <c r="AC93" s="2110"/>
      <c r="AD93" s="2110"/>
      <c r="AE93" s="2110"/>
      <c r="AF93" s="2110"/>
      <c r="AG93" s="2110"/>
      <c r="AH93" s="2110"/>
      <c r="AI93" s="2110"/>
      <c r="AJ93" s="2110"/>
      <c r="AK93" s="2110"/>
      <c r="AL93" s="2115"/>
      <c r="CA93" s="818"/>
      <c r="CB93" s="818"/>
      <c r="CC93" s="818"/>
      <c r="CD93" s="818"/>
      <c r="CE93" s="818"/>
      <c r="CF93" s="818"/>
      <c r="CG93" s="818"/>
      <c r="CH93" s="818"/>
      <c r="CI93" s="818"/>
      <c r="CJ93" s="818"/>
      <c r="CK93" s="818"/>
      <c r="CL93" s="818"/>
      <c r="CM93" s="818"/>
      <c r="CN93" s="818"/>
      <c r="CO93" s="818"/>
      <c r="CP93" s="818"/>
      <c r="CQ93" s="818"/>
      <c r="CR93" s="818"/>
      <c r="CS93" s="818"/>
      <c r="CT93" s="818"/>
      <c r="CU93" s="818"/>
      <c r="CV93" s="818"/>
      <c r="CW93" s="818"/>
      <c r="CX93" s="818"/>
      <c r="CY93" s="818"/>
      <c r="CZ93" s="818"/>
      <c r="DA93" s="818"/>
      <c r="DB93" s="818"/>
      <c r="DC93" s="818"/>
      <c r="DD93" s="818"/>
      <c r="DE93" s="818"/>
      <c r="DF93" s="818"/>
    </row>
    <row r="94" spans="1:110" s="817" customFormat="1" ht="18" customHeight="1">
      <c r="A94" s="819"/>
      <c r="B94" s="2114"/>
      <c r="C94" s="2110"/>
      <c r="D94" s="2110"/>
      <c r="E94" s="2110"/>
      <c r="F94" s="2110"/>
      <c r="G94" s="2110"/>
      <c r="H94" s="2110"/>
      <c r="I94" s="2110"/>
      <c r="J94" s="2110"/>
      <c r="K94" s="2110"/>
      <c r="L94" s="2110"/>
      <c r="M94" s="2110"/>
      <c r="N94" s="2110"/>
      <c r="O94" s="2110"/>
      <c r="P94" s="2110"/>
      <c r="Q94" s="2110"/>
      <c r="R94" s="2110"/>
      <c r="S94" s="2110"/>
      <c r="T94" s="2110"/>
      <c r="U94" s="2110"/>
      <c r="V94" s="2110"/>
      <c r="W94" s="2110"/>
      <c r="X94" s="2110"/>
      <c r="Y94" s="2110"/>
      <c r="Z94" s="2110"/>
      <c r="AA94" s="2110"/>
      <c r="AB94" s="2110"/>
      <c r="AC94" s="2110"/>
      <c r="AD94" s="2110"/>
      <c r="AE94" s="2110"/>
      <c r="AF94" s="2110"/>
      <c r="AG94" s="2110"/>
      <c r="AH94" s="2110"/>
      <c r="AI94" s="2110"/>
      <c r="AJ94" s="2110"/>
      <c r="AK94" s="2110"/>
      <c r="AL94" s="2115"/>
      <c r="CA94" s="818"/>
      <c r="CB94" s="818"/>
      <c r="CC94" s="818"/>
      <c r="CD94" s="818"/>
      <c r="CE94" s="818"/>
      <c r="CF94" s="818"/>
      <c r="CG94" s="818"/>
      <c r="CH94" s="818"/>
      <c r="CI94" s="818"/>
      <c r="CJ94" s="818"/>
      <c r="CK94" s="818"/>
      <c r="CL94" s="818"/>
      <c r="CM94" s="818"/>
      <c r="CN94" s="818"/>
      <c r="CO94" s="818"/>
      <c r="CP94" s="818"/>
      <c r="CQ94" s="818"/>
      <c r="CR94" s="818"/>
      <c r="CS94" s="818"/>
      <c r="CT94" s="818"/>
      <c r="CU94" s="818"/>
      <c r="CV94" s="818"/>
      <c r="CW94" s="818"/>
      <c r="CX94" s="818"/>
      <c r="CY94" s="818"/>
      <c r="CZ94" s="818"/>
      <c r="DA94" s="818"/>
      <c r="DB94" s="818"/>
      <c r="DC94" s="818"/>
      <c r="DD94" s="818"/>
      <c r="DE94" s="818"/>
      <c r="DF94" s="818"/>
    </row>
    <row r="95" spans="1:110" s="817" customFormat="1" ht="13.5" customHeight="1">
      <c r="A95" s="819"/>
      <c r="B95" s="2114"/>
      <c r="C95" s="2110"/>
      <c r="D95" s="2110"/>
      <c r="E95" s="2110"/>
      <c r="F95" s="2110"/>
      <c r="G95" s="2110"/>
      <c r="H95" s="2110"/>
      <c r="I95" s="2110"/>
      <c r="J95" s="2110"/>
      <c r="K95" s="2110"/>
      <c r="L95" s="2110"/>
      <c r="M95" s="2110"/>
      <c r="N95" s="2110"/>
      <c r="O95" s="2110"/>
      <c r="P95" s="2110"/>
      <c r="Q95" s="2110"/>
      <c r="R95" s="2110"/>
      <c r="S95" s="2110"/>
      <c r="T95" s="2110"/>
      <c r="U95" s="2110"/>
      <c r="V95" s="2110"/>
      <c r="W95" s="2110"/>
      <c r="X95" s="2110"/>
      <c r="Y95" s="2110"/>
      <c r="Z95" s="2110"/>
      <c r="AA95" s="2110"/>
      <c r="AB95" s="2110"/>
      <c r="AC95" s="2110"/>
      <c r="AD95" s="2110"/>
      <c r="AE95" s="2110"/>
      <c r="AF95" s="2110"/>
      <c r="AG95" s="2110"/>
      <c r="AH95" s="2110"/>
      <c r="AI95" s="2110"/>
      <c r="AJ95" s="2110"/>
      <c r="AK95" s="2110"/>
      <c r="AL95" s="2115"/>
      <c r="CA95" s="818"/>
      <c r="CB95" s="818"/>
      <c r="CC95" s="818"/>
      <c r="CD95" s="818"/>
      <c r="CE95" s="818"/>
      <c r="CF95" s="818"/>
      <c r="CG95" s="818"/>
      <c r="CH95" s="818"/>
      <c r="CI95" s="818"/>
      <c r="CJ95" s="818"/>
      <c r="CK95" s="818"/>
      <c r="CL95" s="818"/>
      <c r="CM95" s="818"/>
      <c r="CN95" s="818"/>
      <c r="CO95" s="818"/>
      <c r="CP95" s="818"/>
      <c r="CQ95" s="818"/>
      <c r="CR95" s="818"/>
      <c r="CS95" s="818"/>
      <c r="CT95" s="818"/>
      <c r="CU95" s="818"/>
      <c r="CV95" s="818"/>
      <c r="CW95" s="818"/>
      <c r="CX95" s="818"/>
      <c r="CY95" s="818"/>
      <c r="CZ95" s="818"/>
      <c r="DA95" s="818"/>
      <c r="DB95" s="818"/>
      <c r="DC95" s="818"/>
      <c r="DD95" s="818"/>
      <c r="DE95" s="818"/>
      <c r="DF95" s="818"/>
    </row>
    <row r="96" spans="1:110" s="817" customFormat="1" ht="18" customHeight="1">
      <c r="A96" s="819"/>
      <c r="B96" s="2116"/>
      <c r="C96" s="2117"/>
      <c r="D96" s="2117"/>
      <c r="E96" s="2117"/>
      <c r="F96" s="2117"/>
      <c r="G96" s="2117"/>
      <c r="H96" s="2117"/>
      <c r="I96" s="2117"/>
      <c r="J96" s="2117"/>
      <c r="K96" s="2117"/>
      <c r="L96" s="2117"/>
      <c r="M96" s="2117"/>
      <c r="N96" s="2117"/>
      <c r="O96" s="2117"/>
      <c r="P96" s="2117"/>
      <c r="Q96" s="2117"/>
      <c r="R96" s="2117"/>
      <c r="S96" s="2117"/>
      <c r="T96" s="2117"/>
      <c r="U96" s="2117"/>
      <c r="V96" s="2117"/>
      <c r="W96" s="2117"/>
      <c r="X96" s="2117"/>
      <c r="Y96" s="2117"/>
      <c r="Z96" s="2117"/>
      <c r="AA96" s="2117"/>
      <c r="AB96" s="2117"/>
      <c r="AC96" s="2117"/>
      <c r="AD96" s="2117"/>
      <c r="AE96" s="2117"/>
      <c r="AF96" s="2117"/>
      <c r="AG96" s="2117"/>
      <c r="AH96" s="2117"/>
      <c r="AI96" s="2117"/>
      <c r="AJ96" s="2117"/>
      <c r="AK96" s="2117"/>
      <c r="AL96" s="2118"/>
      <c r="CA96" s="818"/>
      <c r="CB96" s="818"/>
      <c r="CC96" s="818"/>
      <c r="CD96" s="818"/>
      <c r="CE96" s="818"/>
      <c r="CF96" s="818"/>
      <c r="CG96" s="818"/>
      <c r="CH96" s="818"/>
      <c r="CI96" s="818"/>
      <c r="CJ96" s="818"/>
      <c r="CK96" s="818"/>
      <c r="CL96" s="818"/>
      <c r="CM96" s="818"/>
      <c r="CN96" s="818"/>
      <c r="CO96" s="818"/>
      <c r="CP96" s="818"/>
      <c r="CQ96" s="818"/>
      <c r="CR96" s="818"/>
      <c r="CS96" s="818"/>
      <c r="CT96" s="818"/>
      <c r="CU96" s="818"/>
      <c r="CV96" s="818"/>
      <c r="CW96" s="818"/>
      <c r="CX96" s="818"/>
      <c r="CY96" s="818"/>
      <c r="CZ96" s="818"/>
      <c r="DA96" s="818"/>
      <c r="DB96" s="818"/>
      <c r="DC96" s="818"/>
      <c r="DD96" s="818"/>
      <c r="DE96" s="818"/>
      <c r="DF96" s="818"/>
    </row>
    <row r="97" spans="1:110" s="817" customFormat="1" ht="18" customHeight="1">
      <c r="A97" s="821" t="s">
        <v>2510</v>
      </c>
      <c r="B97" s="820"/>
      <c r="C97" s="820"/>
      <c r="D97" s="820"/>
      <c r="E97" s="820"/>
      <c r="F97" s="820"/>
      <c r="G97" s="820"/>
      <c r="H97" s="820"/>
      <c r="I97" s="820"/>
      <c r="J97" s="820"/>
      <c r="K97" s="820"/>
      <c r="L97" s="820"/>
      <c r="M97" s="820"/>
      <c r="N97" s="820"/>
      <c r="O97" s="820"/>
      <c r="P97" s="820"/>
      <c r="Q97" s="820"/>
      <c r="R97" s="820"/>
      <c r="S97" s="820"/>
      <c r="T97" s="820"/>
      <c r="U97" s="820"/>
      <c r="V97" s="820"/>
      <c r="W97" s="820"/>
      <c r="X97" s="820"/>
      <c r="Y97" s="820"/>
      <c r="Z97" s="820"/>
      <c r="AA97" s="820"/>
      <c r="AB97" s="820"/>
      <c r="AC97" s="820"/>
      <c r="AD97" s="820"/>
      <c r="AE97" s="820"/>
      <c r="AF97" s="820"/>
      <c r="AG97" s="820"/>
      <c r="AH97" s="820"/>
      <c r="AI97" s="820"/>
      <c r="AJ97" s="820"/>
      <c r="AK97" s="820"/>
      <c r="AL97" s="820"/>
      <c r="CA97" s="818"/>
      <c r="CB97" s="818"/>
      <c r="CC97" s="818"/>
      <c r="CD97" s="818"/>
      <c r="CE97" s="818"/>
      <c r="CF97" s="818"/>
      <c r="CG97" s="818"/>
      <c r="CH97" s="818"/>
      <c r="CI97" s="818"/>
      <c r="CJ97" s="818"/>
      <c r="CK97" s="818"/>
      <c r="CL97" s="818"/>
      <c r="CM97" s="818"/>
      <c r="CN97" s="818"/>
      <c r="CO97" s="818"/>
      <c r="CP97" s="818"/>
      <c r="CQ97" s="818"/>
      <c r="CR97" s="818"/>
      <c r="CS97" s="818"/>
      <c r="CT97" s="818"/>
      <c r="CU97" s="818"/>
      <c r="CV97" s="818"/>
      <c r="CW97" s="818"/>
      <c r="CX97" s="818"/>
      <c r="CY97" s="818"/>
      <c r="CZ97" s="818"/>
      <c r="DA97" s="818"/>
      <c r="DB97" s="818"/>
      <c r="DC97" s="818"/>
      <c r="DD97" s="818"/>
      <c r="DE97" s="818"/>
      <c r="DF97" s="818"/>
    </row>
    <row r="98" spans="1:110" s="817" customFormat="1" ht="18" customHeight="1">
      <c r="A98" s="819"/>
      <c r="B98" s="2110" t="s">
        <v>2509</v>
      </c>
      <c r="C98" s="2110"/>
      <c r="D98" s="2110"/>
      <c r="E98" s="2110"/>
      <c r="F98" s="2110"/>
      <c r="G98" s="2110"/>
      <c r="H98" s="2110"/>
      <c r="I98" s="2110"/>
      <c r="J98" s="2110"/>
      <c r="K98" s="2110"/>
      <c r="L98" s="2110"/>
      <c r="M98" s="2110"/>
      <c r="N98" s="2110"/>
      <c r="O98" s="2110"/>
      <c r="P98" s="2110"/>
      <c r="Q98" s="2110"/>
      <c r="R98" s="2110"/>
      <c r="S98" s="2110"/>
      <c r="T98" s="2110"/>
      <c r="U98" s="2110"/>
      <c r="V98" s="2110"/>
      <c r="W98" s="2110"/>
      <c r="X98" s="2110"/>
      <c r="Y98" s="2110"/>
      <c r="Z98" s="2110"/>
      <c r="AA98" s="2110"/>
      <c r="AB98" s="2110"/>
      <c r="AC98" s="2110"/>
      <c r="AD98" s="2110"/>
      <c r="AE98" s="2110"/>
      <c r="AF98" s="2110"/>
      <c r="AG98" s="2110"/>
      <c r="AH98" s="2110"/>
      <c r="AI98" s="2110"/>
      <c r="AJ98" s="2110"/>
      <c r="AK98" s="2110"/>
      <c r="AL98" s="2110"/>
      <c r="CA98" s="818"/>
      <c r="CB98" s="818"/>
      <c r="CC98" s="818"/>
      <c r="CD98" s="818"/>
      <c r="CE98" s="818"/>
      <c r="CF98" s="818"/>
      <c r="CG98" s="818"/>
      <c r="CH98" s="818"/>
      <c r="CI98" s="818"/>
      <c r="CJ98" s="818"/>
      <c r="CK98" s="818"/>
      <c r="CL98" s="818"/>
      <c r="CM98" s="818"/>
      <c r="CN98" s="818"/>
      <c r="CO98" s="818"/>
      <c r="CP98" s="818"/>
      <c r="CQ98" s="818"/>
      <c r="CR98" s="818"/>
      <c r="CS98" s="818"/>
      <c r="CT98" s="818"/>
      <c r="CU98" s="818"/>
      <c r="CV98" s="818"/>
      <c r="CW98" s="818"/>
      <c r="CX98" s="818"/>
      <c r="CY98" s="818"/>
      <c r="CZ98" s="818"/>
      <c r="DA98" s="818"/>
      <c r="DB98" s="818"/>
      <c r="DC98" s="818"/>
      <c r="DD98" s="818"/>
      <c r="DE98" s="818"/>
      <c r="DF98" s="818"/>
    </row>
    <row r="99" spans="1:110" s="817" customFormat="1" ht="18" customHeight="1">
      <c r="A99" s="819"/>
      <c r="B99" s="2110"/>
      <c r="C99" s="2110"/>
      <c r="D99" s="2110"/>
      <c r="E99" s="2110"/>
      <c r="F99" s="2110"/>
      <c r="G99" s="2110"/>
      <c r="H99" s="2110"/>
      <c r="I99" s="2110"/>
      <c r="J99" s="2110"/>
      <c r="K99" s="2110"/>
      <c r="L99" s="2110"/>
      <c r="M99" s="2110"/>
      <c r="N99" s="2110"/>
      <c r="O99" s="2110"/>
      <c r="P99" s="2110"/>
      <c r="Q99" s="2110"/>
      <c r="R99" s="2110"/>
      <c r="S99" s="2110"/>
      <c r="T99" s="2110"/>
      <c r="U99" s="2110"/>
      <c r="V99" s="2110"/>
      <c r="W99" s="2110"/>
      <c r="X99" s="2110"/>
      <c r="Y99" s="2110"/>
      <c r="Z99" s="2110"/>
      <c r="AA99" s="2110"/>
      <c r="AB99" s="2110"/>
      <c r="AC99" s="2110"/>
      <c r="AD99" s="2110"/>
      <c r="AE99" s="2110"/>
      <c r="AF99" s="2110"/>
      <c r="AG99" s="2110"/>
      <c r="AH99" s="2110"/>
      <c r="AI99" s="2110"/>
      <c r="AJ99" s="2110"/>
      <c r="AK99" s="2110"/>
      <c r="AL99" s="2110"/>
      <c r="CA99" s="818"/>
      <c r="CB99" s="818"/>
      <c r="CC99" s="818"/>
      <c r="CD99" s="818"/>
      <c r="CE99" s="818"/>
      <c r="CF99" s="818"/>
      <c r="CG99" s="818"/>
      <c r="CH99" s="818"/>
      <c r="CI99" s="818"/>
      <c r="CJ99" s="818"/>
      <c r="CK99" s="818"/>
      <c r="CL99" s="818"/>
      <c r="CM99" s="818"/>
      <c r="CN99" s="818"/>
      <c r="CO99" s="818"/>
      <c r="CP99" s="818"/>
      <c r="CQ99" s="818"/>
      <c r="CR99" s="818"/>
      <c r="CS99" s="818"/>
      <c r="CT99" s="818"/>
      <c r="CU99" s="818"/>
      <c r="CV99" s="818"/>
      <c r="CW99" s="818"/>
      <c r="CX99" s="818"/>
      <c r="CY99" s="818"/>
      <c r="CZ99" s="818"/>
      <c r="DA99" s="818"/>
      <c r="DB99" s="818"/>
      <c r="DC99" s="818"/>
      <c r="DD99" s="818"/>
      <c r="DE99" s="818"/>
      <c r="DF99" s="818"/>
    </row>
    <row r="100" spans="1:110" s="817" customFormat="1" ht="18" customHeight="1">
      <c r="A100" s="819"/>
      <c r="B100" s="2110"/>
      <c r="C100" s="2110"/>
      <c r="D100" s="2110"/>
      <c r="E100" s="2110"/>
      <c r="F100" s="2110"/>
      <c r="G100" s="2110"/>
      <c r="H100" s="2110"/>
      <c r="I100" s="2110"/>
      <c r="J100" s="2110"/>
      <c r="K100" s="2110"/>
      <c r="L100" s="2110"/>
      <c r="M100" s="2110"/>
      <c r="N100" s="2110"/>
      <c r="O100" s="2110"/>
      <c r="P100" s="2110"/>
      <c r="Q100" s="2110"/>
      <c r="R100" s="2110"/>
      <c r="S100" s="2110"/>
      <c r="T100" s="2110"/>
      <c r="U100" s="2110"/>
      <c r="V100" s="2110"/>
      <c r="W100" s="2110"/>
      <c r="X100" s="2110"/>
      <c r="Y100" s="2110"/>
      <c r="Z100" s="2110"/>
      <c r="AA100" s="2110"/>
      <c r="AB100" s="2110"/>
      <c r="AC100" s="2110"/>
      <c r="AD100" s="2110"/>
      <c r="AE100" s="2110"/>
      <c r="AF100" s="2110"/>
      <c r="AG100" s="2110"/>
      <c r="AH100" s="2110"/>
      <c r="AI100" s="2110"/>
      <c r="AJ100" s="2110"/>
      <c r="AK100" s="2110"/>
      <c r="AL100" s="2110"/>
      <c r="CA100" s="818"/>
      <c r="CB100" s="818"/>
      <c r="CC100" s="818"/>
      <c r="CD100" s="818"/>
      <c r="CE100" s="818"/>
      <c r="CF100" s="818"/>
      <c r="CG100" s="818"/>
      <c r="CH100" s="818"/>
      <c r="CI100" s="818"/>
      <c r="CJ100" s="818"/>
      <c r="CK100" s="818"/>
      <c r="CL100" s="818"/>
      <c r="CM100" s="818"/>
      <c r="CN100" s="818"/>
      <c r="CO100" s="818"/>
      <c r="CP100" s="818"/>
      <c r="CQ100" s="818"/>
      <c r="CR100" s="818"/>
      <c r="CS100" s="818"/>
      <c r="CT100" s="818"/>
      <c r="CU100" s="818"/>
      <c r="CV100" s="818"/>
      <c r="CW100" s="818"/>
      <c r="CX100" s="818"/>
      <c r="CY100" s="818"/>
      <c r="CZ100" s="818"/>
      <c r="DA100" s="818"/>
      <c r="DB100" s="818"/>
      <c r="DC100" s="818"/>
      <c r="DD100" s="818"/>
      <c r="DE100" s="818"/>
      <c r="DF100" s="818"/>
    </row>
    <row r="101" spans="1:110" s="817" customFormat="1" ht="18" customHeight="1">
      <c r="A101" s="821" t="s">
        <v>2508</v>
      </c>
      <c r="B101" s="820"/>
      <c r="C101" s="820"/>
      <c r="D101" s="820"/>
      <c r="E101" s="820"/>
      <c r="F101" s="820"/>
      <c r="G101" s="820"/>
      <c r="H101" s="820"/>
      <c r="I101" s="820"/>
      <c r="J101" s="820"/>
      <c r="K101" s="820"/>
      <c r="L101" s="820"/>
      <c r="M101" s="820"/>
      <c r="N101" s="820"/>
      <c r="O101" s="820"/>
      <c r="P101" s="820"/>
      <c r="Q101" s="820"/>
      <c r="R101" s="820"/>
      <c r="S101" s="820"/>
      <c r="T101" s="820"/>
      <c r="U101" s="820"/>
      <c r="V101" s="820"/>
      <c r="W101" s="820"/>
      <c r="X101" s="820"/>
      <c r="Y101" s="820"/>
      <c r="Z101" s="820"/>
      <c r="AA101" s="820"/>
      <c r="AB101" s="820"/>
      <c r="AC101" s="820"/>
      <c r="AD101" s="820"/>
      <c r="AE101" s="820"/>
      <c r="AF101" s="820"/>
      <c r="AG101" s="820"/>
      <c r="AH101" s="820"/>
      <c r="AI101" s="820"/>
      <c r="AJ101" s="820"/>
      <c r="AK101" s="820"/>
      <c r="AL101" s="820"/>
      <c r="CA101" s="818"/>
      <c r="CB101" s="818"/>
      <c r="CC101" s="818"/>
      <c r="CD101" s="818"/>
      <c r="CE101" s="818"/>
      <c r="CF101" s="818"/>
      <c r="CG101" s="818"/>
      <c r="CH101" s="818"/>
      <c r="CI101" s="818"/>
      <c r="CJ101" s="818"/>
      <c r="CK101" s="818"/>
      <c r="CL101" s="818"/>
      <c r="CM101" s="818"/>
      <c r="CN101" s="818"/>
      <c r="CO101" s="818"/>
      <c r="CP101" s="818"/>
      <c r="CQ101" s="818"/>
      <c r="CR101" s="818"/>
      <c r="CS101" s="818"/>
      <c r="CT101" s="818"/>
      <c r="CU101" s="818"/>
      <c r="CV101" s="818"/>
      <c r="CW101" s="818"/>
      <c r="CX101" s="818"/>
      <c r="CY101" s="818"/>
      <c r="CZ101" s="818"/>
      <c r="DA101" s="818"/>
      <c r="DB101" s="818"/>
      <c r="DC101" s="818"/>
      <c r="DD101" s="818"/>
      <c r="DE101" s="818"/>
      <c r="DF101" s="818"/>
    </row>
    <row r="102" spans="1:110" s="817" customFormat="1" ht="18" customHeight="1">
      <c r="A102" s="819"/>
      <c r="B102" s="2110" t="s">
        <v>2507</v>
      </c>
      <c r="C102" s="2110"/>
      <c r="D102" s="2110"/>
      <c r="E102" s="2110"/>
      <c r="F102" s="2110"/>
      <c r="G102" s="2110"/>
      <c r="H102" s="2110"/>
      <c r="I102" s="2110"/>
      <c r="J102" s="2110"/>
      <c r="K102" s="2110"/>
      <c r="L102" s="2110"/>
      <c r="M102" s="2110"/>
      <c r="N102" s="2110"/>
      <c r="O102" s="2110"/>
      <c r="P102" s="2110"/>
      <c r="Q102" s="2110"/>
      <c r="R102" s="2110"/>
      <c r="S102" s="2110"/>
      <c r="T102" s="2110"/>
      <c r="U102" s="2110"/>
      <c r="V102" s="2110"/>
      <c r="W102" s="2110"/>
      <c r="X102" s="2110"/>
      <c r="Y102" s="2110"/>
      <c r="Z102" s="2110"/>
      <c r="AA102" s="2110"/>
      <c r="AB102" s="2110"/>
      <c r="AC102" s="2110"/>
      <c r="AD102" s="2110"/>
      <c r="AE102" s="2110"/>
      <c r="AF102" s="2110"/>
      <c r="AG102" s="2110"/>
      <c r="AH102" s="2110"/>
      <c r="AI102" s="2110"/>
      <c r="AJ102" s="2110"/>
      <c r="AK102" s="2110"/>
      <c r="AL102" s="2110"/>
      <c r="CA102" s="818"/>
      <c r="CB102" s="818"/>
      <c r="CC102" s="818"/>
      <c r="CD102" s="818"/>
      <c r="CE102" s="818"/>
      <c r="CF102" s="818"/>
      <c r="CG102" s="818"/>
      <c r="CH102" s="818"/>
      <c r="CI102" s="818"/>
      <c r="CJ102" s="818"/>
      <c r="CK102" s="818"/>
      <c r="CL102" s="818"/>
      <c r="CM102" s="818"/>
      <c r="CN102" s="818"/>
      <c r="CO102" s="818"/>
      <c r="CP102" s="818"/>
      <c r="CQ102" s="818"/>
      <c r="CR102" s="818"/>
      <c r="CS102" s="818"/>
      <c r="CT102" s="818"/>
      <c r="CU102" s="818"/>
      <c r="CV102" s="818"/>
      <c r="CW102" s="818"/>
      <c r="CX102" s="818"/>
      <c r="CY102" s="818"/>
      <c r="CZ102" s="818"/>
      <c r="DA102" s="818"/>
      <c r="DB102" s="818"/>
      <c r="DC102" s="818"/>
      <c r="DD102" s="818"/>
      <c r="DE102" s="818"/>
      <c r="DF102" s="818"/>
    </row>
    <row r="103" spans="1:110" s="817" customFormat="1" ht="18" customHeight="1">
      <c r="A103" s="819"/>
      <c r="B103" s="2110"/>
      <c r="C103" s="2110"/>
      <c r="D103" s="2110"/>
      <c r="E103" s="2110"/>
      <c r="F103" s="2110"/>
      <c r="G103" s="2110"/>
      <c r="H103" s="2110"/>
      <c r="I103" s="2110"/>
      <c r="J103" s="2110"/>
      <c r="K103" s="2110"/>
      <c r="L103" s="2110"/>
      <c r="M103" s="2110"/>
      <c r="N103" s="2110"/>
      <c r="O103" s="2110"/>
      <c r="P103" s="2110"/>
      <c r="Q103" s="2110"/>
      <c r="R103" s="2110"/>
      <c r="S103" s="2110"/>
      <c r="T103" s="2110"/>
      <c r="U103" s="2110"/>
      <c r="V103" s="2110"/>
      <c r="W103" s="2110"/>
      <c r="X103" s="2110"/>
      <c r="Y103" s="2110"/>
      <c r="Z103" s="2110"/>
      <c r="AA103" s="2110"/>
      <c r="AB103" s="2110"/>
      <c r="AC103" s="2110"/>
      <c r="AD103" s="2110"/>
      <c r="AE103" s="2110"/>
      <c r="AF103" s="2110"/>
      <c r="AG103" s="2110"/>
      <c r="AH103" s="2110"/>
      <c r="AI103" s="2110"/>
      <c r="AJ103" s="2110"/>
      <c r="AK103" s="2110"/>
      <c r="AL103" s="2110"/>
      <c r="CA103" s="818"/>
      <c r="CB103" s="818"/>
      <c r="CC103" s="818"/>
      <c r="CD103" s="818"/>
      <c r="CE103" s="818"/>
      <c r="CF103" s="818"/>
      <c r="CG103" s="818"/>
      <c r="CH103" s="818"/>
      <c r="CI103" s="818"/>
      <c r="CJ103" s="818"/>
      <c r="CK103" s="818"/>
      <c r="CL103" s="818"/>
      <c r="CM103" s="818"/>
      <c r="CN103" s="818"/>
      <c r="CO103" s="818"/>
      <c r="CP103" s="818"/>
      <c r="CQ103" s="818"/>
      <c r="CR103" s="818"/>
      <c r="CS103" s="818"/>
      <c r="CT103" s="818"/>
      <c r="CU103" s="818"/>
      <c r="CV103" s="818"/>
      <c r="CW103" s="818"/>
      <c r="CX103" s="818"/>
      <c r="CY103" s="818"/>
      <c r="CZ103" s="818"/>
      <c r="DA103" s="818"/>
      <c r="DB103" s="818"/>
      <c r="DC103" s="818"/>
      <c r="DD103" s="818"/>
      <c r="DE103" s="818"/>
      <c r="DF103" s="818"/>
    </row>
    <row r="104" spans="1:110" s="817" customFormat="1" ht="18" customHeight="1">
      <c r="A104" s="819"/>
      <c r="B104" s="2111" t="s">
        <v>2506</v>
      </c>
      <c r="C104" s="2112"/>
      <c r="D104" s="2112"/>
      <c r="E104" s="2112"/>
      <c r="F104" s="2112"/>
      <c r="G104" s="2112"/>
      <c r="H104" s="2112"/>
      <c r="I104" s="2112"/>
      <c r="J104" s="2112"/>
      <c r="K104" s="2112"/>
      <c r="L104" s="2112"/>
      <c r="M104" s="2112"/>
      <c r="N104" s="2112"/>
      <c r="O104" s="2112"/>
      <c r="P104" s="2112"/>
      <c r="Q104" s="2112"/>
      <c r="R104" s="2112"/>
      <c r="S104" s="2112"/>
      <c r="T104" s="2112"/>
      <c r="U104" s="2112"/>
      <c r="V104" s="2112"/>
      <c r="W104" s="2112"/>
      <c r="X104" s="2112"/>
      <c r="Y104" s="2112"/>
      <c r="Z104" s="2112"/>
      <c r="AA104" s="2112"/>
      <c r="AB104" s="2112"/>
      <c r="AC104" s="2112"/>
      <c r="AD104" s="2112"/>
      <c r="AE104" s="2112"/>
      <c r="AF104" s="2112"/>
      <c r="AG104" s="2112"/>
      <c r="AH104" s="2112"/>
      <c r="AI104" s="2112"/>
      <c r="AJ104" s="2112"/>
      <c r="AK104" s="2112"/>
      <c r="AL104" s="2113"/>
      <c r="CA104" s="818"/>
      <c r="CB104" s="818"/>
      <c r="CC104" s="818"/>
      <c r="CD104" s="818"/>
      <c r="CE104" s="818"/>
      <c r="CF104" s="818"/>
      <c r="CG104" s="818"/>
      <c r="CH104" s="818"/>
      <c r="CI104" s="818"/>
      <c r="CJ104" s="818"/>
      <c r="CK104" s="818"/>
      <c r="CL104" s="818"/>
      <c r="CM104" s="818"/>
      <c r="CN104" s="818"/>
      <c r="CO104" s="818"/>
      <c r="CP104" s="818"/>
      <c r="CQ104" s="818"/>
      <c r="CR104" s="818"/>
      <c r="CS104" s="818"/>
      <c r="CT104" s="818"/>
      <c r="CU104" s="818"/>
      <c r="CV104" s="818"/>
      <c r="CW104" s="818"/>
      <c r="CX104" s="818"/>
      <c r="CY104" s="818"/>
      <c r="CZ104" s="818"/>
      <c r="DA104" s="818"/>
      <c r="DB104" s="818"/>
      <c r="DC104" s="818"/>
      <c r="DD104" s="818"/>
      <c r="DE104" s="818"/>
      <c r="DF104" s="818"/>
    </row>
    <row r="105" spans="1:110" s="817" customFormat="1" ht="18" customHeight="1">
      <c r="A105" s="819"/>
      <c r="B105" s="2114"/>
      <c r="C105" s="2110"/>
      <c r="D105" s="2110"/>
      <c r="E105" s="2110"/>
      <c r="F105" s="2110"/>
      <c r="G105" s="2110"/>
      <c r="H105" s="2110"/>
      <c r="I105" s="2110"/>
      <c r="J105" s="2110"/>
      <c r="K105" s="2110"/>
      <c r="L105" s="2110"/>
      <c r="M105" s="2110"/>
      <c r="N105" s="2110"/>
      <c r="O105" s="2110"/>
      <c r="P105" s="2110"/>
      <c r="Q105" s="2110"/>
      <c r="R105" s="2110"/>
      <c r="S105" s="2110"/>
      <c r="T105" s="2110"/>
      <c r="U105" s="2110"/>
      <c r="V105" s="2110"/>
      <c r="W105" s="2110"/>
      <c r="X105" s="2110"/>
      <c r="Y105" s="2110"/>
      <c r="Z105" s="2110"/>
      <c r="AA105" s="2110"/>
      <c r="AB105" s="2110"/>
      <c r="AC105" s="2110"/>
      <c r="AD105" s="2110"/>
      <c r="AE105" s="2110"/>
      <c r="AF105" s="2110"/>
      <c r="AG105" s="2110"/>
      <c r="AH105" s="2110"/>
      <c r="AI105" s="2110"/>
      <c r="AJ105" s="2110"/>
      <c r="AK105" s="2110"/>
      <c r="AL105" s="2115"/>
      <c r="CA105" s="818"/>
      <c r="CB105" s="818"/>
      <c r="CC105" s="818"/>
      <c r="CD105" s="818"/>
      <c r="CE105" s="818"/>
      <c r="CF105" s="818"/>
      <c r="CG105" s="818"/>
      <c r="CH105" s="818"/>
      <c r="CI105" s="818"/>
      <c r="CJ105" s="818"/>
      <c r="CK105" s="818"/>
      <c r="CL105" s="818"/>
      <c r="CM105" s="818"/>
      <c r="CN105" s="818"/>
      <c r="CO105" s="818"/>
      <c r="CP105" s="818"/>
      <c r="CQ105" s="818"/>
      <c r="CR105" s="818"/>
      <c r="CS105" s="818"/>
      <c r="CT105" s="818"/>
      <c r="CU105" s="818"/>
      <c r="CV105" s="818"/>
      <c r="CW105" s="818"/>
      <c r="CX105" s="818"/>
      <c r="CY105" s="818"/>
      <c r="CZ105" s="818"/>
      <c r="DA105" s="818"/>
      <c r="DB105" s="818"/>
      <c r="DC105" s="818"/>
      <c r="DD105" s="818"/>
      <c r="DE105" s="818"/>
      <c r="DF105" s="818"/>
    </row>
    <row r="106" spans="1:110" s="817" customFormat="1" ht="18" customHeight="1">
      <c r="A106" s="819"/>
      <c r="B106" s="2114"/>
      <c r="C106" s="2110"/>
      <c r="D106" s="2110"/>
      <c r="E106" s="2110"/>
      <c r="F106" s="2110"/>
      <c r="G106" s="2110"/>
      <c r="H106" s="2110"/>
      <c r="I106" s="2110"/>
      <c r="J106" s="2110"/>
      <c r="K106" s="2110"/>
      <c r="L106" s="2110"/>
      <c r="M106" s="2110"/>
      <c r="N106" s="2110"/>
      <c r="O106" s="2110"/>
      <c r="P106" s="2110"/>
      <c r="Q106" s="2110"/>
      <c r="R106" s="2110"/>
      <c r="S106" s="2110"/>
      <c r="T106" s="2110"/>
      <c r="U106" s="2110"/>
      <c r="V106" s="2110"/>
      <c r="W106" s="2110"/>
      <c r="X106" s="2110"/>
      <c r="Y106" s="2110"/>
      <c r="Z106" s="2110"/>
      <c r="AA106" s="2110"/>
      <c r="AB106" s="2110"/>
      <c r="AC106" s="2110"/>
      <c r="AD106" s="2110"/>
      <c r="AE106" s="2110"/>
      <c r="AF106" s="2110"/>
      <c r="AG106" s="2110"/>
      <c r="AH106" s="2110"/>
      <c r="AI106" s="2110"/>
      <c r="AJ106" s="2110"/>
      <c r="AK106" s="2110"/>
      <c r="AL106" s="2115"/>
      <c r="CA106" s="818"/>
      <c r="CB106" s="818"/>
      <c r="CC106" s="818"/>
      <c r="CD106" s="818"/>
      <c r="CE106" s="818"/>
      <c r="CF106" s="818"/>
      <c r="CG106" s="818"/>
      <c r="CH106" s="818"/>
      <c r="CI106" s="818"/>
      <c r="CJ106" s="818"/>
      <c r="CK106" s="818"/>
      <c r="CL106" s="818"/>
      <c r="CM106" s="818"/>
      <c r="CN106" s="818"/>
      <c r="CO106" s="818"/>
      <c r="CP106" s="818"/>
      <c r="CQ106" s="818"/>
      <c r="CR106" s="818"/>
      <c r="CS106" s="818"/>
      <c r="CT106" s="818"/>
      <c r="CU106" s="818"/>
      <c r="CV106" s="818"/>
      <c r="CW106" s="818"/>
      <c r="CX106" s="818"/>
      <c r="CY106" s="818"/>
      <c r="CZ106" s="818"/>
      <c r="DA106" s="818"/>
      <c r="DB106" s="818"/>
      <c r="DC106" s="818"/>
      <c r="DD106" s="818"/>
      <c r="DE106" s="818"/>
      <c r="DF106" s="818"/>
    </row>
    <row r="107" spans="1:110" s="817" customFormat="1" ht="18" customHeight="1">
      <c r="A107" s="819"/>
      <c r="B107" s="2116"/>
      <c r="C107" s="2117"/>
      <c r="D107" s="2117"/>
      <c r="E107" s="2117"/>
      <c r="F107" s="2117"/>
      <c r="G107" s="2117"/>
      <c r="H107" s="2117"/>
      <c r="I107" s="2117"/>
      <c r="J107" s="2117"/>
      <c r="K107" s="2117"/>
      <c r="L107" s="2117"/>
      <c r="M107" s="2117"/>
      <c r="N107" s="2117"/>
      <c r="O107" s="2117"/>
      <c r="P107" s="2117"/>
      <c r="Q107" s="2117"/>
      <c r="R107" s="2117"/>
      <c r="S107" s="2117"/>
      <c r="T107" s="2117"/>
      <c r="U107" s="2117"/>
      <c r="V107" s="2117"/>
      <c r="W107" s="2117"/>
      <c r="X107" s="2117"/>
      <c r="Y107" s="2117"/>
      <c r="Z107" s="2117"/>
      <c r="AA107" s="2117"/>
      <c r="AB107" s="2117"/>
      <c r="AC107" s="2117"/>
      <c r="AD107" s="2117"/>
      <c r="AE107" s="2117"/>
      <c r="AF107" s="2117"/>
      <c r="AG107" s="2117"/>
      <c r="AH107" s="2117"/>
      <c r="AI107" s="2117"/>
      <c r="AJ107" s="2117"/>
      <c r="AK107" s="2117"/>
      <c r="AL107" s="2118"/>
      <c r="CA107" s="818"/>
      <c r="CB107" s="818"/>
      <c r="CC107" s="818"/>
      <c r="CD107" s="818"/>
      <c r="CE107" s="818"/>
      <c r="CF107" s="818"/>
      <c r="CG107" s="818"/>
      <c r="CH107" s="818"/>
      <c r="CI107" s="818"/>
      <c r="CJ107" s="818"/>
      <c r="CK107" s="818"/>
      <c r="CL107" s="818"/>
      <c r="CM107" s="818"/>
      <c r="CN107" s="818"/>
      <c r="CO107" s="818"/>
      <c r="CP107" s="818"/>
      <c r="CQ107" s="818"/>
      <c r="CR107" s="818"/>
      <c r="CS107" s="818"/>
      <c r="CT107" s="818"/>
      <c r="CU107" s="818"/>
      <c r="CV107" s="818"/>
      <c r="CW107" s="818"/>
      <c r="CX107" s="818"/>
      <c r="CY107" s="818"/>
      <c r="CZ107" s="818"/>
      <c r="DA107" s="818"/>
      <c r="DB107" s="818"/>
      <c r="DC107" s="818"/>
      <c r="DD107" s="818"/>
      <c r="DE107" s="818"/>
      <c r="DF107" s="818"/>
    </row>
    <row r="108" spans="1:110" s="817" customFormat="1" ht="18" customHeight="1">
      <c r="A108" s="819"/>
      <c r="B108" s="822"/>
      <c r="C108" s="822"/>
      <c r="D108" s="822"/>
      <c r="E108" s="822"/>
      <c r="F108" s="822"/>
      <c r="G108" s="822"/>
      <c r="H108" s="822"/>
      <c r="I108" s="822"/>
      <c r="J108" s="822"/>
      <c r="K108" s="822"/>
      <c r="L108" s="822"/>
      <c r="M108" s="822"/>
      <c r="N108" s="822"/>
      <c r="O108" s="822"/>
      <c r="P108" s="822"/>
      <c r="Q108" s="822"/>
      <c r="R108" s="822"/>
      <c r="S108" s="822"/>
      <c r="T108" s="822"/>
      <c r="U108" s="822"/>
      <c r="V108" s="822"/>
      <c r="W108" s="822"/>
      <c r="X108" s="822"/>
      <c r="Y108" s="822"/>
      <c r="Z108" s="822"/>
      <c r="AA108" s="822"/>
      <c r="AB108" s="822"/>
      <c r="AC108" s="822"/>
      <c r="AD108" s="822"/>
      <c r="AE108" s="822"/>
      <c r="AF108" s="822"/>
      <c r="AG108" s="822"/>
      <c r="AH108" s="822"/>
      <c r="AI108" s="822"/>
      <c r="AJ108" s="822"/>
      <c r="AK108" s="822"/>
      <c r="AL108" s="822"/>
      <c r="CA108" s="818"/>
      <c r="CB108" s="818"/>
      <c r="CC108" s="818"/>
      <c r="CD108" s="818"/>
      <c r="CE108" s="818"/>
      <c r="CF108" s="818"/>
      <c r="CG108" s="818"/>
      <c r="CH108" s="818"/>
      <c r="CI108" s="818"/>
      <c r="CJ108" s="818"/>
      <c r="CK108" s="818"/>
      <c r="CL108" s="818"/>
      <c r="CM108" s="818"/>
      <c r="CN108" s="818"/>
      <c r="CO108" s="818"/>
      <c r="CP108" s="818"/>
      <c r="CQ108" s="818"/>
      <c r="CR108" s="818"/>
      <c r="CS108" s="818"/>
      <c r="CT108" s="818"/>
      <c r="CU108" s="818"/>
      <c r="CV108" s="818"/>
      <c r="CW108" s="818"/>
      <c r="CX108" s="818"/>
      <c r="CY108" s="818"/>
      <c r="CZ108" s="818"/>
      <c r="DA108" s="818"/>
      <c r="DB108" s="818"/>
      <c r="DC108" s="818"/>
      <c r="DD108" s="818"/>
      <c r="DE108" s="818"/>
      <c r="DF108" s="818"/>
    </row>
    <row r="109" spans="1:110" s="817" customFormat="1" ht="18" customHeight="1">
      <c r="A109" s="821" t="s">
        <v>2505</v>
      </c>
      <c r="B109" s="820"/>
      <c r="C109" s="820"/>
      <c r="D109" s="820"/>
      <c r="E109" s="820"/>
      <c r="F109" s="820"/>
      <c r="G109" s="820"/>
      <c r="H109" s="820"/>
      <c r="I109" s="820"/>
      <c r="J109" s="820"/>
      <c r="K109" s="820"/>
      <c r="L109" s="820"/>
      <c r="M109" s="820"/>
      <c r="N109" s="820"/>
      <c r="O109" s="820"/>
      <c r="P109" s="820"/>
      <c r="Q109" s="820"/>
      <c r="R109" s="820"/>
      <c r="S109" s="820"/>
      <c r="T109" s="820"/>
      <c r="U109" s="820"/>
      <c r="V109" s="820"/>
      <c r="W109" s="820"/>
      <c r="X109" s="820"/>
      <c r="Y109" s="820"/>
      <c r="Z109" s="820"/>
      <c r="AA109" s="820"/>
      <c r="AB109" s="820"/>
      <c r="AC109" s="820"/>
      <c r="AD109" s="820"/>
      <c r="AE109" s="820"/>
      <c r="AF109" s="820"/>
      <c r="AG109" s="820"/>
      <c r="AH109" s="820"/>
      <c r="AI109" s="820"/>
      <c r="AJ109" s="820"/>
      <c r="AK109" s="820"/>
      <c r="AL109" s="820"/>
      <c r="CA109" s="818"/>
      <c r="CB109" s="818"/>
      <c r="CC109" s="818"/>
      <c r="CD109" s="818"/>
      <c r="CE109" s="818"/>
      <c r="CF109" s="818"/>
      <c r="CG109" s="818"/>
      <c r="CH109" s="818"/>
      <c r="CI109" s="818"/>
      <c r="CJ109" s="818"/>
      <c r="CK109" s="818"/>
      <c r="CL109" s="818"/>
      <c r="CM109" s="818"/>
      <c r="CN109" s="818"/>
      <c r="CO109" s="818"/>
      <c r="CP109" s="818"/>
      <c r="CQ109" s="818"/>
      <c r="CR109" s="818"/>
      <c r="CS109" s="818"/>
      <c r="CT109" s="818"/>
      <c r="CU109" s="818"/>
      <c r="CV109" s="818"/>
      <c r="CW109" s="818"/>
      <c r="CX109" s="818"/>
      <c r="CY109" s="818"/>
      <c r="CZ109" s="818"/>
      <c r="DA109" s="818"/>
      <c r="DB109" s="818"/>
      <c r="DC109" s="818"/>
      <c r="DD109" s="818"/>
      <c r="DE109" s="818"/>
      <c r="DF109" s="818"/>
    </row>
    <row r="110" spans="1:110" s="817" customFormat="1" ht="18" customHeight="1">
      <c r="A110" s="819"/>
      <c r="B110" s="2110" t="s">
        <v>2504</v>
      </c>
      <c r="C110" s="2110"/>
      <c r="D110" s="2110"/>
      <c r="E110" s="2110"/>
      <c r="F110" s="2110"/>
      <c r="G110" s="2110"/>
      <c r="H110" s="2110"/>
      <c r="I110" s="2110"/>
      <c r="J110" s="2110"/>
      <c r="K110" s="2110"/>
      <c r="L110" s="2110"/>
      <c r="M110" s="2110"/>
      <c r="N110" s="2110"/>
      <c r="O110" s="2110"/>
      <c r="P110" s="2110"/>
      <c r="Q110" s="2110"/>
      <c r="R110" s="2110"/>
      <c r="S110" s="2110"/>
      <c r="T110" s="2110"/>
      <c r="U110" s="2110"/>
      <c r="V110" s="2110"/>
      <c r="W110" s="2110"/>
      <c r="X110" s="2110"/>
      <c r="Y110" s="2110"/>
      <c r="Z110" s="2110"/>
      <c r="AA110" s="2110"/>
      <c r="AB110" s="2110"/>
      <c r="AC110" s="2110"/>
      <c r="AD110" s="2110"/>
      <c r="AE110" s="2110"/>
      <c r="AF110" s="2110"/>
      <c r="AG110" s="2110"/>
      <c r="AH110" s="2110"/>
      <c r="AI110" s="2110"/>
      <c r="AJ110" s="2110"/>
      <c r="AK110" s="2110"/>
      <c r="AL110" s="2110"/>
      <c r="CA110" s="818"/>
      <c r="CB110" s="818"/>
      <c r="CC110" s="818"/>
      <c r="CD110" s="818"/>
      <c r="CE110" s="818"/>
      <c r="CF110" s="818"/>
      <c r="CG110" s="818"/>
      <c r="CH110" s="818"/>
      <c r="CI110" s="818"/>
      <c r="CJ110" s="818"/>
      <c r="CK110" s="818"/>
      <c r="CL110" s="818"/>
      <c r="CM110" s="818"/>
      <c r="CN110" s="818"/>
      <c r="CO110" s="818"/>
      <c r="CP110" s="818"/>
      <c r="CQ110" s="818"/>
      <c r="CR110" s="818"/>
      <c r="CS110" s="818"/>
      <c r="CT110" s="818"/>
      <c r="CU110" s="818"/>
      <c r="CV110" s="818"/>
      <c r="CW110" s="818"/>
      <c r="CX110" s="818"/>
      <c r="CY110" s="818"/>
      <c r="CZ110" s="818"/>
      <c r="DA110" s="818"/>
      <c r="DB110" s="818"/>
      <c r="DC110" s="818"/>
      <c r="DD110" s="818"/>
      <c r="DE110" s="818"/>
      <c r="DF110" s="818"/>
    </row>
    <row r="111" spans="1:110" s="817" customFormat="1" ht="18" customHeight="1">
      <c r="A111" s="819"/>
      <c r="B111" s="2110"/>
      <c r="C111" s="2110"/>
      <c r="D111" s="2110"/>
      <c r="E111" s="2110"/>
      <c r="F111" s="2110"/>
      <c r="G111" s="2110"/>
      <c r="H111" s="2110"/>
      <c r="I111" s="2110"/>
      <c r="J111" s="2110"/>
      <c r="K111" s="2110"/>
      <c r="L111" s="2110"/>
      <c r="M111" s="2110"/>
      <c r="N111" s="2110"/>
      <c r="O111" s="2110"/>
      <c r="P111" s="2110"/>
      <c r="Q111" s="2110"/>
      <c r="R111" s="2110"/>
      <c r="S111" s="2110"/>
      <c r="T111" s="2110"/>
      <c r="U111" s="2110"/>
      <c r="V111" s="2110"/>
      <c r="W111" s="2110"/>
      <c r="X111" s="2110"/>
      <c r="Y111" s="2110"/>
      <c r="Z111" s="2110"/>
      <c r="AA111" s="2110"/>
      <c r="AB111" s="2110"/>
      <c r="AC111" s="2110"/>
      <c r="AD111" s="2110"/>
      <c r="AE111" s="2110"/>
      <c r="AF111" s="2110"/>
      <c r="AG111" s="2110"/>
      <c r="AH111" s="2110"/>
      <c r="AI111" s="2110"/>
      <c r="AJ111" s="2110"/>
      <c r="AK111" s="2110"/>
      <c r="AL111" s="2110"/>
      <c r="CA111" s="818"/>
      <c r="CB111" s="818"/>
      <c r="CC111" s="818"/>
      <c r="CD111" s="818"/>
      <c r="CE111" s="818"/>
      <c r="CF111" s="818"/>
      <c r="CG111" s="818"/>
      <c r="CH111" s="818"/>
      <c r="CI111" s="818"/>
      <c r="CJ111" s="818"/>
      <c r="CK111" s="818"/>
      <c r="CL111" s="818"/>
      <c r="CM111" s="818"/>
      <c r="CN111" s="818"/>
      <c r="CO111" s="818"/>
      <c r="CP111" s="818"/>
      <c r="CQ111" s="818"/>
      <c r="CR111" s="818"/>
      <c r="CS111" s="818"/>
      <c r="CT111" s="818"/>
      <c r="CU111" s="818"/>
      <c r="CV111" s="818"/>
      <c r="CW111" s="818"/>
      <c r="CX111" s="818"/>
      <c r="CY111" s="818"/>
      <c r="CZ111" s="818"/>
      <c r="DA111" s="818"/>
      <c r="DB111" s="818"/>
      <c r="DC111" s="818"/>
      <c r="DD111" s="818"/>
      <c r="DE111" s="818"/>
      <c r="DF111" s="818"/>
    </row>
    <row r="112" spans="1:110" s="817" customFormat="1" ht="18" customHeight="1">
      <c r="A112" s="819"/>
      <c r="B112" s="2110"/>
      <c r="C112" s="2110"/>
      <c r="D112" s="2110"/>
      <c r="E112" s="2110"/>
      <c r="F112" s="2110"/>
      <c r="G112" s="2110"/>
      <c r="H112" s="2110"/>
      <c r="I112" s="2110"/>
      <c r="J112" s="2110"/>
      <c r="K112" s="2110"/>
      <c r="L112" s="2110"/>
      <c r="M112" s="2110"/>
      <c r="N112" s="2110"/>
      <c r="O112" s="2110"/>
      <c r="P112" s="2110"/>
      <c r="Q112" s="2110"/>
      <c r="R112" s="2110"/>
      <c r="S112" s="2110"/>
      <c r="T112" s="2110"/>
      <c r="U112" s="2110"/>
      <c r="V112" s="2110"/>
      <c r="W112" s="2110"/>
      <c r="X112" s="2110"/>
      <c r="Y112" s="2110"/>
      <c r="Z112" s="2110"/>
      <c r="AA112" s="2110"/>
      <c r="AB112" s="2110"/>
      <c r="AC112" s="2110"/>
      <c r="AD112" s="2110"/>
      <c r="AE112" s="2110"/>
      <c r="AF112" s="2110"/>
      <c r="AG112" s="2110"/>
      <c r="AH112" s="2110"/>
      <c r="AI112" s="2110"/>
      <c r="AJ112" s="2110"/>
      <c r="AK112" s="2110"/>
      <c r="AL112" s="2110"/>
      <c r="CA112" s="818"/>
      <c r="CB112" s="818"/>
      <c r="CC112" s="818"/>
      <c r="CD112" s="818"/>
      <c r="CE112" s="818"/>
      <c r="CF112" s="818"/>
      <c r="CG112" s="818"/>
      <c r="CH112" s="818"/>
      <c r="CI112" s="818"/>
      <c r="CJ112" s="818"/>
      <c r="CK112" s="818"/>
      <c r="CL112" s="818"/>
      <c r="CM112" s="818"/>
      <c r="CN112" s="818"/>
      <c r="CO112" s="818"/>
      <c r="CP112" s="818"/>
      <c r="CQ112" s="818"/>
      <c r="CR112" s="818"/>
      <c r="CS112" s="818"/>
      <c r="CT112" s="818"/>
      <c r="CU112" s="818"/>
      <c r="CV112" s="818"/>
      <c r="CW112" s="818"/>
      <c r="CX112" s="818"/>
      <c r="CY112" s="818"/>
      <c r="CZ112" s="818"/>
      <c r="DA112" s="818"/>
      <c r="DB112" s="818"/>
      <c r="DC112" s="818"/>
      <c r="DD112" s="818"/>
      <c r="DE112" s="818"/>
      <c r="DF112" s="818"/>
    </row>
    <row r="113" spans="1:110" s="817" customFormat="1" ht="18" customHeight="1">
      <c r="A113" s="819"/>
      <c r="B113" s="2119" t="s">
        <v>2503</v>
      </c>
      <c r="C113" s="2120"/>
      <c r="D113" s="2120"/>
      <c r="E113" s="2120"/>
      <c r="F113" s="2120"/>
      <c r="G113" s="2120"/>
      <c r="H113" s="2120"/>
      <c r="I113" s="2120"/>
      <c r="J113" s="2120"/>
      <c r="K113" s="2120"/>
      <c r="L113" s="2120"/>
      <c r="M113" s="2120"/>
      <c r="N113" s="2120"/>
      <c r="O113" s="2120"/>
      <c r="P113" s="2120"/>
      <c r="Q113" s="2120"/>
      <c r="R113" s="2120"/>
      <c r="S113" s="2120"/>
      <c r="T113" s="2120"/>
      <c r="U113" s="2120"/>
      <c r="V113" s="2120"/>
      <c r="W113" s="2120"/>
      <c r="X113" s="2120"/>
      <c r="Y113" s="2120"/>
      <c r="Z113" s="2120"/>
      <c r="AA113" s="2120"/>
      <c r="AB113" s="2120"/>
      <c r="AC113" s="2120"/>
      <c r="AD113" s="2120"/>
      <c r="AE113" s="2120"/>
      <c r="AF113" s="2120"/>
      <c r="AG113" s="2120"/>
      <c r="AH113" s="2120"/>
      <c r="AI113" s="2120"/>
      <c r="AJ113" s="2120"/>
      <c r="AK113" s="2120"/>
      <c r="AL113" s="2121"/>
      <c r="CA113" s="818"/>
      <c r="CB113" s="818"/>
      <c r="CC113" s="818"/>
      <c r="CD113" s="818"/>
      <c r="CE113" s="818"/>
      <c r="CF113" s="818"/>
      <c r="CG113" s="818"/>
      <c r="CH113" s="818"/>
      <c r="CI113" s="818"/>
      <c r="CJ113" s="818"/>
      <c r="CK113" s="818"/>
      <c r="CL113" s="818"/>
      <c r="CM113" s="818"/>
      <c r="CN113" s="818"/>
      <c r="CO113" s="818"/>
      <c r="CP113" s="818"/>
      <c r="CQ113" s="818"/>
      <c r="CR113" s="818"/>
      <c r="CS113" s="818"/>
      <c r="CT113" s="818"/>
      <c r="CU113" s="818"/>
      <c r="CV113" s="818"/>
      <c r="CW113" s="818"/>
      <c r="CX113" s="818"/>
      <c r="CY113" s="818"/>
      <c r="CZ113" s="818"/>
      <c r="DA113" s="818"/>
      <c r="DB113" s="818"/>
      <c r="DC113" s="818"/>
      <c r="DD113" s="818"/>
      <c r="DE113" s="818"/>
      <c r="DF113" s="818"/>
    </row>
    <row r="114" spans="1:110" s="817" customFormat="1" ht="18" customHeight="1">
      <c r="A114" s="819"/>
      <c r="CA114" s="818"/>
      <c r="CB114" s="818"/>
      <c r="CC114" s="818"/>
      <c r="CD114" s="818"/>
      <c r="CE114" s="818"/>
      <c r="CF114" s="818"/>
      <c r="CG114" s="818"/>
      <c r="CH114" s="818"/>
      <c r="CI114" s="818"/>
      <c r="CJ114" s="818"/>
      <c r="CK114" s="818"/>
      <c r="CL114" s="818"/>
      <c r="CM114" s="818"/>
      <c r="CN114" s="818"/>
      <c r="CO114" s="818"/>
      <c r="CP114" s="818"/>
      <c r="CQ114" s="818"/>
      <c r="CR114" s="818"/>
      <c r="CS114" s="818"/>
      <c r="CT114" s="818"/>
      <c r="CU114" s="818"/>
      <c r="CV114" s="818"/>
      <c r="CW114" s="818"/>
      <c r="CX114" s="818"/>
      <c r="CY114" s="818"/>
      <c r="CZ114" s="818"/>
      <c r="DA114" s="818"/>
      <c r="DB114" s="818"/>
      <c r="DC114" s="818"/>
      <c r="DD114" s="818"/>
      <c r="DE114" s="818"/>
      <c r="DF114" s="818"/>
    </row>
    <row r="115" spans="1:110" s="817" customFormat="1" ht="18" customHeight="1">
      <c r="A115" s="819"/>
      <c r="CA115" s="818"/>
      <c r="CB115" s="818"/>
      <c r="CC115" s="818"/>
      <c r="CD115" s="818"/>
      <c r="CE115" s="818"/>
      <c r="CF115" s="818"/>
      <c r="CG115" s="818"/>
      <c r="CH115" s="818"/>
      <c r="CI115" s="818"/>
      <c r="CJ115" s="818"/>
      <c r="CK115" s="818"/>
      <c r="CL115" s="818"/>
      <c r="CM115" s="818"/>
      <c r="CN115" s="818"/>
      <c r="CO115" s="818"/>
      <c r="CP115" s="818"/>
      <c r="CQ115" s="818"/>
      <c r="CR115" s="818"/>
      <c r="CS115" s="818"/>
      <c r="CT115" s="818"/>
      <c r="CU115" s="818"/>
      <c r="CV115" s="818"/>
      <c r="CW115" s="818"/>
      <c r="CX115" s="818"/>
      <c r="CY115" s="818"/>
      <c r="CZ115" s="818"/>
      <c r="DA115" s="818"/>
      <c r="DB115" s="818"/>
      <c r="DC115" s="818"/>
      <c r="DD115" s="818"/>
      <c r="DE115" s="818"/>
      <c r="DF115" s="818"/>
    </row>
    <row r="116" spans="1:110" s="817" customFormat="1" ht="18" customHeight="1">
      <c r="A116" s="821" t="s">
        <v>2502</v>
      </c>
      <c r="B116" s="820"/>
      <c r="C116" s="820"/>
      <c r="D116" s="820"/>
      <c r="E116" s="820"/>
      <c r="F116" s="820"/>
      <c r="G116" s="820"/>
      <c r="H116" s="820"/>
      <c r="I116" s="820"/>
      <c r="J116" s="820"/>
      <c r="K116" s="820"/>
      <c r="L116" s="820"/>
      <c r="M116" s="820"/>
      <c r="N116" s="820"/>
      <c r="O116" s="820"/>
      <c r="P116" s="820"/>
      <c r="Q116" s="820"/>
      <c r="R116" s="820"/>
      <c r="S116" s="820"/>
      <c r="T116" s="820"/>
      <c r="U116" s="820"/>
      <c r="V116" s="820"/>
      <c r="W116" s="820"/>
      <c r="X116" s="820"/>
      <c r="Y116" s="820"/>
      <c r="Z116" s="820"/>
      <c r="AA116" s="820"/>
      <c r="AB116" s="820"/>
      <c r="AC116" s="820"/>
      <c r="AD116" s="820"/>
      <c r="AE116" s="820"/>
      <c r="AF116" s="820"/>
      <c r="AG116" s="820"/>
      <c r="AH116" s="820"/>
      <c r="AI116" s="820"/>
      <c r="AJ116" s="820"/>
      <c r="AK116" s="820"/>
      <c r="AL116" s="820"/>
      <c r="CA116" s="818"/>
      <c r="CB116" s="818"/>
      <c r="CC116" s="818"/>
      <c r="CD116" s="818"/>
      <c r="CE116" s="818"/>
      <c r="CF116" s="818"/>
      <c r="CG116" s="818"/>
      <c r="CH116" s="818"/>
      <c r="CI116" s="818"/>
      <c r="CJ116" s="818"/>
      <c r="CK116" s="818"/>
      <c r="CL116" s="818"/>
      <c r="CM116" s="818"/>
      <c r="CN116" s="818"/>
      <c r="CO116" s="818"/>
      <c r="CP116" s="818"/>
      <c r="CQ116" s="818"/>
      <c r="CR116" s="818"/>
      <c r="CS116" s="818"/>
      <c r="CT116" s="818"/>
      <c r="CU116" s="818"/>
      <c r="CV116" s="818"/>
      <c r="CW116" s="818"/>
      <c r="CX116" s="818"/>
      <c r="CY116" s="818"/>
      <c r="CZ116" s="818"/>
      <c r="DA116" s="818"/>
      <c r="DB116" s="818"/>
      <c r="DC116" s="818"/>
      <c r="DD116" s="818"/>
      <c r="DE116" s="818"/>
      <c r="DF116" s="818"/>
    </row>
    <row r="117" spans="1:110" s="817" customFormat="1" ht="18" customHeight="1">
      <c r="A117" s="819"/>
      <c r="B117" s="2110" t="s">
        <v>2501</v>
      </c>
      <c r="C117" s="2110"/>
      <c r="D117" s="2110"/>
      <c r="E117" s="2110"/>
      <c r="F117" s="2110"/>
      <c r="G117" s="2110"/>
      <c r="H117" s="2110"/>
      <c r="I117" s="2110"/>
      <c r="J117" s="2110"/>
      <c r="K117" s="2110"/>
      <c r="L117" s="2110"/>
      <c r="M117" s="2110"/>
      <c r="N117" s="2110"/>
      <c r="O117" s="2110"/>
      <c r="P117" s="2110"/>
      <c r="Q117" s="2110"/>
      <c r="R117" s="2110"/>
      <c r="S117" s="2110"/>
      <c r="T117" s="2110"/>
      <c r="U117" s="2110"/>
      <c r="V117" s="2110"/>
      <c r="W117" s="2110"/>
      <c r="X117" s="2110"/>
      <c r="Y117" s="2110"/>
      <c r="Z117" s="2110"/>
      <c r="AA117" s="2110"/>
      <c r="AB117" s="2110"/>
      <c r="AC117" s="2110"/>
      <c r="AD117" s="2110"/>
      <c r="AE117" s="2110"/>
      <c r="AF117" s="2110"/>
      <c r="AG117" s="2110"/>
      <c r="AH117" s="2110"/>
      <c r="AI117" s="2110"/>
      <c r="AJ117" s="2110"/>
      <c r="AK117" s="2110"/>
      <c r="AL117" s="2110"/>
      <c r="CA117" s="818"/>
      <c r="CB117" s="818"/>
      <c r="CC117" s="818"/>
      <c r="CD117" s="818"/>
      <c r="CE117" s="818"/>
      <c r="CF117" s="818"/>
      <c r="CG117" s="818"/>
      <c r="CH117" s="818"/>
      <c r="CI117" s="818"/>
      <c r="CJ117" s="818"/>
      <c r="CK117" s="818"/>
      <c r="CL117" s="818"/>
      <c r="CM117" s="818"/>
      <c r="CN117" s="818"/>
      <c r="CO117" s="818"/>
      <c r="CP117" s="818"/>
      <c r="CQ117" s="818"/>
      <c r="CR117" s="818"/>
      <c r="CS117" s="818"/>
      <c r="CT117" s="818"/>
      <c r="CU117" s="818"/>
      <c r="CV117" s="818"/>
      <c r="CW117" s="818"/>
      <c r="CX117" s="818"/>
      <c r="CY117" s="818"/>
      <c r="CZ117" s="818"/>
      <c r="DA117" s="818"/>
      <c r="DB117" s="818"/>
      <c r="DC117" s="818"/>
      <c r="DD117" s="818"/>
      <c r="DE117" s="818"/>
      <c r="DF117" s="818"/>
    </row>
    <row r="118" spans="1:110" s="817" customFormat="1" ht="18" customHeight="1">
      <c r="A118" s="819"/>
      <c r="B118" s="2110"/>
      <c r="C118" s="2110"/>
      <c r="D118" s="2110"/>
      <c r="E118" s="2110"/>
      <c r="F118" s="2110"/>
      <c r="G118" s="2110"/>
      <c r="H118" s="2110"/>
      <c r="I118" s="2110"/>
      <c r="J118" s="2110"/>
      <c r="K118" s="2110"/>
      <c r="L118" s="2110"/>
      <c r="M118" s="2110"/>
      <c r="N118" s="2110"/>
      <c r="O118" s="2110"/>
      <c r="P118" s="2110"/>
      <c r="Q118" s="2110"/>
      <c r="R118" s="2110"/>
      <c r="S118" s="2110"/>
      <c r="T118" s="2110"/>
      <c r="U118" s="2110"/>
      <c r="V118" s="2110"/>
      <c r="W118" s="2110"/>
      <c r="X118" s="2110"/>
      <c r="Y118" s="2110"/>
      <c r="Z118" s="2110"/>
      <c r="AA118" s="2110"/>
      <c r="AB118" s="2110"/>
      <c r="AC118" s="2110"/>
      <c r="AD118" s="2110"/>
      <c r="AE118" s="2110"/>
      <c r="AF118" s="2110"/>
      <c r="AG118" s="2110"/>
      <c r="AH118" s="2110"/>
      <c r="AI118" s="2110"/>
      <c r="AJ118" s="2110"/>
      <c r="AK118" s="2110"/>
      <c r="AL118" s="2110"/>
      <c r="CA118" s="818"/>
      <c r="CB118" s="818"/>
      <c r="CC118" s="818"/>
      <c r="CD118" s="818"/>
      <c r="CE118" s="818"/>
      <c r="CF118" s="818"/>
      <c r="CG118" s="818"/>
      <c r="CH118" s="818"/>
      <c r="CI118" s="818"/>
      <c r="CJ118" s="818"/>
      <c r="CK118" s="818"/>
      <c r="CL118" s="818"/>
      <c r="CM118" s="818"/>
      <c r="CN118" s="818"/>
      <c r="CO118" s="818"/>
      <c r="CP118" s="818"/>
      <c r="CQ118" s="818"/>
      <c r="CR118" s="818"/>
      <c r="CS118" s="818"/>
      <c r="CT118" s="818"/>
      <c r="CU118" s="818"/>
      <c r="CV118" s="818"/>
      <c r="CW118" s="818"/>
      <c r="CX118" s="818"/>
      <c r="CY118" s="818"/>
      <c r="CZ118" s="818"/>
      <c r="DA118" s="818"/>
      <c r="DB118" s="818"/>
      <c r="DC118" s="818"/>
      <c r="DD118" s="818"/>
      <c r="DE118" s="818"/>
      <c r="DF118" s="818"/>
    </row>
    <row r="119" spans="1:110" s="817" customFormat="1" ht="18" customHeight="1">
      <c r="A119" s="819"/>
      <c r="B119" s="2110"/>
      <c r="C119" s="2110"/>
      <c r="D119" s="2110"/>
      <c r="E119" s="2110"/>
      <c r="F119" s="2110"/>
      <c r="G119" s="2110"/>
      <c r="H119" s="2110"/>
      <c r="I119" s="2110"/>
      <c r="J119" s="2110"/>
      <c r="K119" s="2110"/>
      <c r="L119" s="2110"/>
      <c r="M119" s="2110"/>
      <c r="N119" s="2110"/>
      <c r="O119" s="2110"/>
      <c r="P119" s="2110"/>
      <c r="Q119" s="2110"/>
      <c r="R119" s="2110"/>
      <c r="S119" s="2110"/>
      <c r="T119" s="2110"/>
      <c r="U119" s="2110"/>
      <c r="V119" s="2110"/>
      <c r="W119" s="2110"/>
      <c r="X119" s="2110"/>
      <c r="Y119" s="2110"/>
      <c r="Z119" s="2110"/>
      <c r="AA119" s="2110"/>
      <c r="AB119" s="2110"/>
      <c r="AC119" s="2110"/>
      <c r="AD119" s="2110"/>
      <c r="AE119" s="2110"/>
      <c r="AF119" s="2110"/>
      <c r="AG119" s="2110"/>
      <c r="AH119" s="2110"/>
      <c r="AI119" s="2110"/>
      <c r="AJ119" s="2110"/>
      <c r="AK119" s="2110"/>
      <c r="AL119" s="2110"/>
      <c r="CA119" s="818"/>
      <c r="CB119" s="818"/>
      <c r="CC119" s="818"/>
      <c r="CD119" s="818"/>
      <c r="CE119" s="818"/>
      <c r="CF119" s="818"/>
      <c r="CG119" s="818"/>
      <c r="CH119" s="818"/>
      <c r="CI119" s="818"/>
      <c r="CJ119" s="818"/>
      <c r="CK119" s="818"/>
      <c r="CL119" s="818"/>
      <c r="CM119" s="818"/>
      <c r="CN119" s="818"/>
      <c r="CO119" s="818"/>
      <c r="CP119" s="818"/>
      <c r="CQ119" s="818"/>
      <c r="CR119" s="818"/>
      <c r="CS119" s="818"/>
      <c r="CT119" s="818"/>
      <c r="CU119" s="818"/>
      <c r="CV119" s="818"/>
      <c r="CW119" s="818"/>
      <c r="CX119" s="818"/>
      <c r="CY119" s="818"/>
      <c r="CZ119" s="818"/>
      <c r="DA119" s="818"/>
      <c r="DB119" s="818"/>
      <c r="DC119" s="818"/>
      <c r="DD119" s="818"/>
      <c r="DE119" s="818"/>
      <c r="DF119" s="818"/>
    </row>
    <row r="120" spans="1:110" s="817" customFormat="1" ht="18" customHeight="1">
      <c r="A120" s="819"/>
      <c r="CA120" s="818"/>
      <c r="CB120" s="818"/>
      <c r="CC120" s="818"/>
      <c r="CD120" s="818"/>
      <c r="CE120" s="818"/>
      <c r="CF120" s="818"/>
      <c r="CG120" s="818"/>
      <c r="CH120" s="818"/>
      <c r="CI120" s="818"/>
      <c r="CJ120" s="818"/>
      <c r="CK120" s="818"/>
      <c r="CL120" s="818"/>
      <c r="CM120" s="818"/>
      <c r="CN120" s="818"/>
      <c r="CO120" s="818"/>
      <c r="CP120" s="818"/>
      <c r="CQ120" s="818"/>
      <c r="CR120" s="818"/>
      <c r="CS120" s="818"/>
      <c r="CT120" s="818"/>
      <c r="CU120" s="818"/>
      <c r="CV120" s="818"/>
      <c r="CW120" s="818"/>
      <c r="CX120" s="818"/>
      <c r="CY120" s="818"/>
      <c r="CZ120" s="818"/>
      <c r="DA120" s="818"/>
      <c r="DB120" s="818"/>
      <c r="DC120" s="818"/>
      <c r="DD120" s="818"/>
      <c r="DE120" s="818"/>
      <c r="DF120" s="818"/>
    </row>
    <row r="121" spans="1:110" s="817" customFormat="1" ht="18" customHeight="1">
      <c r="A121" s="821" t="s">
        <v>2500</v>
      </c>
      <c r="B121" s="820"/>
      <c r="C121" s="820"/>
      <c r="D121" s="820"/>
      <c r="E121" s="820"/>
      <c r="F121" s="820"/>
      <c r="G121" s="820"/>
      <c r="H121" s="820"/>
      <c r="I121" s="820"/>
      <c r="J121" s="820"/>
      <c r="K121" s="820"/>
      <c r="L121" s="820"/>
      <c r="M121" s="820"/>
      <c r="N121" s="820"/>
      <c r="O121" s="820"/>
      <c r="P121" s="820"/>
      <c r="Q121" s="820"/>
      <c r="R121" s="820"/>
      <c r="S121" s="820"/>
      <c r="T121" s="820"/>
      <c r="U121" s="820"/>
      <c r="V121" s="820"/>
      <c r="W121" s="820"/>
      <c r="X121" s="820"/>
      <c r="Y121" s="820"/>
      <c r="Z121" s="820"/>
      <c r="AA121" s="820"/>
      <c r="AB121" s="820"/>
      <c r="AC121" s="820"/>
      <c r="AD121" s="820"/>
      <c r="AE121" s="820"/>
      <c r="AF121" s="820"/>
      <c r="AG121" s="820"/>
      <c r="AH121" s="820"/>
      <c r="AI121" s="820"/>
      <c r="AJ121" s="820"/>
      <c r="AK121" s="820"/>
      <c r="AL121" s="820"/>
      <c r="CA121" s="818"/>
      <c r="CB121" s="818"/>
      <c r="CC121" s="818"/>
      <c r="CD121" s="818"/>
      <c r="CE121" s="818"/>
      <c r="CF121" s="818"/>
      <c r="CG121" s="818"/>
      <c r="CH121" s="818"/>
      <c r="CI121" s="818"/>
      <c r="CJ121" s="818"/>
      <c r="CK121" s="818"/>
      <c r="CL121" s="818"/>
      <c r="CM121" s="818"/>
      <c r="CN121" s="818"/>
      <c r="CO121" s="818"/>
      <c r="CP121" s="818"/>
      <c r="CQ121" s="818"/>
      <c r="CR121" s="818"/>
      <c r="CS121" s="818"/>
      <c r="CT121" s="818"/>
      <c r="CU121" s="818"/>
      <c r="CV121" s="818"/>
      <c r="CW121" s="818"/>
      <c r="CX121" s="818"/>
      <c r="CY121" s="818"/>
      <c r="CZ121" s="818"/>
      <c r="DA121" s="818"/>
      <c r="DB121" s="818"/>
      <c r="DC121" s="818"/>
      <c r="DD121" s="818"/>
      <c r="DE121" s="818"/>
      <c r="DF121" s="818"/>
    </row>
    <row r="122" spans="1:110" s="817" customFormat="1" ht="18" customHeight="1">
      <c r="A122" s="819"/>
      <c r="B122" s="2110" t="s">
        <v>2499</v>
      </c>
      <c r="C122" s="2110"/>
      <c r="D122" s="2110"/>
      <c r="E122" s="2110"/>
      <c r="F122" s="2110"/>
      <c r="G122" s="2110"/>
      <c r="H122" s="2110"/>
      <c r="I122" s="2110"/>
      <c r="J122" s="2110"/>
      <c r="K122" s="2110"/>
      <c r="L122" s="2110"/>
      <c r="M122" s="2110"/>
      <c r="N122" s="2110"/>
      <c r="O122" s="2110"/>
      <c r="P122" s="2110"/>
      <c r="Q122" s="2110"/>
      <c r="R122" s="2110"/>
      <c r="S122" s="2110"/>
      <c r="T122" s="2110"/>
      <c r="U122" s="2110"/>
      <c r="V122" s="2110"/>
      <c r="W122" s="2110"/>
      <c r="X122" s="2110"/>
      <c r="Y122" s="2110"/>
      <c r="Z122" s="2110"/>
      <c r="AA122" s="2110"/>
      <c r="AB122" s="2110"/>
      <c r="AC122" s="2110"/>
      <c r="AD122" s="2110"/>
      <c r="AE122" s="2110"/>
      <c r="AF122" s="2110"/>
      <c r="AG122" s="2110"/>
      <c r="AH122" s="2110"/>
      <c r="AI122" s="2110"/>
      <c r="AJ122" s="2110"/>
      <c r="AK122" s="2110"/>
      <c r="AL122" s="2110"/>
      <c r="CA122" s="818"/>
      <c r="CB122" s="818"/>
      <c r="CC122" s="818"/>
      <c r="CD122" s="818"/>
      <c r="CE122" s="818"/>
      <c r="CF122" s="818"/>
      <c r="CG122" s="818"/>
      <c r="CH122" s="818"/>
      <c r="CI122" s="818"/>
      <c r="CJ122" s="818"/>
      <c r="CK122" s="818"/>
      <c r="CL122" s="818"/>
      <c r="CM122" s="818"/>
      <c r="CN122" s="818"/>
      <c r="CO122" s="818"/>
      <c r="CP122" s="818"/>
      <c r="CQ122" s="818"/>
      <c r="CR122" s="818"/>
      <c r="CS122" s="818"/>
      <c r="CT122" s="818"/>
      <c r="CU122" s="818"/>
      <c r="CV122" s="818"/>
      <c r="CW122" s="818"/>
      <c r="CX122" s="818"/>
      <c r="CY122" s="818"/>
      <c r="CZ122" s="818"/>
      <c r="DA122" s="818"/>
      <c r="DB122" s="818"/>
      <c r="DC122" s="818"/>
      <c r="DD122" s="818"/>
      <c r="DE122" s="818"/>
      <c r="DF122" s="818"/>
    </row>
    <row r="123" spans="1:110" s="817" customFormat="1" ht="18" customHeight="1">
      <c r="A123" s="819"/>
      <c r="B123" s="2110"/>
      <c r="C123" s="2110"/>
      <c r="D123" s="2110"/>
      <c r="E123" s="2110"/>
      <c r="F123" s="2110"/>
      <c r="G123" s="2110"/>
      <c r="H123" s="2110"/>
      <c r="I123" s="2110"/>
      <c r="J123" s="2110"/>
      <c r="K123" s="2110"/>
      <c r="L123" s="2110"/>
      <c r="M123" s="2110"/>
      <c r="N123" s="2110"/>
      <c r="O123" s="2110"/>
      <c r="P123" s="2110"/>
      <c r="Q123" s="2110"/>
      <c r="R123" s="2110"/>
      <c r="S123" s="2110"/>
      <c r="T123" s="2110"/>
      <c r="U123" s="2110"/>
      <c r="V123" s="2110"/>
      <c r="W123" s="2110"/>
      <c r="X123" s="2110"/>
      <c r="Y123" s="2110"/>
      <c r="Z123" s="2110"/>
      <c r="AA123" s="2110"/>
      <c r="AB123" s="2110"/>
      <c r="AC123" s="2110"/>
      <c r="AD123" s="2110"/>
      <c r="AE123" s="2110"/>
      <c r="AF123" s="2110"/>
      <c r="AG123" s="2110"/>
      <c r="AH123" s="2110"/>
      <c r="AI123" s="2110"/>
      <c r="AJ123" s="2110"/>
      <c r="AK123" s="2110"/>
      <c r="AL123" s="2110"/>
      <c r="CA123" s="818"/>
      <c r="CB123" s="818"/>
      <c r="CC123" s="818"/>
      <c r="CD123" s="818"/>
      <c r="CE123" s="818"/>
      <c r="CF123" s="818"/>
      <c r="CG123" s="818"/>
      <c r="CH123" s="818"/>
      <c r="CI123" s="818"/>
      <c r="CJ123" s="818"/>
      <c r="CK123" s="818"/>
      <c r="CL123" s="818"/>
      <c r="CM123" s="818"/>
      <c r="CN123" s="818"/>
      <c r="CO123" s="818"/>
      <c r="CP123" s="818"/>
      <c r="CQ123" s="818"/>
      <c r="CR123" s="818"/>
      <c r="CS123" s="818"/>
      <c r="CT123" s="818"/>
      <c r="CU123" s="818"/>
      <c r="CV123" s="818"/>
      <c r="CW123" s="818"/>
      <c r="CX123" s="818"/>
      <c r="CY123" s="818"/>
      <c r="CZ123" s="818"/>
      <c r="DA123" s="818"/>
      <c r="DB123" s="818"/>
      <c r="DC123" s="818"/>
      <c r="DD123" s="818"/>
      <c r="DE123" s="818"/>
      <c r="DF123" s="818"/>
    </row>
    <row r="124" spans="1:110" s="817" customFormat="1" ht="18" customHeight="1">
      <c r="A124" s="819"/>
      <c r="B124" s="2111" t="s">
        <v>2498</v>
      </c>
      <c r="C124" s="2112"/>
      <c r="D124" s="2112"/>
      <c r="E124" s="2112"/>
      <c r="F124" s="2112"/>
      <c r="G124" s="2112"/>
      <c r="H124" s="2112"/>
      <c r="I124" s="2112"/>
      <c r="J124" s="2112"/>
      <c r="K124" s="2112"/>
      <c r="L124" s="2112"/>
      <c r="M124" s="2112"/>
      <c r="N124" s="2112"/>
      <c r="O124" s="2112"/>
      <c r="P124" s="2112"/>
      <c r="Q124" s="2112"/>
      <c r="R124" s="2112"/>
      <c r="S124" s="2112"/>
      <c r="T124" s="2112"/>
      <c r="U124" s="2112"/>
      <c r="V124" s="2112"/>
      <c r="W124" s="2112"/>
      <c r="X124" s="2112"/>
      <c r="Y124" s="2112"/>
      <c r="Z124" s="2112"/>
      <c r="AA124" s="2112"/>
      <c r="AB124" s="2112"/>
      <c r="AC124" s="2112"/>
      <c r="AD124" s="2112"/>
      <c r="AE124" s="2112"/>
      <c r="AF124" s="2112"/>
      <c r="AG124" s="2112"/>
      <c r="AH124" s="2112"/>
      <c r="AI124" s="2112"/>
      <c r="AJ124" s="2112"/>
      <c r="AK124" s="2112"/>
      <c r="AL124" s="2113"/>
      <c r="CA124" s="818"/>
      <c r="CB124" s="818"/>
      <c r="CC124" s="818"/>
      <c r="CD124" s="818"/>
      <c r="CE124" s="818"/>
      <c r="CF124" s="818"/>
      <c r="CG124" s="818"/>
      <c r="CH124" s="818"/>
      <c r="CI124" s="818"/>
      <c r="CJ124" s="818"/>
      <c r="CK124" s="818"/>
      <c r="CL124" s="818"/>
      <c r="CM124" s="818"/>
      <c r="CN124" s="818"/>
      <c r="CO124" s="818"/>
      <c r="CP124" s="818"/>
      <c r="CQ124" s="818"/>
      <c r="CR124" s="818"/>
      <c r="CS124" s="818"/>
      <c r="CT124" s="818"/>
      <c r="CU124" s="818"/>
      <c r="CV124" s="818"/>
      <c r="CW124" s="818"/>
      <c r="CX124" s="818"/>
      <c r="CY124" s="818"/>
      <c r="CZ124" s="818"/>
      <c r="DA124" s="818"/>
      <c r="DB124" s="818"/>
      <c r="DC124" s="818"/>
      <c r="DD124" s="818"/>
      <c r="DE124" s="818"/>
      <c r="DF124" s="818"/>
    </row>
    <row r="125" spans="1:110" s="817" customFormat="1" ht="18" customHeight="1">
      <c r="A125" s="819"/>
      <c r="B125" s="2114"/>
      <c r="C125" s="2110"/>
      <c r="D125" s="2110"/>
      <c r="E125" s="2110"/>
      <c r="F125" s="2110"/>
      <c r="G125" s="2110"/>
      <c r="H125" s="2110"/>
      <c r="I125" s="2110"/>
      <c r="J125" s="2110"/>
      <c r="K125" s="2110"/>
      <c r="L125" s="2110"/>
      <c r="M125" s="2110"/>
      <c r="N125" s="2110"/>
      <c r="O125" s="2110"/>
      <c r="P125" s="2110"/>
      <c r="Q125" s="2110"/>
      <c r="R125" s="2110"/>
      <c r="S125" s="2110"/>
      <c r="T125" s="2110"/>
      <c r="U125" s="2110"/>
      <c r="V125" s="2110"/>
      <c r="W125" s="2110"/>
      <c r="X125" s="2110"/>
      <c r="Y125" s="2110"/>
      <c r="Z125" s="2110"/>
      <c r="AA125" s="2110"/>
      <c r="AB125" s="2110"/>
      <c r="AC125" s="2110"/>
      <c r="AD125" s="2110"/>
      <c r="AE125" s="2110"/>
      <c r="AF125" s="2110"/>
      <c r="AG125" s="2110"/>
      <c r="AH125" s="2110"/>
      <c r="AI125" s="2110"/>
      <c r="AJ125" s="2110"/>
      <c r="AK125" s="2110"/>
      <c r="AL125" s="2115"/>
      <c r="CA125" s="818"/>
      <c r="CB125" s="818"/>
      <c r="CC125" s="818"/>
      <c r="CD125" s="818"/>
      <c r="CE125" s="818"/>
      <c r="CF125" s="818"/>
      <c r="CG125" s="818"/>
      <c r="CH125" s="818"/>
      <c r="CI125" s="818"/>
      <c r="CJ125" s="818"/>
      <c r="CK125" s="818"/>
      <c r="CL125" s="818"/>
      <c r="CM125" s="818"/>
      <c r="CN125" s="818"/>
      <c r="CO125" s="818"/>
      <c r="CP125" s="818"/>
      <c r="CQ125" s="818"/>
      <c r="CR125" s="818"/>
      <c r="CS125" s="818"/>
      <c r="CT125" s="818"/>
      <c r="CU125" s="818"/>
      <c r="CV125" s="818"/>
      <c r="CW125" s="818"/>
      <c r="CX125" s="818"/>
      <c r="CY125" s="818"/>
      <c r="CZ125" s="818"/>
      <c r="DA125" s="818"/>
      <c r="DB125" s="818"/>
      <c r="DC125" s="818"/>
      <c r="DD125" s="818"/>
      <c r="DE125" s="818"/>
      <c r="DF125" s="818"/>
    </row>
    <row r="126" spans="1:110" s="817" customFormat="1" ht="18" customHeight="1">
      <c r="A126" s="819"/>
      <c r="B126" s="2114"/>
      <c r="C126" s="2110"/>
      <c r="D126" s="2110"/>
      <c r="E126" s="2110"/>
      <c r="F126" s="2110"/>
      <c r="G126" s="2110"/>
      <c r="H126" s="2110"/>
      <c r="I126" s="2110"/>
      <c r="J126" s="2110"/>
      <c r="K126" s="2110"/>
      <c r="L126" s="2110"/>
      <c r="M126" s="2110"/>
      <c r="N126" s="2110"/>
      <c r="O126" s="2110"/>
      <c r="P126" s="2110"/>
      <c r="Q126" s="2110"/>
      <c r="R126" s="2110"/>
      <c r="S126" s="2110"/>
      <c r="T126" s="2110"/>
      <c r="U126" s="2110"/>
      <c r="V126" s="2110"/>
      <c r="W126" s="2110"/>
      <c r="X126" s="2110"/>
      <c r="Y126" s="2110"/>
      <c r="Z126" s="2110"/>
      <c r="AA126" s="2110"/>
      <c r="AB126" s="2110"/>
      <c r="AC126" s="2110"/>
      <c r="AD126" s="2110"/>
      <c r="AE126" s="2110"/>
      <c r="AF126" s="2110"/>
      <c r="AG126" s="2110"/>
      <c r="AH126" s="2110"/>
      <c r="AI126" s="2110"/>
      <c r="AJ126" s="2110"/>
      <c r="AK126" s="2110"/>
      <c r="AL126" s="2115"/>
      <c r="CA126" s="818"/>
      <c r="CB126" s="818"/>
      <c r="CC126" s="818"/>
      <c r="CD126" s="818"/>
      <c r="CE126" s="818"/>
      <c r="CF126" s="818"/>
      <c r="CG126" s="818"/>
      <c r="CH126" s="818"/>
      <c r="CI126" s="818"/>
      <c r="CJ126" s="818"/>
      <c r="CK126" s="818"/>
      <c r="CL126" s="818"/>
      <c r="CM126" s="818"/>
      <c r="CN126" s="818"/>
      <c r="CO126" s="818"/>
      <c r="CP126" s="818"/>
      <c r="CQ126" s="818"/>
      <c r="CR126" s="818"/>
      <c r="CS126" s="818"/>
      <c r="CT126" s="818"/>
      <c r="CU126" s="818"/>
      <c r="CV126" s="818"/>
      <c r="CW126" s="818"/>
      <c r="CX126" s="818"/>
      <c r="CY126" s="818"/>
      <c r="CZ126" s="818"/>
      <c r="DA126" s="818"/>
      <c r="DB126" s="818"/>
      <c r="DC126" s="818"/>
      <c r="DD126" s="818"/>
      <c r="DE126" s="818"/>
      <c r="DF126" s="818"/>
    </row>
    <row r="127" spans="1:110" s="817" customFormat="1" ht="18" customHeight="1">
      <c r="A127" s="819"/>
      <c r="B127" s="2116"/>
      <c r="C127" s="2117"/>
      <c r="D127" s="2117"/>
      <c r="E127" s="2117"/>
      <c r="F127" s="2117"/>
      <c r="G127" s="2117"/>
      <c r="H127" s="2117"/>
      <c r="I127" s="2117"/>
      <c r="J127" s="2117"/>
      <c r="K127" s="2117"/>
      <c r="L127" s="2117"/>
      <c r="M127" s="2117"/>
      <c r="N127" s="2117"/>
      <c r="O127" s="2117"/>
      <c r="P127" s="2117"/>
      <c r="Q127" s="2117"/>
      <c r="R127" s="2117"/>
      <c r="S127" s="2117"/>
      <c r="T127" s="2117"/>
      <c r="U127" s="2117"/>
      <c r="V127" s="2117"/>
      <c r="W127" s="2117"/>
      <c r="X127" s="2117"/>
      <c r="Y127" s="2117"/>
      <c r="Z127" s="2117"/>
      <c r="AA127" s="2117"/>
      <c r="AB127" s="2117"/>
      <c r="AC127" s="2117"/>
      <c r="AD127" s="2117"/>
      <c r="AE127" s="2117"/>
      <c r="AF127" s="2117"/>
      <c r="AG127" s="2117"/>
      <c r="AH127" s="2117"/>
      <c r="AI127" s="2117"/>
      <c r="AJ127" s="2117"/>
      <c r="AK127" s="2117"/>
      <c r="AL127" s="2118"/>
      <c r="CA127" s="818"/>
      <c r="CB127" s="818"/>
      <c r="CC127" s="818"/>
      <c r="CD127" s="818"/>
      <c r="CE127" s="818"/>
      <c r="CF127" s="818"/>
      <c r="CG127" s="818"/>
      <c r="CH127" s="818"/>
      <c r="CI127" s="818"/>
      <c r="CJ127" s="818"/>
      <c r="CK127" s="818"/>
      <c r="CL127" s="818"/>
      <c r="CM127" s="818"/>
      <c r="CN127" s="818"/>
      <c r="CO127" s="818"/>
      <c r="CP127" s="818"/>
      <c r="CQ127" s="818"/>
      <c r="CR127" s="818"/>
      <c r="CS127" s="818"/>
      <c r="CT127" s="818"/>
      <c r="CU127" s="818"/>
      <c r="CV127" s="818"/>
      <c r="CW127" s="818"/>
      <c r="CX127" s="818"/>
      <c r="CY127" s="818"/>
      <c r="CZ127" s="818"/>
      <c r="DA127" s="818"/>
      <c r="DB127" s="818"/>
      <c r="DC127" s="818"/>
      <c r="DD127" s="818"/>
      <c r="DE127" s="818"/>
      <c r="DF127" s="818"/>
    </row>
    <row r="128" spans="1:110" s="817" customFormat="1" ht="18" customHeight="1">
      <c r="A128" s="819"/>
      <c r="B128" s="823"/>
      <c r="C128" s="823"/>
      <c r="D128" s="823"/>
      <c r="E128" s="823"/>
      <c r="F128" s="823"/>
      <c r="G128" s="823"/>
      <c r="H128" s="823"/>
      <c r="I128" s="823"/>
      <c r="J128" s="823"/>
      <c r="K128" s="823"/>
      <c r="L128" s="823"/>
      <c r="M128" s="823"/>
      <c r="N128" s="823"/>
      <c r="O128" s="823"/>
      <c r="P128" s="823"/>
      <c r="Q128" s="823"/>
      <c r="R128" s="823"/>
      <c r="S128" s="823"/>
      <c r="T128" s="823"/>
      <c r="U128" s="823"/>
      <c r="V128" s="823"/>
      <c r="W128" s="823"/>
      <c r="X128" s="823"/>
      <c r="Y128" s="823"/>
      <c r="Z128" s="823"/>
      <c r="AA128" s="823"/>
      <c r="AB128" s="823"/>
      <c r="AC128" s="823"/>
      <c r="AD128" s="823"/>
      <c r="AE128" s="823"/>
      <c r="AF128" s="823"/>
      <c r="AG128" s="823"/>
      <c r="AH128" s="823"/>
      <c r="AI128" s="823"/>
      <c r="AJ128" s="823"/>
      <c r="AK128" s="823"/>
      <c r="AL128" s="823"/>
      <c r="CA128" s="818"/>
      <c r="CB128" s="818"/>
      <c r="CC128" s="818"/>
      <c r="CD128" s="818"/>
      <c r="CE128" s="818"/>
      <c r="CF128" s="818"/>
      <c r="CG128" s="818"/>
      <c r="CH128" s="818"/>
      <c r="CI128" s="818"/>
      <c r="CJ128" s="818"/>
      <c r="CK128" s="818"/>
      <c r="CL128" s="818"/>
      <c r="CM128" s="818"/>
      <c r="CN128" s="818"/>
      <c r="CO128" s="818"/>
      <c r="CP128" s="818"/>
      <c r="CQ128" s="818"/>
      <c r="CR128" s="818"/>
      <c r="CS128" s="818"/>
      <c r="CT128" s="818"/>
      <c r="CU128" s="818"/>
      <c r="CV128" s="818"/>
      <c r="CW128" s="818"/>
      <c r="CX128" s="818"/>
      <c r="CY128" s="818"/>
      <c r="CZ128" s="818"/>
      <c r="DA128" s="818"/>
      <c r="DB128" s="818"/>
      <c r="DC128" s="818"/>
      <c r="DD128" s="818"/>
      <c r="DE128" s="818"/>
      <c r="DF128" s="818"/>
    </row>
    <row r="129" spans="1:110" s="817" customFormat="1" ht="18" customHeight="1">
      <c r="A129" s="821" t="s">
        <v>2497</v>
      </c>
      <c r="B129" s="820"/>
      <c r="C129" s="820"/>
      <c r="D129" s="820"/>
      <c r="E129" s="820"/>
      <c r="F129" s="820"/>
      <c r="G129" s="820"/>
      <c r="H129" s="820"/>
      <c r="I129" s="820"/>
      <c r="J129" s="820"/>
      <c r="K129" s="820"/>
      <c r="L129" s="820"/>
      <c r="M129" s="820"/>
      <c r="N129" s="820"/>
      <c r="O129" s="820"/>
      <c r="P129" s="820"/>
      <c r="Q129" s="820"/>
      <c r="R129" s="820"/>
      <c r="S129" s="820"/>
      <c r="T129" s="820"/>
      <c r="U129" s="820"/>
      <c r="V129" s="820"/>
      <c r="W129" s="820"/>
      <c r="X129" s="820"/>
      <c r="Y129" s="820"/>
      <c r="Z129" s="820"/>
      <c r="AA129" s="820"/>
      <c r="AB129" s="820"/>
      <c r="AC129" s="820"/>
      <c r="AD129" s="820"/>
      <c r="AE129" s="820"/>
      <c r="AF129" s="820"/>
      <c r="AG129" s="820"/>
      <c r="AH129" s="820"/>
      <c r="AI129" s="820"/>
      <c r="AJ129" s="820"/>
      <c r="AK129" s="820"/>
      <c r="AL129" s="820"/>
      <c r="CA129" s="818"/>
      <c r="CB129" s="818"/>
      <c r="CC129" s="818"/>
      <c r="CD129" s="818"/>
      <c r="CE129" s="818"/>
      <c r="CF129" s="818"/>
      <c r="CG129" s="818"/>
      <c r="CH129" s="818"/>
      <c r="CI129" s="818"/>
      <c r="CJ129" s="818"/>
      <c r="CK129" s="818"/>
      <c r="CL129" s="818"/>
      <c r="CM129" s="818"/>
      <c r="CN129" s="818"/>
      <c r="CO129" s="818"/>
      <c r="CP129" s="818"/>
      <c r="CQ129" s="818"/>
      <c r="CR129" s="818"/>
      <c r="CS129" s="818"/>
      <c r="CT129" s="818"/>
      <c r="CU129" s="818"/>
      <c r="CV129" s="818"/>
      <c r="CW129" s="818"/>
      <c r="CX129" s="818"/>
      <c r="CY129" s="818"/>
      <c r="CZ129" s="818"/>
      <c r="DA129" s="818"/>
      <c r="DB129" s="818"/>
      <c r="DC129" s="818"/>
      <c r="DD129" s="818"/>
      <c r="DE129" s="818"/>
      <c r="DF129" s="818"/>
    </row>
    <row r="130" spans="1:110" s="817" customFormat="1" ht="18" customHeight="1">
      <c r="A130" s="819"/>
      <c r="B130" s="2110" t="s">
        <v>2496</v>
      </c>
      <c r="C130" s="2110"/>
      <c r="D130" s="2110"/>
      <c r="E130" s="2110"/>
      <c r="F130" s="2110"/>
      <c r="G130" s="2110"/>
      <c r="H130" s="2110"/>
      <c r="I130" s="2110"/>
      <c r="J130" s="2110"/>
      <c r="K130" s="2110"/>
      <c r="L130" s="2110"/>
      <c r="M130" s="2110"/>
      <c r="N130" s="2110"/>
      <c r="O130" s="2110"/>
      <c r="P130" s="2110"/>
      <c r="Q130" s="2110"/>
      <c r="R130" s="2110"/>
      <c r="S130" s="2110"/>
      <c r="T130" s="2110"/>
      <c r="U130" s="2110"/>
      <c r="V130" s="2110"/>
      <c r="W130" s="2110"/>
      <c r="X130" s="2110"/>
      <c r="Y130" s="2110"/>
      <c r="Z130" s="2110"/>
      <c r="AA130" s="2110"/>
      <c r="AB130" s="2110"/>
      <c r="AC130" s="2110"/>
      <c r="AD130" s="2110"/>
      <c r="AE130" s="2110"/>
      <c r="AF130" s="2110"/>
      <c r="AG130" s="2110"/>
      <c r="AH130" s="2110"/>
      <c r="AI130" s="2110"/>
      <c r="AJ130" s="2110"/>
      <c r="AK130" s="2110"/>
      <c r="AL130" s="2110"/>
      <c r="CA130" s="818"/>
      <c r="CB130" s="818"/>
      <c r="CC130" s="818"/>
      <c r="CD130" s="818"/>
      <c r="CE130" s="818"/>
      <c r="CF130" s="818"/>
      <c r="CG130" s="818"/>
      <c r="CH130" s="818"/>
      <c r="CI130" s="818"/>
      <c r="CJ130" s="818"/>
      <c r="CK130" s="818"/>
      <c r="CL130" s="818"/>
      <c r="CM130" s="818"/>
      <c r="CN130" s="818"/>
      <c r="CO130" s="818"/>
      <c r="CP130" s="818"/>
      <c r="CQ130" s="818"/>
      <c r="CR130" s="818"/>
      <c r="CS130" s="818"/>
      <c r="CT130" s="818"/>
      <c r="CU130" s="818"/>
      <c r="CV130" s="818"/>
      <c r="CW130" s="818"/>
      <c r="CX130" s="818"/>
      <c r="CY130" s="818"/>
      <c r="CZ130" s="818"/>
      <c r="DA130" s="818"/>
      <c r="DB130" s="818"/>
      <c r="DC130" s="818"/>
      <c r="DD130" s="818"/>
      <c r="DE130" s="818"/>
      <c r="DF130" s="818"/>
    </row>
    <row r="131" spans="1:110" s="817" customFormat="1" ht="18" customHeight="1">
      <c r="A131" s="819"/>
      <c r="B131" s="2110"/>
      <c r="C131" s="2110"/>
      <c r="D131" s="2110"/>
      <c r="E131" s="2110"/>
      <c r="F131" s="2110"/>
      <c r="G131" s="2110"/>
      <c r="H131" s="2110"/>
      <c r="I131" s="2110"/>
      <c r="J131" s="2110"/>
      <c r="K131" s="2110"/>
      <c r="L131" s="2110"/>
      <c r="M131" s="2110"/>
      <c r="N131" s="2110"/>
      <c r="O131" s="2110"/>
      <c r="P131" s="2110"/>
      <c r="Q131" s="2110"/>
      <c r="R131" s="2110"/>
      <c r="S131" s="2110"/>
      <c r="T131" s="2110"/>
      <c r="U131" s="2110"/>
      <c r="V131" s="2110"/>
      <c r="W131" s="2110"/>
      <c r="X131" s="2110"/>
      <c r="Y131" s="2110"/>
      <c r="Z131" s="2110"/>
      <c r="AA131" s="2110"/>
      <c r="AB131" s="2110"/>
      <c r="AC131" s="2110"/>
      <c r="AD131" s="2110"/>
      <c r="AE131" s="2110"/>
      <c r="AF131" s="2110"/>
      <c r="AG131" s="2110"/>
      <c r="AH131" s="2110"/>
      <c r="AI131" s="2110"/>
      <c r="AJ131" s="2110"/>
      <c r="AK131" s="2110"/>
      <c r="AL131" s="2110"/>
      <c r="CA131" s="818"/>
      <c r="CB131" s="818"/>
      <c r="CC131" s="818"/>
      <c r="CD131" s="818"/>
      <c r="CE131" s="818"/>
      <c r="CF131" s="818"/>
      <c r="CG131" s="818"/>
      <c r="CH131" s="818"/>
      <c r="CI131" s="818"/>
      <c r="CJ131" s="818"/>
      <c r="CK131" s="818"/>
      <c r="CL131" s="818"/>
      <c r="CM131" s="818"/>
      <c r="CN131" s="818"/>
      <c r="CO131" s="818"/>
      <c r="CP131" s="818"/>
      <c r="CQ131" s="818"/>
      <c r="CR131" s="818"/>
      <c r="CS131" s="818"/>
      <c r="CT131" s="818"/>
      <c r="CU131" s="818"/>
      <c r="CV131" s="818"/>
      <c r="CW131" s="818"/>
      <c r="CX131" s="818"/>
      <c r="CY131" s="818"/>
      <c r="CZ131" s="818"/>
      <c r="DA131" s="818"/>
      <c r="DB131" s="818"/>
      <c r="DC131" s="818"/>
      <c r="DD131" s="818"/>
      <c r="DE131" s="818"/>
      <c r="DF131" s="818"/>
    </row>
    <row r="132" spans="1:110" s="817" customFormat="1" ht="18" customHeight="1">
      <c r="A132" s="819"/>
      <c r="B132" s="2110"/>
      <c r="C132" s="2110"/>
      <c r="D132" s="2110"/>
      <c r="E132" s="2110"/>
      <c r="F132" s="2110"/>
      <c r="G132" s="2110"/>
      <c r="H132" s="2110"/>
      <c r="I132" s="2110"/>
      <c r="J132" s="2110"/>
      <c r="K132" s="2110"/>
      <c r="L132" s="2110"/>
      <c r="M132" s="2110"/>
      <c r="N132" s="2110"/>
      <c r="O132" s="2110"/>
      <c r="P132" s="2110"/>
      <c r="Q132" s="2110"/>
      <c r="R132" s="2110"/>
      <c r="S132" s="2110"/>
      <c r="T132" s="2110"/>
      <c r="U132" s="2110"/>
      <c r="V132" s="2110"/>
      <c r="W132" s="2110"/>
      <c r="X132" s="2110"/>
      <c r="Y132" s="2110"/>
      <c r="Z132" s="2110"/>
      <c r="AA132" s="2110"/>
      <c r="AB132" s="2110"/>
      <c r="AC132" s="2110"/>
      <c r="AD132" s="2110"/>
      <c r="AE132" s="2110"/>
      <c r="AF132" s="2110"/>
      <c r="AG132" s="2110"/>
      <c r="AH132" s="2110"/>
      <c r="AI132" s="2110"/>
      <c r="AJ132" s="2110"/>
      <c r="AK132" s="2110"/>
      <c r="AL132" s="2110"/>
      <c r="CA132" s="818"/>
      <c r="CB132" s="818"/>
      <c r="CC132" s="818"/>
      <c r="CD132" s="818"/>
      <c r="CE132" s="818"/>
      <c r="CF132" s="818"/>
      <c r="CG132" s="818"/>
      <c r="CH132" s="818"/>
      <c r="CI132" s="818"/>
      <c r="CJ132" s="818"/>
      <c r="CK132" s="818"/>
      <c r="CL132" s="818"/>
      <c r="CM132" s="818"/>
      <c r="CN132" s="818"/>
      <c r="CO132" s="818"/>
      <c r="CP132" s="818"/>
      <c r="CQ132" s="818"/>
      <c r="CR132" s="818"/>
      <c r="CS132" s="818"/>
      <c r="CT132" s="818"/>
      <c r="CU132" s="818"/>
      <c r="CV132" s="818"/>
      <c r="CW132" s="818"/>
      <c r="CX132" s="818"/>
      <c r="CY132" s="818"/>
      <c r="CZ132" s="818"/>
      <c r="DA132" s="818"/>
      <c r="DB132" s="818"/>
      <c r="DC132" s="818"/>
      <c r="DD132" s="818"/>
      <c r="DE132" s="818"/>
      <c r="DF132" s="818"/>
    </row>
    <row r="133" spans="1:110" s="817" customFormat="1" ht="18" customHeight="1">
      <c r="A133" s="819"/>
      <c r="B133" s="2110"/>
      <c r="C133" s="2110"/>
      <c r="D133" s="2110"/>
      <c r="E133" s="2110"/>
      <c r="F133" s="2110"/>
      <c r="G133" s="2110"/>
      <c r="H133" s="2110"/>
      <c r="I133" s="2110"/>
      <c r="J133" s="2110"/>
      <c r="K133" s="2110"/>
      <c r="L133" s="2110"/>
      <c r="M133" s="2110"/>
      <c r="N133" s="2110"/>
      <c r="O133" s="2110"/>
      <c r="P133" s="2110"/>
      <c r="Q133" s="2110"/>
      <c r="R133" s="2110"/>
      <c r="S133" s="2110"/>
      <c r="T133" s="2110"/>
      <c r="U133" s="2110"/>
      <c r="V133" s="2110"/>
      <c r="W133" s="2110"/>
      <c r="X133" s="2110"/>
      <c r="Y133" s="2110"/>
      <c r="Z133" s="2110"/>
      <c r="AA133" s="2110"/>
      <c r="AB133" s="2110"/>
      <c r="AC133" s="2110"/>
      <c r="AD133" s="2110"/>
      <c r="AE133" s="2110"/>
      <c r="AF133" s="2110"/>
      <c r="AG133" s="2110"/>
      <c r="AH133" s="2110"/>
      <c r="AI133" s="2110"/>
      <c r="AJ133" s="2110"/>
      <c r="AK133" s="2110"/>
      <c r="AL133" s="2110"/>
      <c r="CA133" s="818"/>
      <c r="CB133" s="818"/>
      <c r="CC133" s="818"/>
      <c r="CD133" s="818"/>
      <c r="CE133" s="818"/>
      <c r="CF133" s="818"/>
      <c r="CG133" s="818"/>
      <c r="CH133" s="818"/>
      <c r="CI133" s="818"/>
      <c r="CJ133" s="818"/>
      <c r="CK133" s="818"/>
      <c r="CL133" s="818"/>
      <c r="CM133" s="818"/>
      <c r="CN133" s="818"/>
      <c r="CO133" s="818"/>
      <c r="CP133" s="818"/>
      <c r="CQ133" s="818"/>
      <c r="CR133" s="818"/>
      <c r="CS133" s="818"/>
      <c r="CT133" s="818"/>
      <c r="CU133" s="818"/>
      <c r="CV133" s="818"/>
      <c r="CW133" s="818"/>
      <c r="CX133" s="818"/>
      <c r="CY133" s="818"/>
      <c r="CZ133" s="818"/>
      <c r="DA133" s="818"/>
      <c r="DB133" s="818"/>
      <c r="DC133" s="818"/>
      <c r="DD133" s="818"/>
      <c r="DE133" s="818"/>
      <c r="DF133" s="818"/>
    </row>
    <row r="134" spans="1:110" s="817" customFormat="1" ht="18" customHeight="1">
      <c r="A134" s="819"/>
      <c r="B134" s="2111" t="s">
        <v>2495</v>
      </c>
      <c r="C134" s="2112"/>
      <c r="D134" s="2112"/>
      <c r="E134" s="2112"/>
      <c r="F134" s="2112"/>
      <c r="G134" s="2112"/>
      <c r="H134" s="2112"/>
      <c r="I134" s="2112"/>
      <c r="J134" s="2112"/>
      <c r="K134" s="2112"/>
      <c r="L134" s="2112"/>
      <c r="M134" s="2112"/>
      <c r="N134" s="2112"/>
      <c r="O134" s="2112"/>
      <c r="P134" s="2112"/>
      <c r="Q134" s="2112"/>
      <c r="R134" s="2112"/>
      <c r="S134" s="2112"/>
      <c r="T134" s="2112"/>
      <c r="U134" s="2112"/>
      <c r="V134" s="2112"/>
      <c r="W134" s="2112"/>
      <c r="X134" s="2112"/>
      <c r="Y134" s="2112"/>
      <c r="Z134" s="2112"/>
      <c r="AA134" s="2112"/>
      <c r="AB134" s="2112"/>
      <c r="AC134" s="2112"/>
      <c r="AD134" s="2112"/>
      <c r="AE134" s="2112"/>
      <c r="AF134" s="2112"/>
      <c r="AG134" s="2112"/>
      <c r="AH134" s="2112"/>
      <c r="AI134" s="2112"/>
      <c r="AJ134" s="2112"/>
      <c r="AK134" s="2112"/>
      <c r="AL134" s="2113"/>
      <c r="CA134" s="818"/>
      <c r="CB134" s="818"/>
      <c r="CC134" s="818"/>
      <c r="CD134" s="818"/>
      <c r="CE134" s="818"/>
      <c r="CF134" s="818"/>
      <c r="CG134" s="818"/>
      <c r="CH134" s="818"/>
      <c r="CI134" s="818"/>
      <c r="CJ134" s="818"/>
      <c r="CK134" s="818"/>
      <c r="CL134" s="818"/>
      <c r="CM134" s="818"/>
      <c r="CN134" s="818"/>
      <c r="CO134" s="818"/>
      <c r="CP134" s="818"/>
      <c r="CQ134" s="818"/>
      <c r="CR134" s="818"/>
      <c r="CS134" s="818"/>
      <c r="CT134" s="818"/>
      <c r="CU134" s="818"/>
      <c r="CV134" s="818"/>
      <c r="CW134" s="818"/>
      <c r="CX134" s="818"/>
      <c r="CY134" s="818"/>
      <c r="CZ134" s="818"/>
      <c r="DA134" s="818"/>
      <c r="DB134" s="818"/>
      <c r="DC134" s="818"/>
      <c r="DD134" s="818"/>
      <c r="DE134" s="818"/>
      <c r="DF134" s="818"/>
    </row>
    <row r="135" spans="1:110" s="817" customFormat="1" ht="18" customHeight="1">
      <c r="A135" s="819"/>
      <c r="B135" s="2114"/>
      <c r="C135" s="2110"/>
      <c r="D135" s="2110"/>
      <c r="E135" s="2110"/>
      <c r="F135" s="2110"/>
      <c r="G135" s="2110"/>
      <c r="H135" s="2110"/>
      <c r="I135" s="2110"/>
      <c r="J135" s="2110"/>
      <c r="K135" s="2110"/>
      <c r="L135" s="2110"/>
      <c r="M135" s="2110"/>
      <c r="N135" s="2110"/>
      <c r="O135" s="2110"/>
      <c r="P135" s="2110"/>
      <c r="Q135" s="2110"/>
      <c r="R135" s="2110"/>
      <c r="S135" s="2110"/>
      <c r="T135" s="2110"/>
      <c r="U135" s="2110"/>
      <c r="V135" s="2110"/>
      <c r="W135" s="2110"/>
      <c r="X135" s="2110"/>
      <c r="Y135" s="2110"/>
      <c r="Z135" s="2110"/>
      <c r="AA135" s="2110"/>
      <c r="AB135" s="2110"/>
      <c r="AC135" s="2110"/>
      <c r="AD135" s="2110"/>
      <c r="AE135" s="2110"/>
      <c r="AF135" s="2110"/>
      <c r="AG135" s="2110"/>
      <c r="AH135" s="2110"/>
      <c r="AI135" s="2110"/>
      <c r="AJ135" s="2110"/>
      <c r="AK135" s="2110"/>
      <c r="AL135" s="2115"/>
      <c r="CA135" s="818"/>
      <c r="CB135" s="818"/>
      <c r="CC135" s="818"/>
      <c r="CD135" s="818"/>
      <c r="CE135" s="818"/>
      <c r="CF135" s="818"/>
      <c r="CG135" s="818"/>
      <c r="CH135" s="818"/>
      <c r="CI135" s="818"/>
      <c r="CJ135" s="818"/>
      <c r="CK135" s="818"/>
      <c r="CL135" s="818"/>
      <c r="CM135" s="818"/>
      <c r="CN135" s="818"/>
      <c r="CO135" s="818"/>
      <c r="CP135" s="818"/>
      <c r="CQ135" s="818"/>
      <c r="CR135" s="818"/>
      <c r="CS135" s="818"/>
      <c r="CT135" s="818"/>
      <c r="CU135" s="818"/>
      <c r="CV135" s="818"/>
      <c r="CW135" s="818"/>
      <c r="CX135" s="818"/>
      <c r="CY135" s="818"/>
      <c r="CZ135" s="818"/>
      <c r="DA135" s="818"/>
      <c r="DB135" s="818"/>
      <c r="DC135" s="818"/>
      <c r="DD135" s="818"/>
      <c r="DE135" s="818"/>
      <c r="DF135" s="818"/>
    </row>
    <row r="136" spans="1:110" s="817" customFormat="1" ht="18" customHeight="1">
      <c r="A136" s="819"/>
      <c r="B136" s="2114"/>
      <c r="C136" s="2110"/>
      <c r="D136" s="2110"/>
      <c r="E136" s="2110"/>
      <c r="F136" s="2110"/>
      <c r="G136" s="2110"/>
      <c r="H136" s="2110"/>
      <c r="I136" s="2110"/>
      <c r="J136" s="2110"/>
      <c r="K136" s="2110"/>
      <c r="L136" s="2110"/>
      <c r="M136" s="2110"/>
      <c r="N136" s="2110"/>
      <c r="O136" s="2110"/>
      <c r="P136" s="2110"/>
      <c r="Q136" s="2110"/>
      <c r="R136" s="2110"/>
      <c r="S136" s="2110"/>
      <c r="T136" s="2110"/>
      <c r="U136" s="2110"/>
      <c r="V136" s="2110"/>
      <c r="W136" s="2110"/>
      <c r="X136" s="2110"/>
      <c r="Y136" s="2110"/>
      <c r="Z136" s="2110"/>
      <c r="AA136" s="2110"/>
      <c r="AB136" s="2110"/>
      <c r="AC136" s="2110"/>
      <c r="AD136" s="2110"/>
      <c r="AE136" s="2110"/>
      <c r="AF136" s="2110"/>
      <c r="AG136" s="2110"/>
      <c r="AH136" s="2110"/>
      <c r="AI136" s="2110"/>
      <c r="AJ136" s="2110"/>
      <c r="AK136" s="2110"/>
      <c r="AL136" s="2115"/>
      <c r="CA136" s="818"/>
      <c r="CB136" s="818"/>
      <c r="CC136" s="818"/>
      <c r="CD136" s="818"/>
      <c r="CE136" s="818"/>
      <c r="CF136" s="818"/>
      <c r="CG136" s="818"/>
      <c r="CH136" s="818"/>
      <c r="CI136" s="818"/>
      <c r="CJ136" s="818"/>
      <c r="CK136" s="818"/>
      <c r="CL136" s="818"/>
      <c r="CM136" s="818"/>
      <c r="CN136" s="818"/>
      <c r="CO136" s="818"/>
      <c r="CP136" s="818"/>
      <c r="CQ136" s="818"/>
      <c r="CR136" s="818"/>
      <c r="CS136" s="818"/>
      <c r="CT136" s="818"/>
      <c r="CU136" s="818"/>
      <c r="CV136" s="818"/>
      <c r="CW136" s="818"/>
      <c r="CX136" s="818"/>
      <c r="CY136" s="818"/>
      <c r="CZ136" s="818"/>
      <c r="DA136" s="818"/>
      <c r="DB136" s="818"/>
      <c r="DC136" s="818"/>
      <c r="DD136" s="818"/>
      <c r="DE136" s="818"/>
      <c r="DF136" s="818"/>
    </row>
    <row r="137" spans="1:110" s="817" customFormat="1" ht="18" customHeight="1">
      <c r="A137" s="819"/>
      <c r="B137" s="2114"/>
      <c r="C137" s="2110"/>
      <c r="D137" s="2110"/>
      <c r="E137" s="2110"/>
      <c r="F137" s="2110"/>
      <c r="G137" s="2110"/>
      <c r="H137" s="2110"/>
      <c r="I137" s="2110"/>
      <c r="J137" s="2110"/>
      <c r="K137" s="2110"/>
      <c r="L137" s="2110"/>
      <c r="M137" s="2110"/>
      <c r="N137" s="2110"/>
      <c r="O137" s="2110"/>
      <c r="P137" s="2110"/>
      <c r="Q137" s="2110"/>
      <c r="R137" s="2110"/>
      <c r="S137" s="2110"/>
      <c r="T137" s="2110"/>
      <c r="U137" s="2110"/>
      <c r="V137" s="2110"/>
      <c r="W137" s="2110"/>
      <c r="X137" s="2110"/>
      <c r="Y137" s="2110"/>
      <c r="Z137" s="2110"/>
      <c r="AA137" s="2110"/>
      <c r="AB137" s="2110"/>
      <c r="AC137" s="2110"/>
      <c r="AD137" s="2110"/>
      <c r="AE137" s="2110"/>
      <c r="AF137" s="2110"/>
      <c r="AG137" s="2110"/>
      <c r="AH137" s="2110"/>
      <c r="AI137" s="2110"/>
      <c r="AJ137" s="2110"/>
      <c r="AK137" s="2110"/>
      <c r="AL137" s="2115"/>
      <c r="CA137" s="818"/>
      <c r="CB137" s="818"/>
      <c r="CC137" s="818"/>
      <c r="CD137" s="818"/>
      <c r="CE137" s="818"/>
      <c r="CF137" s="818"/>
      <c r="CG137" s="818"/>
      <c r="CH137" s="818"/>
      <c r="CI137" s="818"/>
      <c r="CJ137" s="818"/>
      <c r="CK137" s="818"/>
      <c r="CL137" s="818"/>
      <c r="CM137" s="818"/>
      <c r="CN137" s="818"/>
      <c r="CO137" s="818"/>
      <c r="CP137" s="818"/>
      <c r="CQ137" s="818"/>
      <c r="CR137" s="818"/>
      <c r="CS137" s="818"/>
      <c r="CT137" s="818"/>
      <c r="CU137" s="818"/>
      <c r="CV137" s="818"/>
      <c r="CW137" s="818"/>
      <c r="CX137" s="818"/>
      <c r="CY137" s="818"/>
      <c r="CZ137" s="818"/>
      <c r="DA137" s="818"/>
      <c r="DB137" s="818"/>
      <c r="DC137" s="818"/>
      <c r="DD137" s="818"/>
      <c r="DE137" s="818"/>
      <c r="DF137" s="818"/>
    </row>
    <row r="138" spans="1:110" s="817" customFormat="1" ht="18" customHeight="1">
      <c r="A138" s="819"/>
      <c r="B138" s="2116"/>
      <c r="C138" s="2117"/>
      <c r="D138" s="2117"/>
      <c r="E138" s="2117"/>
      <c r="F138" s="2117"/>
      <c r="G138" s="2117"/>
      <c r="H138" s="2117"/>
      <c r="I138" s="2117"/>
      <c r="J138" s="2117"/>
      <c r="K138" s="2117"/>
      <c r="L138" s="2117"/>
      <c r="M138" s="2117"/>
      <c r="N138" s="2117"/>
      <c r="O138" s="2117"/>
      <c r="P138" s="2117"/>
      <c r="Q138" s="2117"/>
      <c r="R138" s="2117"/>
      <c r="S138" s="2117"/>
      <c r="T138" s="2117"/>
      <c r="U138" s="2117"/>
      <c r="V138" s="2117"/>
      <c r="W138" s="2117"/>
      <c r="X138" s="2117"/>
      <c r="Y138" s="2117"/>
      <c r="Z138" s="2117"/>
      <c r="AA138" s="2117"/>
      <c r="AB138" s="2117"/>
      <c r="AC138" s="2117"/>
      <c r="AD138" s="2117"/>
      <c r="AE138" s="2117"/>
      <c r="AF138" s="2117"/>
      <c r="AG138" s="2117"/>
      <c r="AH138" s="2117"/>
      <c r="AI138" s="2117"/>
      <c r="AJ138" s="2117"/>
      <c r="AK138" s="2117"/>
      <c r="AL138" s="2118"/>
      <c r="CA138" s="818"/>
      <c r="CB138" s="818"/>
      <c r="CC138" s="818"/>
      <c r="CD138" s="818"/>
      <c r="CE138" s="818"/>
      <c r="CF138" s="818"/>
      <c r="CG138" s="818"/>
      <c r="CH138" s="818"/>
      <c r="CI138" s="818"/>
      <c r="CJ138" s="818"/>
      <c r="CK138" s="818"/>
      <c r="CL138" s="818"/>
      <c r="CM138" s="818"/>
      <c r="CN138" s="818"/>
      <c r="CO138" s="818"/>
      <c r="CP138" s="818"/>
      <c r="CQ138" s="818"/>
      <c r="CR138" s="818"/>
      <c r="CS138" s="818"/>
      <c r="CT138" s="818"/>
      <c r="CU138" s="818"/>
      <c r="CV138" s="818"/>
      <c r="CW138" s="818"/>
      <c r="CX138" s="818"/>
      <c r="CY138" s="818"/>
      <c r="CZ138" s="818"/>
      <c r="DA138" s="818"/>
      <c r="DB138" s="818"/>
      <c r="DC138" s="818"/>
      <c r="DD138" s="818"/>
      <c r="DE138" s="818"/>
      <c r="DF138" s="818"/>
    </row>
    <row r="139" spans="1:110" s="817" customFormat="1" ht="18" customHeight="1">
      <c r="A139" s="819"/>
      <c r="B139" s="822"/>
      <c r="C139" s="822"/>
      <c r="D139" s="822"/>
      <c r="E139" s="822"/>
      <c r="F139" s="822"/>
      <c r="G139" s="822"/>
      <c r="H139" s="822"/>
      <c r="I139" s="822"/>
      <c r="J139" s="822"/>
      <c r="K139" s="822"/>
      <c r="L139" s="822"/>
      <c r="M139" s="822"/>
      <c r="N139" s="822"/>
      <c r="O139" s="822"/>
      <c r="P139" s="822"/>
      <c r="Q139" s="822"/>
      <c r="R139" s="822"/>
      <c r="S139" s="822"/>
      <c r="T139" s="822"/>
      <c r="U139" s="822"/>
      <c r="V139" s="822"/>
      <c r="W139" s="822"/>
      <c r="X139" s="822"/>
      <c r="Y139" s="822"/>
      <c r="Z139" s="822"/>
      <c r="AA139" s="822"/>
      <c r="AB139" s="822"/>
      <c r="AC139" s="822"/>
      <c r="AD139" s="822"/>
      <c r="AE139" s="822"/>
      <c r="AF139" s="822"/>
      <c r="AG139" s="822"/>
      <c r="AH139" s="822"/>
      <c r="AI139" s="822"/>
      <c r="AJ139" s="822"/>
      <c r="AK139" s="822"/>
      <c r="AL139" s="822"/>
      <c r="CA139" s="818"/>
      <c r="CB139" s="818"/>
      <c r="CC139" s="818"/>
      <c r="CD139" s="818"/>
      <c r="CE139" s="818"/>
      <c r="CF139" s="818"/>
      <c r="CG139" s="818"/>
      <c r="CH139" s="818"/>
      <c r="CI139" s="818"/>
      <c r="CJ139" s="818"/>
      <c r="CK139" s="818"/>
      <c r="CL139" s="818"/>
      <c r="CM139" s="818"/>
      <c r="CN139" s="818"/>
      <c r="CO139" s="818"/>
      <c r="CP139" s="818"/>
      <c r="CQ139" s="818"/>
      <c r="CR139" s="818"/>
      <c r="CS139" s="818"/>
      <c r="CT139" s="818"/>
      <c r="CU139" s="818"/>
      <c r="CV139" s="818"/>
      <c r="CW139" s="818"/>
      <c r="CX139" s="818"/>
      <c r="CY139" s="818"/>
      <c r="CZ139" s="818"/>
      <c r="DA139" s="818"/>
      <c r="DB139" s="818"/>
      <c r="DC139" s="818"/>
      <c r="DD139" s="818"/>
      <c r="DE139" s="818"/>
      <c r="DF139" s="818"/>
    </row>
    <row r="140" spans="1:110" s="817" customFormat="1" ht="18" customHeight="1">
      <c r="A140" s="819"/>
      <c r="B140" s="822"/>
      <c r="C140" s="822"/>
      <c r="D140" s="822"/>
      <c r="E140" s="822"/>
      <c r="F140" s="822"/>
      <c r="G140" s="822"/>
      <c r="H140" s="822"/>
      <c r="I140" s="822"/>
      <c r="J140" s="822"/>
      <c r="K140" s="822"/>
      <c r="L140" s="822"/>
      <c r="M140" s="822"/>
      <c r="N140" s="822"/>
      <c r="O140" s="822"/>
      <c r="P140" s="822"/>
      <c r="Q140" s="822"/>
      <c r="R140" s="822"/>
      <c r="S140" s="822"/>
      <c r="T140" s="822"/>
      <c r="U140" s="822"/>
      <c r="V140" s="822"/>
      <c r="W140" s="822"/>
      <c r="X140" s="822"/>
      <c r="Y140" s="822"/>
      <c r="Z140" s="822"/>
      <c r="AA140" s="822"/>
      <c r="AB140" s="822"/>
      <c r="AC140" s="822"/>
      <c r="AD140" s="822"/>
      <c r="AE140" s="822"/>
      <c r="AF140" s="822"/>
      <c r="AG140" s="822"/>
      <c r="AH140" s="822"/>
      <c r="AI140" s="822"/>
      <c r="AJ140" s="822"/>
      <c r="AK140" s="822"/>
      <c r="AL140" s="822"/>
      <c r="CA140" s="818"/>
      <c r="CB140" s="818"/>
      <c r="CC140" s="818"/>
      <c r="CD140" s="818"/>
      <c r="CE140" s="818"/>
      <c r="CF140" s="818"/>
      <c r="CG140" s="818"/>
      <c r="CH140" s="818"/>
      <c r="CI140" s="818"/>
      <c r="CJ140" s="818"/>
      <c r="CK140" s="818"/>
      <c r="CL140" s="818"/>
      <c r="CM140" s="818"/>
      <c r="CN140" s="818"/>
      <c r="CO140" s="818"/>
      <c r="CP140" s="818"/>
      <c r="CQ140" s="818"/>
      <c r="CR140" s="818"/>
      <c r="CS140" s="818"/>
      <c r="CT140" s="818"/>
      <c r="CU140" s="818"/>
      <c r="CV140" s="818"/>
      <c r="CW140" s="818"/>
      <c r="CX140" s="818"/>
      <c r="CY140" s="818"/>
      <c r="CZ140" s="818"/>
      <c r="DA140" s="818"/>
      <c r="DB140" s="818"/>
      <c r="DC140" s="818"/>
      <c r="DD140" s="818"/>
      <c r="DE140" s="818"/>
      <c r="DF140" s="818"/>
    </row>
    <row r="141" spans="1:110" s="817" customFormat="1" ht="18" customHeight="1">
      <c r="A141" s="819"/>
      <c r="B141" s="822"/>
      <c r="C141" s="822"/>
      <c r="D141" s="822"/>
      <c r="E141" s="822"/>
      <c r="F141" s="822"/>
      <c r="G141" s="822"/>
      <c r="H141" s="822"/>
      <c r="I141" s="822"/>
      <c r="J141" s="822"/>
      <c r="K141" s="822"/>
      <c r="L141" s="822"/>
      <c r="M141" s="822"/>
      <c r="N141" s="822"/>
      <c r="O141" s="822"/>
      <c r="P141" s="822"/>
      <c r="Q141" s="822"/>
      <c r="R141" s="822"/>
      <c r="S141" s="822"/>
      <c r="T141" s="822"/>
      <c r="U141" s="822"/>
      <c r="V141" s="822"/>
      <c r="W141" s="822"/>
      <c r="X141" s="822"/>
      <c r="Y141" s="822"/>
      <c r="Z141" s="822"/>
      <c r="AA141" s="822"/>
      <c r="AB141" s="822"/>
      <c r="AC141" s="822"/>
      <c r="AD141" s="822"/>
      <c r="AE141" s="822"/>
      <c r="AF141" s="822"/>
      <c r="AG141" s="822"/>
      <c r="AH141" s="822"/>
      <c r="AI141" s="822"/>
      <c r="AJ141" s="822"/>
      <c r="AK141" s="822"/>
      <c r="AL141" s="822"/>
      <c r="CA141" s="818"/>
      <c r="CB141" s="818"/>
      <c r="CC141" s="818"/>
      <c r="CD141" s="818"/>
      <c r="CE141" s="818"/>
      <c r="CF141" s="818"/>
      <c r="CG141" s="818"/>
      <c r="CH141" s="818"/>
      <c r="CI141" s="818"/>
      <c r="CJ141" s="818"/>
      <c r="CK141" s="818"/>
      <c r="CL141" s="818"/>
      <c r="CM141" s="818"/>
      <c r="CN141" s="818"/>
      <c r="CO141" s="818"/>
      <c r="CP141" s="818"/>
      <c r="CQ141" s="818"/>
      <c r="CR141" s="818"/>
      <c r="CS141" s="818"/>
      <c r="CT141" s="818"/>
      <c r="CU141" s="818"/>
      <c r="CV141" s="818"/>
      <c r="CW141" s="818"/>
      <c r="CX141" s="818"/>
      <c r="CY141" s="818"/>
      <c r="CZ141" s="818"/>
      <c r="DA141" s="818"/>
      <c r="DB141" s="818"/>
      <c r="DC141" s="818"/>
      <c r="DD141" s="818"/>
      <c r="DE141" s="818"/>
      <c r="DF141" s="818"/>
    </row>
    <row r="142" spans="1:110" s="817" customFormat="1" ht="18" customHeight="1">
      <c r="A142" s="819"/>
      <c r="B142" s="822"/>
      <c r="C142" s="822"/>
      <c r="D142" s="822"/>
      <c r="E142" s="822"/>
      <c r="F142" s="822"/>
      <c r="G142" s="822"/>
      <c r="H142" s="822"/>
      <c r="I142" s="822"/>
      <c r="J142" s="822"/>
      <c r="K142" s="822"/>
      <c r="L142" s="822"/>
      <c r="M142" s="822"/>
      <c r="N142" s="822"/>
      <c r="O142" s="822"/>
      <c r="P142" s="822"/>
      <c r="Q142" s="822"/>
      <c r="R142" s="822"/>
      <c r="S142" s="822"/>
      <c r="T142" s="822"/>
      <c r="U142" s="822"/>
      <c r="V142" s="822"/>
      <c r="W142" s="822"/>
      <c r="X142" s="822"/>
      <c r="Y142" s="822"/>
      <c r="Z142" s="822"/>
      <c r="AA142" s="822"/>
      <c r="AB142" s="822"/>
      <c r="AC142" s="822"/>
      <c r="AD142" s="822"/>
      <c r="AE142" s="822"/>
      <c r="AF142" s="822"/>
      <c r="AG142" s="822"/>
      <c r="AH142" s="822"/>
      <c r="AI142" s="822"/>
      <c r="AJ142" s="822"/>
      <c r="AK142" s="822"/>
      <c r="AL142" s="822"/>
      <c r="CA142" s="818"/>
      <c r="CB142" s="818"/>
      <c r="CC142" s="818"/>
      <c r="CD142" s="818"/>
      <c r="CE142" s="818"/>
      <c r="CF142" s="818"/>
      <c r="CG142" s="818"/>
      <c r="CH142" s="818"/>
      <c r="CI142" s="818"/>
      <c r="CJ142" s="818"/>
      <c r="CK142" s="818"/>
      <c r="CL142" s="818"/>
      <c r="CM142" s="818"/>
      <c r="CN142" s="818"/>
      <c r="CO142" s="818"/>
      <c r="CP142" s="818"/>
      <c r="CQ142" s="818"/>
      <c r="CR142" s="818"/>
      <c r="CS142" s="818"/>
      <c r="CT142" s="818"/>
      <c r="CU142" s="818"/>
      <c r="CV142" s="818"/>
      <c r="CW142" s="818"/>
      <c r="CX142" s="818"/>
      <c r="CY142" s="818"/>
      <c r="CZ142" s="818"/>
      <c r="DA142" s="818"/>
      <c r="DB142" s="818"/>
      <c r="DC142" s="818"/>
      <c r="DD142" s="818"/>
      <c r="DE142" s="818"/>
      <c r="DF142" s="818"/>
    </row>
    <row r="143" spans="1:110" s="817" customFormat="1" ht="18" customHeight="1">
      <c r="A143" s="819"/>
      <c r="B143" s="822"/>
      <c r="C143" s="822"/>
      <c r="D143" s="822"/>
      <c r="E143" s="822"/>
      <c r="F143" s="822"/>
      <c r="G143" s="822"/>
      <c r="H143" s="822"/>
      <c r="I143" s="822"/>
      <c r="J143" s="822"/>
      <c r="K143" s="822"/>
      <c r="L143" s="822"/>
      <c r="M143" s="822"/>
      <c r="N143" s="822"/>
      <c r="O143" s="822"/>
      <c r="P143" s="822"/>
      <c r="Q143" s="822"/>
      <c r="R143" s="822"/>
      <c r="S143" s="822"/>
      <c r="T143" s="822"/>
      <c r="U143" s="822"/>
      <c r="V143" s="822"/>
      <c r="W143" s="822"/>
      <c r="X143" s="822"/>
      <c r="Y143" s="822"/>
      <c r="Z143" s="822"/>
      <c r="AA143" s="822"/>
      <c r="AB143" s="822"/>
      <c r="AC143" s="822"/>
      <c r="AD143" s="822"/>
      <c r="AE143" s="822"/>
      <c r="AF143" s="822"/>
      <c r="AG143" s="822"/>
      <c r="AH143" s="822"/>
      <c r="AI143" s="822"/>
      <c r="AJ143" s="822"/>
      <c r="AK143" s="822"/>
      <c r="AL143" s="822"/>
      <c r="CA143" s="818"/>
      <c r="CB143" s="818"/>
      <c r="CC143" s="818"/>
      <c r="CD143" s="818"/>
      <c r="CE143" s="818"/>
      <c r="CF143" s="818"/>
      <c r="CG143" s="818"/>
      <c r="CH143" s="818"/>
      <c r="CI143" s="818"/>
      <c r="CJ143" s="818"/>
      <c r="CK143" s="818"/>
      <c r="CL143" s="818"/>
      <c r="CM143" s="818"/>
      <c r="CN143" s="818"/>
      <c r="CO143" s="818"/>
      <c r="CP143" s="818"/>
      <c r="CQ143" s="818"/>
      <c r="CR143" s="818"/>
      <c r="CS143" s="818"/>
      <c r="CT143" s="818"/>
      <c r="CU143" s="818"/>
      <c r="CV143" s="818"/>
      <c r="CW143" s="818"/>
      <c r="CX143" s="818"/>
      <c r="CY143" s="818"/>
      <c r="CZ143" s="818"/>
      <c r="DA143" s="818"/>
      <c r="DB143" s="818"/>
      <c r="DC143" s="818"/>
      <c r="DD143" s="818"/>
      <c r="DE143" s="818"/>
      <c r="DF143" s="818"/>
    </row>
    <row r="144" spans="1:110" s="817" customFormat="1" ht="18" customHeight="1">
      <c r="A144" s="819"/>
      <c r="B144" s="822"/>
      <c r="C144" s="822"/>
      <c r="D144" s="822"/>
      <c r="E144" s="822"/>
      <c r="F144" s="822"/>
      <c r="G144" s="822"/>
      <c r="H144" s="822"/>
      <c r="I144" s="822"/>
      <c r="J144" s="822"/>
      <c r="K144" s="822"/>
      <c r="L144" s="822"/>
      <c r="M144" s="822"/>
      <c r="N144" s="822"/>
      <c r="O144" s="822"/>
      <c r="P144" s="822"/>
      <c r="Q144" s="822"/>
      <c r="R144" s="822"/>
      <c r="S144" s="822"/>
      <c r="T144" s="822"/>
      <c r="U144" s="822"/>
      <c r="V144" s="822"/>
      <c r="W144" s="822"/>
      <c r="X144" s="822"/>
      <c r="Y144" s="822"/>
      <c r="Z144" s="822"/>
      <c r="AA144" s="822"/>
      <c r="AB144" s="822"/>
      <c r="AC144" s="822"/>
      <c r="AD144" s="822"/>
      <c r="AE144" s="822"/>
      <c r="AF144" s="822"/>
      <c r="AG144" s="822"/>
      <c r="AH144" s="822"/>
      <c r="AI144" s="822"/>
      <c r="AJ144" s="822"/>
      <c r="AK144" s="822"/>
      <c r="AL144" s="822"/>
      <c r="CA144" s="818"/>
      <c r="CB144" s="818"/>
      <c r="CC144" s="818"/>
      <c r="CD144" s="818"/>
      <c r="CE144" s="818"/>
      <c r="CF144" s="818"/>
      <c r="CG144" s="818"/>
      <c r="CH144" s="818"/>
      <c r="CI144" s="818"/>
      <c r="CJ144" s="818"/>
      <c r="CK144" s="818"/>
      <c r="CL144" s="818"/>
      <c r="CM144" s="818"/>
      <c r="CN144" s="818"/>
      <c r="CO144" s="818"/>
      <c r="CP144" s="818"/>
      <c r="CQ144" s="818"/>
      <c r="CR144" s="818"/>
      <c r="CS144" s="818"/>
      <c r="CT144" s="818"/>
      <c r="CU144" s="818"/>
      <c r="CV144" s="818"/>
      <c r="CW144" s="818"/>
      <c r="CX144" s="818"/>
      <c r="CY144" s="818"/>
      <c r="CZ144" s="818"/>
      <c r="DA144" s="818"/>
      <c r="DB144" s="818"/>
      <c r="DC144" s="818"/>
      <c r="DD144" s="818"/>
      <c r="DE144" s="818"/>
      <c r="DF144" s="818"/>
    </row>
    <row r="145" spans="1:110" s="817" customFormat="1" ht="18" customHeight="1">
      <c r="A145" s="821" t="s">
        <v>2494</v>
      </c>
      <c r="B145" s="820"/>
      <c r="C145" s="820"/>
      <c r="D145" s="820"/>
      <c r="E145" s="820"/>
      <c r="F145" s="820"/>
      <c r="G145" s="820"/>
      <c r="H145" s="820"/>
      <c r="I145" s="820"/>
      <c r="J145" s="820"/>
      <c r="K145" s="820"/>
      <c r="L145" s="820"/>
      <c r="M145" s="820"/>
      <c r="N145" s="820"/>
      <c r="O145" s="820"/>
      <c r="P145" s="820"/>
      <c r="Q145" s="820"/>
      <c r="R145" s="820"/>
      <c r="S145" s="820"/>
      <c r="T145" s="820"/>
      <c r="U145" s="820"/>
      <c r="V145" s="820"/>
      <c r="W145" s="820"/>
      <c r="X145" s="820"/>
      <c r="Y145" s="820"/>
      <c r="Z145" s="820"/>
      <c r="AA145" s="820"/>
      <c r="AB145" s="820"/>
      <c r="AC145" s="820"/>
      <c r="AD145" s="820"/>
      <c r="AE145" s="820"/>
      <c r="AF145" s="820"/>
      <c r="AG145" s="820"/>
      <c r="AH145" s="820"/>
      <c r="AI145" s="820"/>
      <c r="AJ145" s="820"/>
      <c r="AK145" s="820"/>
      <c r="AL145" s="820"/>
      <c r="CA145" s="818"/>
      <c r="CB145" s="818"/>
      <c r="CC145" s="818"/>
      <c r="CD145" s="818"/>
      <c r="CE145" s="818"/>
      <c r="CF145" s="818"/>
      <c r="CG145" s="818"/>
      <c r="CH145" s="818"/>
      <c r="CI145" s="818"/>
      <c r="CJ145" s="818"/>
      <c r="CK145" s="818"/>
      <c r="CL145" s="818"/>
      <c r="CM145" s="818"/>
      <c r="CN145" s="818"/>
      <c r="CO145" s="818"/>
      <c r="CP145" s="818"/>
      <c r="CQ145" s="818"/>
      <c r="CR145" s="818"/>
      <c r="CS145" s="818"/>
      <c r="CT145" s="818"/>
      <c r="CU145" s="818"/>
      <c r="CV145" s="818"/>
      <c r="CW145" s="818"/>
      <c r="CX145" s="818"/>
      <c r="CY145" s="818"/>
      <c r="CZ145" s="818"/>
      <c r="DA145" s="818"/>
      <c r="DB145" s="818"/>
      <c r="DC145" s="818"/>
      <c r="DD145" s="818"/>
      <c r="DE145" s="818"/>
      <c r="DF145" s="818"/>
    </row>
    <row r="146" spans="1:110" s="817" customFormat="1" ht="18" customHeight="1">
      <c r="A146" s="819"/>
      <c r="B146" s="2110" t="s">
        <v>2493</v>
      </c>
      <c r="C146" s="2110"/>
      <c r="D146" s="2110"/>
      <c r="E146" s="2110"/>
      <c r="F146" s="2110"/>
      <c r="G146" s="2110"/>
      <c r="H146" s="2110"/>
      <c r="I146" s="2110"/>
      <c r="J146" s="2110"/>
      <c r="K146" s="2110"/>
      <c r="L146" s="2110"/>
      <c r="M146" s="2110"/>
      <c r="N146" s="2110"/>
      <c r="O146" s="2110"/>
      <c r="P146" s="2110"/>
      <c r="Q146" s="2110"/>
      <c r="R146" s="2110"/>
      <c r="S146" s="2110"/>
      <c r="T146" s="2110"/>
      <c r="U146" s="2110"/>
      <c r="V146" s="2110"/>
      <c r="W146" s="2110"/>
      <c r="X146" s="2110"/>
      <c r="Y146" s="2110"/>
      <c r="Z146" s="2110"/>
      <c r="AA146" s="2110"/>
      <c r="AB146" s="2110"/>
      <c r="AC146" s="2110"/>
      <c r="AD146" s="2110"/>
      <c r="AE146" s="2110"/>
      <c r="AF146" s="2110"/>
      <c r="AG146" s="2110"/>
      <c r="AH146" s="2110"/>
      <c r="AI146" s="2110"/>
      <c r="AJ146" s="2110"/>
      <c r="AK146" s="2110"/>
      <c r="AL146" s="2110"/>
      <c r="CA146" s="818"/>
      <c r="CB146" s="818"/>
      <c r="CC146" s="818"/>
      <c r="CD146" s="818"/>
      <c r="CE146" s="818"/>
      <c r="CF146" s="818"/>
      <c r="CG146" s="818"/>
      <c r="CH146" s="818"/>
      <c r="CI146" s="818"/>
      <c r="CJ146" s="818"/>
      <c r="CK146" s="818"/>
      <c r="CL146" s="818"/>
      <c r="CM146" s="818"/>
      <c r="CN146" s="818"/>
      <c r="CO146" s="818"/>
      <c r="CP146" s="818"/>
      <c r="CQ146" s="818"/>
      <c r="CR146" s="818"/>
      <c r="CS146" s="818"/>
      <c r="CT146" s="818"/>
      <c r="CU146" s="818"/>
      <c r="CV146" s="818"/>
      <c r="CW146" s="818"/>
      <c r="CX146" s="818"/>
      <c r="CY146" s="818"/>
      <c r="CZ146" s="818"/>
      <c r="DA146" s="818"/>
      <c r="DB146" s="818"/>
      <c r="DC146" s="818"/>
      <c r="DD146" s="818"/>
      <c r="DE146" s="818"/>
      <c r="DF146" s="818"/>
    </row>
    <row r="147" spans="1:110" s="817" customFormat="1" ht="18" customHeight="1">
      <c r="A147" s="819"/>
      <c r="B147" s="2110"/>
      <c r="C147" s="2110"/>
      <c r="D147" s="2110"/>
      <c r="E147" s="2110"/>
      <c r="F147" s="2110"/>
      <c r="G147" s="2110"/>
      <c r="H147" s="2110"/>
      <c r="I147" s="2110"/>
      <c r="J147" s="2110"/>
      <c r="K147" s="2110"/>
      <c r="L147" s="2110"/>
      <c r="M147" s="2110"/>
      <c r="N147" s="2110"/>
      <c r="O147" s="2110"/>
      <c r="P147" s="2110"/>
      <c r="Q147" s="2110"/>
      <c r="R147" s="2110"/>
      <c r="S147" s="2110"/>
      <c r="T147" s="2110"/>
      <c r="U147" s="2110"/>
      <c r="V147" s="2110"/>
      <c r="W147" s="2110"/>
      <c r="X147" s="2110"/>
      <c r="Y147" s="2110"/>
      <c r="Z147" s="2110"/>
      <c r="AA147" s="2110"/>
      <c r="AB147" s="2110"/>
      <c r="AC147" s="2110"/>
      <c r="AD147" s="2110"/>
      <c r="AE147" s="2110"/>
      <c r="AF147" s="2110"/>
      <c r="AG147" s="2110"/>
      <c r="AH147" s="2110"/>
      <c r="AI147" s="2110"/>
      <c r="AJ147" s="2110"/>
      <c r="AK147" s="2110"/>
      <c r="AL147" s="2110"/>
      <c r="CA147" s="818"/>
      <c r="CB147" s="818"/>
      <c r="CC147" s="818"/>
      <c r="CD147" s="818"/>
      <c r="CE147" s="818"/>
      <c r="CF147" s="818"/>
      <c r="CG147" s="818"/>
      <c r="CH147" s="818"/>
      <c r="CI147" s="818"/>
      <c r="CJ147" s="818"/>
      <c r="CK147" s="818"/>
      <c r="CL147" s="818"/>
      <c r="CM147" s="818"/>
      <c r="CN147" s="818"/>
      <c r="CO147" s="818"/>
      <c r="CP147" s="818"/>
      <c r="CQ147" s="818"/>
      <c r="CR147" s="818"/>
      <c r="CS147" s="818"/>
      <c r="CT147" s="818"/>
      <c r="CU147" s="818"/>
      <c r="CV147" s="818"/>
      <c r="CW147" s="818"/>
      <c r="CX147" s="818"/>
      <c r="CY147" s="818"/>
      <c r="CZ147" s="818"/>
      <c r="DA147" s="818"/>
      <c r="DB147" s="818"/>
      <c r="DC147" s="818"/>
      <c r="DD147" s="818"/>
      <c r="DE147" s="818"/>
      <c r="DF147" s="818"/>
    </row>
    <row r="148" spans="1:110" s="817" customFormat="1" ht="18" customHeight="1">
      <c r="A148" s="819"/>
      <c r="B148" s="2110"/>
      <c r="C148" s="2110"/>
      <c r="D148" s="2110"/>
      <c r="E148" s="2110"/>
      <c r="F148" s="2110"/>
      <c r="G148" s="2110"/>
      <c r="H148" s="2110"/>
      <c r="I148" s="2110"/>
      <c r="J148" s="2110"/>
      <c r="K148" s="2110"/>
      <c r="L148" s="2110"/>
      <c r="M148" s="2110"/>
      <c r="N148" s="2110"/>
      <c r="O148" s="2110"/>
      <c r="P148" s="2110"/>
      <c r="Q148" s="2110"/>
      <c r="R148" s="2110"/>
      <c r="S148" s="2110"/>
      <c r="T148" s="2110"/>
      <c r="U148" s="2110"/>
      <c r="V148" s="2110"/>
      <c r="W148" s="2110"/>
      <c r="X148" s="2110"/>
      <c r="Y148" s="2110"/>
      <c r="Z148" s="2110"/>
      <c r="AA148" s="2110"/>
      <c r="AB148" s="2110"/>
      <c r="AC148" s="2110"/>
      <c r="AD148" s="2110"/>
      <c r="AE148" s="2110"/>
      <c r="AF148" s="2110"/>
      <c r="AG148" s="2110"/>
      <c r="AH148" s="2110"/>
      <c r="AI148" s="2110"/>
      <c r="AJ148" s="2110"/>
      <c r="AK148" s="2110"/>
      <c r="AL148" s="2110"/>
      <c r="CA148" s="818"/>
      <c r="CB148" s="818"/>
      <c r="CC148" s="818"/>
      <c r="CD148" s="818"/>
      <c r="CE148" s="818"/>
      <c r="CF148" s="818"/>
      <c r="CG148" s="818"/>
      <c r="CH148" s="818"/>
      <c r="CI148" s="818"/>
      <c r="CJ148" s="818"/>
      <c r="CK148" s="818"/>
      <c r="CL148" s="818"/>
      <c r="CM148" s="818"/>
      <c r="CN148" s="818"/>
      <c r="CO148" s="818"/>
      <c r="CP148" s="818"/>
      <c r="CQ148" s="818"/>
      <c r="CR148" s="818"/>
      <c r="CS148" s="818"/>
      <c r="CT148" s="818"/>
      <c r="CU148" s="818"/>
      <c r="CV148" s="818"/>
      <c r="CW148" s="818"/>
      <c r="CX148" s="818"/>
      <c r="CY148" s="818"/>
      <c r="CZ148" s="818"/>
      <c r="DA148" s="818"/>
      <c r="DB148" s="818"/>
      <c r="DC148" s="818"/>
      <c r="DD148" s="818"/>
      <c r="DE148" s="818"/>
      <c r="DF148" s="818"/>
    </row>
    <row r="149" spans="1:110" s="817" customFormat="1" ht="18" customHeight="1">
      <c r="A149" s="819"/>
      <c r="B149" s="2110"/>
      <c r="C149" s="2110"/>
      <c r="D149" s="2110"/>
      <c r="E149" s="2110"/>
      <c r="F149" s="2110"/>
      <c r="G149" s="2110"/>
      <c r="H149" s="2110"/>
      <c r="I149" s="2110"/>
      <c r="J149" s="2110"/>
      <c r="K149" s="2110"/>
      <c r="L149" s="2110"/>
      <c r="M149" s="2110"/>
      <c r="N149" s="2110"/>
      <c r="O149" s="2110"/>
      <c r="P149" s="2110"/>
      <c r="Q149" s="2110"/>
      <c r="R149" s="2110"/>
      <c r="S149" s="2110"/>
      <c r="T149" s="2110"/>
      <c r="U149" s="2110"/>
      <c r="V149" s="2110"/>
      <c r="W149" s="2110"/>
      <c r="X149" s="2110"/>
      <c r="Y149" s="2110"/>
      <c r="Z149" s="2110"/>
      <c r="AA149" s="2110"/>
      <c r="AB149" s="2110"/>
      <c r="AC149" s="2110"/>
      <c r="AD149" s="2110"/>
      <c r="AE149" s="2110"/>
      <c r="AF149" s="2110"/>
      <c r="AG149" s="2110"/>
      <c r="AH149" s="2110"/>
      <c r="AI149" s="2110"/>
      <c r="AJ149" s="2110"/>
      <c r="AK149" s="2110"/>
      <c r="AL149" s="2110"/>
      <c r="CA149" s="818"/>
      <c r="CB149" s="818"/>
      <c r="CC149" s="818"/>
      <c r="CD149" s="818"/>
      <c r="CE149" s="818"/>
      <c r="CF149" s="818"/>
      <c r="CG149" s="818"/>
      <c r="CH149" s="818"/>
      <c r="CI149" s="818"/>
      <c r="CJ149" s="818"/>
      <c r="CK149" s="818"/>
      <c r="CL149" s="818"/>
      <c r="CM149" s="818"/>
      <c r="CN149" s="818"/>
      <c r="CO149" s="818"/>
      <c r="CP149" s="818"/>
      <c r="CQ149" s="818"/>
      <c r="CR149" s="818"/>
      <c r="CS149" s="818"/>
      <c r="CT149" s="818"/>
      <c r="CU149" s="818"/>
      <c r="CV149" s="818"/>
      <c r="CW149" s="818"/>
      <c r="CX149" s="818"/>
      <c r="CY149" s="818"/>
      <c r="CZ149" s="818"/>
      <c r="DA149" s="818"/>
      <c r="DB149" s="818"/>
      <c r="DC149" s="818"/>
      <c r="DD149" s="818"/>
      <c r="DE149" s="818"/>
      <c r="DF149" s="818"/>
    </row>
    <row r="150" spans="1:110" s="817" customFormat="1" ht="18" customHeight="1">
      <c r="A150" s="819"/>
      <c r="B150" s="2111" t="s">
        <v>2492</v>
      </c>
      <c r="C150" s="2112"/>
      <c r="D150" s="2112"/>
      <c r="E150" s="2112"/>
      <c r="F150" s="2112"/>
      <c r="G150" s="2112"/>
      <c r="H150" s="2112"/>
      <c r="I150" s="2112"/>
      <c r="J150" s="2112"/>
      <c r="K150" s="2112"/>
      <c r="L150" s="2112"/>
      <c r="M150" s="2112"/>
      <c r="N150" s="2112"/>
      <c r="O150" s="2112"/>
      <c r="P150" s="2112"/>
      <c r="Q150" s="2112"/>
      <c r="R150" s="2112"/>
      <c r="S150" s="2112"/>
      <c r="T150" s="2112"/>
      <c r="U150" s="2112"/>
      <c r="V150" s="2112"/>
      <c r="W150" s="2112"/>
      <c r="X150" s="2112"/>
      <c r="Y150" s="2112"/>
      <c r="Z150" s="2112"/>
      <c r="AA150" s="2112"/>
      <c r="AB150" s="2112"/>
      <c r="AC150" s="2112"/>
      <c r="AD150" s="2112"/>
      <c r="AE150" s="2112"/>
      <c r="AF150" s="2112"/>
      <c r="AG150" s="2112"/>
      <c r="AH150" s="2112"/>
      <c r="AI150" s="2112"/>
      <c r="AJ150" s="2112"/>
      <c r="AK150" s="2112"/>
      <c r="AL150" s="2113"/>
      <c r="CA150" s="818"/>
      <c r="CB150" s="818"/>
      <c r="CC150" s="818"/>
      <c r="CD150" s="818"/>
      <c r="CE150" s="818"/>
      <c r="CF150" s="818"/>
      <c r="CG150" s="818"/>
      <c r="CH150" s="818"/>
      <c r="CI150" s="818"/>
      <c r="CJ150" s="818"/>
      <c r="CK150" s="818"/>
      <c r="CL150" s="818"/>
      <c r="CM150" s="818"/>
      <c r="CN150" s="818"/>
      <c r="CO150" s="818"/>
      <c r="CP150" s="818"/>
      <c r="CQ150" s="818"/>
      <c r="CR150" s="818"/>
      <c r="CS150" s="818"/>
      <c r="CT150" s="818"/>
      <c r="CU150" s="818"/>
      <c r="CV150" s="818"/>
      <c r="CW150" s="818"/>
      <c r="CX150" s="818"/>
      <c r="CY150" s="818"/>
      <c r="CZ150" s="818"/>
      <c r="DA150" s="818"/>
      <c r="DB150" s="818"/>
      <c r="DC150" s="818"/>
      <c r="DD150" s="818"/>
      <c r="DE150" s="818"/>
      <c r="DF150" s="818"/>
    </row>
    <row r="151" spans="1:110" s="817" customFormat="1" ht="18" customHeight="1">
      <c r="A151" s="819"/>
      <c r="B151" s="2116"/>
      <c r="C151" s="2117"/>
      <c r="D151" s="2117"/>
      <c r="E151" s="2117"/>
      <c r="F151" s="2117"/>
      <c r="G151" s="2117"/>
      <c r="H151" s="2117"/>
      <c r="I151" s="2117"/>
      <c r="J151" s="2117"/>
      <c r="K151" s="2117"/>
      <c r="L151" s="2117"/>
      <c r="M151" s="2117"/>
      <c r="N151" s="2117"/>
      <c r="O151" s="2117"/>
      <c r="P151" s="2117"/>
      <c r="Q151" s="2117"/>
      <c r="R151" s="2117"/>
      <c r="S151" s="2117"/>
      <c r="T151" s="2117"/>
      <c r="U151" s="2117"/>
      <c r="V151" s="2117"/>
      <c r="W151" s="2117"/>
      <c r="X151" s="2117"/>
      <c r="Y151" s="2117"/>
      <c r="Z151" s="2117"/>
      <c r="AA151" s="2117"/>
      <c r="AB151" s="2117"/>
      <c r="AC151" s="2117"/>
      <c r="AD151" s="2117"/>
      <c r="AE151" s="2117"/>
      <c r="AF151" s="2117"/>
      <c r="AG151" s="2117"/>
      <c r="AH151" s="2117"/>
      <c r="AI151" s="2117"/>
      <c r="AJ151" s="2117"/>
      <c r="AK151" s="2117"/>
      <c r="AL151" s="2118"/>
      <c r="CA151" s="818"/>
      <c r="CB151" s="818"/>
      <c r="CC151" s="818"/>
      <c r="CD151" s="818"/>
      <c r="CE151" s="818"/>
      <c r="CF151" s="818"/>
      <c r="CG151" s="818"/>
      <c r="CH151" s="818"/>
      <c r="CI151" s="818"/>
      <c r="CJ151" s="818"/>
      <c r="CK151" s="818"/>
      <c r="CL151" s="818"/>
      <c r="CM151" s="818"/>
      <c r="CN151" s="818"/>
      <c r="CO151" s="818"/>
      <c r="CP151" s="818"/>
      <c r="CQ151" s="818"/>
      <c r="CR151" s="818"/>
      <c r="CS151" s="818"/>
      <c r="CT151" s="818"/>
      <c r="CU151" s="818"/>
      <c r="CV151" s="818"/>
      <c r="CW151" s="818"/>
      <c r="CX151" s="818"/>
      <c r="CY151" s="818"/>
      <c r="CZ151" s="818"/>
      <c r="DA151" s="818"/>
      <c r="DB151" s="818"/>
      <c r="DC151" s="818"/>
      <c r="DD151" s="818"/>
      <c r="DE151" s="818"/>
      <c r="DF151" s="818"/>
    </row>
    <row r="152" spans="1:110" s="817" customFormat="1" ht="18" customHeight="1">
      <c r="A152" s="819"/>
      <c r="CA152" s="818"/>
      <c r="CB152" s="818"/>
      <c r="CC152" s="818"/>
      <c r="CD152" s="818"/>
      <c r="CE152" s="818"/>
      <c r="CF152" s="818"/>
      <c r="CG152" s="818"/>
      <c r="CH152" s="818"/>
      <c r="CI152" s="818"/>
      <c r="CJ152" s="818"/>
      <c r="CK152" s="818"/>
      <c r="CL152" s="818"/>
      <c r="CM152" s="818"/>
      <c r="CN152" s="818"/>
      <c r="CO152" s="818"/>
      <c r="CP152" s="818"/>
      <c r="CQ152" s="818"/>
      <c r="CR152" s="818"/>
      <c r="CS152" s="818"/>
      <c r="CT152" s="818"/>
      <c r="CU152" s="818"/>
      <c r="CV152" s="818"/>
      <c r="CW152" s="818"/>
      <c r="CX152" s="818"/>
      <c r="CY152" s="818"/>
      <c r="CZ152" s="818"/>
      <c r="DA152" s="818"/>
      <c r="DB152" s="818"/>
      <c r="DC152" s="818"/>
      <c r="DD152" s="818"/>
      <c r="DE152" s="818"/>
      <c r="DF152" s="818"/>
    </row>
    <row r="153" spans="1:110" s="817" customFormat="1" ht="18" customHeight="1">
      <c r="A153" s="821" t="s">
        <v>2491</v>
      </c>
      <c r="B153" s="820"/>
      <c r="C153" s="820"/>
      <c r="D153" s="820"/>
      <c r="E153" s="820"/>
      <c r="F153" s="820"/>
      <c r="G153" s="820"/>
      <c r="H153" s="820"/>
      <c r="I153" s="820"/>
      <c r="J153" s="820"/>
      <c r="K153" s="820"/>
      <c r="L153" s="820"/>
      <c r="M153" s="820"/>
      <c r="N153" s="820"/>
      <c r="O153" s="820"/>
      <c r="P153" s="820"/>
      <c r="Q153" s="820"/>
      <c r="R153" s="820"/>
      <c r="S153" s="820"/>
      <c r="T153" s="820"/>
      <c r="U153" s="820"/>
      <c r="V153" s="820"/>
      <c r="W153" s="820"/>
      <c r="X153" s="820"/>
      <c r="Y153" s="820"/>
      <c r="Z153" s="820"/>
      <c r="AA153" s="820"/>
      <c r="AB153" s="820"/>
      <c r="AC153" s="820"/>
      <c r="AD153" s="820"/>
      <c r="AE153" s="820"/>
      <c r="AF153" s="820"/>
      <c r="AG153" s="820"/>
      <c r="AH153" s="820"/>
      <c r="AI153" s="820"/>
      <c r="AJ153" s="820"/>
      <c r="AK153" s="820"/>
      <c r="AL153" s="820"/>
      <c r="CA153" s="818"/>
      <c r="CB153" s="818"/>
      <c r="CC153" s="818"/>
      <c r="CD153" s="818"/>
      <c r="CE153" s="818"/>
      <c r="CF153" s="818"/>
      <c r="CG153" s="818"/>
      <c r="CH153" s="818"/>
      <c r="CI153" s="818"/>
      <c r="CJ153" s="818"/>
      <c r="CK153" s="818"/>
      <c r="CL153" s="818"/>
      <c r="CM153" s="818"/>
      <c r="CN153" s="818"/>
      <c r="CO153" s="818"/>
      <c r="CP153" s="818"/>
      <c r="CQ153" s="818"/>
      <c r="CR153" s="818"/>
      <c r="CS153" s="818"/>
      <c r="CT153" s="818"/>
      <c r="CU153" s="818"/>
      <c r="CV153" s="818"/>
      <c r="CW153" s="818"/>
      <c r="CX153" s="818"/>
      <c r="CY153" s="818"/>
      <c r="CZ153" s="818"/>
      <c r="DA153" s="818"/>
      <c r="DB153" s="818"/>
      <c r="DC153" s="818"/>
      <c r="DD153" s="818"/>
      <c r="DE153" s="818"/>
      <c r="DF153" s="818"/>
    </row>
    <row r="154" spans="1:110" s="817" customFormat="1" ht="18" customHeight="1">
      <c r="A154" s="819"/>
      <c r="B154" s="2110" t="s">
        <v>2490</v>
      </c>
      <c r="C154" s="2110"/>
      <c r="D154" s="2110"/>
      <c r="E154" s="2110"/>
      <c r="F154" s="2110"/>
      <c r="G154" s="2110"/>
      <c r="H154" s="2110"/>
      <c r="I154" s="2110"/>
      <c r="J154" s="2110"/>
      <c r="K154" s="2110"/>
      <c r="L154" s="2110"/>
      <c r="M154" s="2110"/>
      <c r="N154" s="2110"/>
      <c r="O154" s="2110"/>
      <c r="P154" s="2110"/>
      <c r="Q154" s="2110"/>
      <c r="R154" s="2110"/>
      <c r="S154" s="2110"/>
      <c r="T154" s="2110"/>
      <c r="U154" s="2110"/>
      <c r="V154" s="2110"/>
      <c r="W154" s="2110"/>
      <c r="X154" s="2110"/>
      <c r="Y154" s="2110"/>
      <c r="Z154" s="2110"/>
      <c r="AA154" s="2110"/>
      <c r="AB154" s="2110"/>
      <c r="AC154" s="2110"/>
      <c r="AD154" s="2110"/>
      <c r="AE154" s="2110"/>
      <c r="AF154" s="2110"/>
      <c r="AG154" s="2110"/>
      <c r="AH154" s="2110"/>
      <c r="AI154" s="2110"/>
      <c r="AJ154" s="2110"/>
      <c r="AK154" s="2110"/>
      <c r="AL154" s="2110"/>
      <c r="CA154" s="818"/>
      <c r="CB154" s="818"/>
      <c r="CC154" s="818"/>
      <c r="CD154" s="818"/>
      <c r="CE154" s="818"/>
      <c r="CF154" s="818"/>
      <c r="CG154" s="818"/>
      <c r="CH154" s="818"/>
      <c r="CI154" s="818"/>
      <c r="CJ154" s="818"/>
      <c r="CK154" s="818"/>
      <c r="CL154" s="818"/>
      <c r="CM154" s="818"/>
      <c r="CN154" s="818"/>
      <c r="CO154" s="818"/>
      <c r="CP154" s="818"/>
      <c r="CQ154" s="818"/>
      <c r="CR154" s="818"/>
      <c r="CS154" s="818"/>
      <c r="CT154" s="818"/>
      <c r="CU154" s="818"/>
      <c r="CV154" s="818"/>
      <c r="CW154" s="818"/>
      <c r="CX154" s="818"/>
      <c r="CY154" s="818"/>
      <c r="CZ154" s="818"/>
      <c r="DA154" s="818"/>
      <c r="DB154" s="818"/>
      <c r="DC154" s="818"/>
      <c r="DD154" s="818"/>
      <c r="DE154" s="818"/>
      <c r="DF154" s="818"/>
    </row>
    <row r="155" spans="1:110" s="817" customFormat="1" ht="18" customHeight="1">
      <c r="A155" s="819"/>
      <c r="B155" s="2110"/>
      <c r="C155" s="2110"/>
      <c r="D155" s="2110"/>
      <c r="E155" s="2110"/>
      <c r="F155" s="2110"/>
      <c r="G155" s="2110"/>
      <c r="H155" s="2110"/>
      <c r="I155" s="2110"/>
      <c r="J155" s="2110"/>
      <c r="K155" s="2110"/>
      <c r="L155" s="2110"/>
      <c r="M155" s="2110"/>
      <c r="N155" s="2110"/>
      <c r="O155" s="2110"/>
      <c r="P155" s="2110"/>
      <c r="Q155" s="2110"/>
      <c r="R155" s="2110"/>
      <c r="S155" s="2110"/>
      <c r="T155" s="2110"/>
      <c r="U155" s="2110"/>
      <c r="V155" s="2110"/>
      <c r="W155" s="2110"/>
      <c r="X155" s="2110"/>
      <c r="Y155" s="2110"/>
      <c r="Z155" s="2110"/>
      <c r="AA155" s="2110"/>
      <c r="AB155" s="2110"/>
      <c r="AC155" s="2110"/>
      <c r="AD155" s="2110"/>
      <c r="AE155" s="2110"/>
      <c r="AF155" s="2110"/>
      <c r="AG155" s="2110"/>
      <c r="AH155" s="2110"/>
      <c r="AI155" s="2110"/>
      <c r="AJ155" s="2110"/>
      <c r="AK155" s="2110"/>
      <c r="AL155" s="2110"/>
      <c r="CA155" s="818"/>
      <c r="CB155" s="818"/>
      <c r="CC155" s="818"/>
      <c r="CD155" s="818"/>
      <c r="CE155" s="818"/>
      <c r="CF155" s="818"/>
      <c r="CG155" s="818"/>
      <c r="CH155" s="818"/>
      <c r="CI155" s="818"/>
      <c r="CJ155" s="818"/>
      <c r="CK155" s="818"/>
      <c r="CL155" s="818"/>
      <c r="CM155" s="818"/>
      <c r="CN155" s="818"/>
      <c r="CO155" s="818"/>
      <c r="CP155" s="818"/>
      <c r="CQ155" s="818"/>
      <c r="CR155" s="818"/>
      <c r="CS155" s="818"/>
      <c r="CT155" s="818"/>
      <c r="CU155" s="818"/>
      <c r="CV155" s="818"/>
      <c r="CW155" s="818"/>
      <c r="CX155" s="818"/>
      <c r="CY155" s="818"/>
      <c r="CZ155" s="818"/>
      <c r="DA155" s="818"/>
      <c r="DB155" s="818"/>
      <c r="DC155" s="818"/>
      <c r="DD155" s="818"/>
      <c r="DE155" s="818"/>
      <c r="DF155" s="818"/>
    </row>
    <row r="156" spans="1:110" s="817" customFormat="1" ht="18" customHeight="1">
      <c r="A156" s="819"/>
      <c r="B156" s="2110"/>
      <c r="C156" s="2110"/>
      <c r="D156" s="2110"/>
      <c r="E156" s="2110"/>
      <c r="F156" s="2110"/>
      <c r="G156" s="2110"/>
      <c r="H156" s="2110"/>
      <c r="I156" s="2110"/>
      <c r="J156" s="2110"/>
      <c r="K156" s="2110"/>
      <c r="L156" s="2110"/>
      <c r="M156" s="2110"/>
      <c r="N156" s="2110"/>
      <c r="O156" s="2110"/>
      <c r="P156" s="2110"/>
      <c r="Q156" s="2110"/>
      <c r="R156" s="2110"/>
      <c r="S156" s="2110"/>
      <c r="T156" s="2110"/>
      <c r="U156" s="2110"/>
      <c r="V156" s="2110"/>
      <c r="W156" s="2110"/>
      <c r="X156" s="2110"/>
      <c r="Y156" s="2110"/>
      <c r="Z156" s="2110"/>
      <c r="AA156" s="2110"/>
      <c r="AB156" s="2110"/>
      <c r="AC156" s="2110"/>
      <c r="AD156" s="2110"/>
      <c r="AE156" s="2110"/>
      <c r="AF156" s="2110"/>
      <c r="AG156" s="2110"/>
      <c r="AH156" s="2110"/>
      <c r="AI156" s="2110"/>
      <c r="AJ156" s="2110"/>
      <c r="AK156" s="2110"/>
      <c r="AL156" s="2110"/>
      <c r="CA156" s="818"/>
      <c r="CB156" s="818"/>
      <c r="CC156" s="818"/>
      <c r="CD156" s="818"/>
      <c r="CE156" s="818"/>
      <c r="CF156" s="818"/>
      <c r="CG156" s="818"/>
      <c r="CH156" s="818"/>
      <c r="CI156" s="818"/>
      <c r="CJ156" s="818"/>
      <c r="CK156" s="818"/>
      <c r="CL156" s="818"/>
      <c r="CM156" s="818"/>
      <c r="CN156" s="818"/>
      <c r="CO156" s="818"/>
      <c r="CP156" s="818"/>
      <c r="CQ156" s="818"/>
      <c r="CR156" s="818"/>
      <c r="CS156" s="818"/>
      <c r="CT156" s="818"/>
      <c r="CU156" s="818"/>
      <c r="CV156" s="818"/>
      <c r="CW156" s="818"/>
      <c r="CX156" s="818"/>
      <c r="CY156" s="818"/>
      <c r="CZ156" s="818"/>
      <c r="DA156" s="818"/>
      <c r="DB156" s="818"/>
      <c r="DC156" s="818"/>
      <c r="DD156" s="818"/>
      <c r="DE156" s="818"/>
      <c r="DF156" s="818"/>
    </row>
    <row r="157" spans="1:110" s="817" customFormat="1" ht="18" customHeight="1">
      <c r="A157" s="819"/>
      <c r="B157" s="2111" t="s">
        <v>2489</v>
      </c>
      <c r="C157" s="2112"/>
      <c r="D157" s="2112"/>
      <c r="E157" s="2112"/>
      <c r="F157" s="2112"/>
      <c r="G157" s="2112"/>
      <c r="H157" s="2112"/>
      <c r="I157" s="2112"/>
      <c r="J157" s="2112"/>
      <c r="K157" s="2112"/>
      <c r="L157" s="2112"/>
      <c r="M157" s="2112"/>
      <c r="N157" s="2112"/>
      <c r="O157" s="2112"/>
      <c r="P157" s="2112"/>
      <c r="Q157" s="2112"/>
      <c r="R157" s="2112"/>
      <c r="S157" s="2112"/>
      <c r="T157" s="2112"/>
      <c r="U157" s="2112"/>
      <c r="V157" s="2112"/>
      <c r="W157" s="2112"/>
      <c r="X157" s="2112"/>
      <c r="Y157" s="2112"/>
      <c r="Z157" s="2112"/>
      <c r="AA157" s="2112"/>
      <c r="AB157" s="2112"/>
      <c r="AC157" s="2112"/>
      <c r="AD157" s="2112"/>
      <c r="AE157" s="2112"/>
      <c r="AF157" s="2112"/>
      <c r="AG157" s="2112"/>
      <c r="AH157" s="2112"/>
      <c r="AI157" s="2112"/>
      <c r="AJ157" s="2112"/>
      <c r="AK157" s="2112"/>
      <c r="AL157" s="2113"/>
      <c r="CA157" s="818"/>
      <c r="CB157" s="818"/>
      <c r="CC157" s="818"/>
      <c r="CD157" s="818"/>
      <c r="CE157" s="818"/>
      <c r="CF157" s="818"/>
      <c r="CG157" s="818"/>
      <c r="CH157" s="818"/>
      <c r="CI157" s="818"/>
      <c r="CJ157" s="818"/>
      <c r="CK157" s="818"/>
      <c r="CL157" s="818"/>
      <c r="CM157" s="818"/>
      <c r="CN157" s="818"/>
      <c r="CO157" s="818"/>
      <c r="CP157" s="818"/>
      <c r="CQ157" s="818"/>
      <c r="CR157" s="818"/>
      <c r="CS157" s="818"/>
      <c r="CT157" s="818"/>
      <c r="CU157" s="818"/>
      <c r="CV157" s="818"/>
      <c r="CW157" s="818"/>
      <c r="CX157" s="818"/>
      <c r="CY157" s="818"/>
      <c r="CZ157" s="818"/>
      <c r="DA157" s="818"/>
      <c r="DB157" s="818"/>
      <c r="DC157" s="818"/>
      <c r="DD157" s="818"/>
      <c r="DE157" s="818"/>
      <c r="DF157" s="818"/>
    </row>
    <row r="158" spans="1:110" s="817" customFormat="1" ht="18" customHeight="1">
      <c r="A158" s="819"/>
      <c r="B158" s="2114"/>
      <c r="C158" s="2110"/>
      <c r="D158" s="2110"/>
      <c r="E158" s="2110"/>
      <c r="F158" s="2110"/>
      <c r="G158" s="2110"/>
      <c r="H158" s="2110"/>
      <c r="I158" s="2110"/>
      <c r="J158" s="2110"/>
      <c r="K158" s="2110"/>
      <c r="L158" s="2110"/>
      <c r="M158" s="2110"/>
      <c r="N158" s="2110"/>
      <c r="O158" s="2110"/>
      <c r="P158" s="2110"/>
      <c r="Q158" s="2110"/>
      <c r="R158" s="2110"/>
      <c r="S158" s="2110"/>
      <c r="T158" s="2110"/>
      <c r="U158" s="2110"/>
      <c r="V158" s="2110"/>
      <c r="W158" s="2110"/>
      <c r="X158" s="2110"/>
      <c r="Y158" s="2110"/>
      <c r="Z158" s="2110"/>
      <c r="AA158" s="2110"/>
      <c r="AB158" s="2110"/>
      <c r="AC158" s="2110"/>
      <c r="AD158" s="2110"/>
      <c r="AE158" s="2110"/>
      <c r="AF158" s="2110"/>
      <c r="AG158" s="2110"/>
      <c r="AH158" s="2110"/>
      <c r="AI158" s="2110"/>
      <c r="AJ158" s="2110"/>
      <c r="AK158" s="2110"/>
      <c r="AL158" s="2115"/>
      <c r="CA158" s="818"/>
      <c r="CB158" s="818"/>
      <c r="CC158" s="818"/>
      <c r="CD158" s="818"/>
      <c r="CE158" s="818"/>
      <c r="CF158" s="818"/>
      <c r="CG158" s="818"/>
      <c r="CH158" s="818"/>
      <c r="CI158" s="818"/>
      <c r="CJ158" s="818"/>
      <c r="CK158" s="818"/>
      <c r="CL158" s="818"/>
      <c r="CM158" s="818"/>
      <c r="CN158" s="818"/>
      <c r="CO158" s="818"/>
      <c r="CP158" s="818"/>
      <c r="CQ158" s="818"/>
      <c r="CR158" s="818"/>
      <c r="CS158" s="818"/>
      <c r="CT158" s="818"/>
      <c r="CU158" s="818"/>
      <c r="CV158" s="818"/>
      <c r="CW158" s="818"/>
      <c r="CX158" s="818"/>
      <c r="CY158" s="818"/>
      <c r="CZ158" s="818"/>
      <c r="DA158" s="818"/>
      <c r="DB158" s="818"/>
      <c r="DC158" s="818"/>
      <c r="DD158" s="818"/>
      <c r="DE158" s="818"/>
      <c r="DF158" s="818"/>
    </row>
    <row r="159" spans="1:110" s="817" customFormat="1" ht="18" customHeight="1">
      <c r="A159" s="819"/>
      <c r="B159" s="2114"/>
      <c r="C159" s="2110"/>
      <c r="D159" s="2110"/>
      <c r="E159" s="2110"/>
      <c r="F159" s="2110"/>
      <c r="G159" s="2110"/>
      <c r="H159" s="2110"/>
      <c r="I159" s="2110"/>
      <c r="J159" s="2110"/>
      <c r="K159" s="2110"/>
      <c r="L159" s="2110"/>
      <c r="M159" s="2110"/>
      <c r="N159" s="2110"/>
      <c r="O159" s="2110"/>
      <c r="P159" s="2110"/>
      <c r="Q159" s="2110"/>
      <c r="R159" s="2110"/>
      <c r="S159" s="2110"/>
      <c r="T159" s="2110"/>
      <c r="U159" s="2110"/>
      <c r="V159" s="2110"/>
      <c r="W159" s="2110"/>
      <c r="X159" s="2110"/>
      <c r="Y159" s="2110"/>
      <c r="Z159" s="2110"/>
      <c r="AA159" s="2110"/>
      <c r="AB159" s="2110"/>
      <c r="AC159" s="2110"/>
      <c r="AD159" s="2110"/>
      <c r="AE159" s="2110"/>
      <c r="AF159" s="2110"/>
      <c r="AG159" s="2110"/>
      <c r="AH159" s="2110"/>
      <c r="AI159" s="2110"/>
      <c r="AJ159" s="2110"/>
      <c r="AK159" s="2110"/>
      <c r="AL159" s="2115"/>
      <c r="CA159" s="818"/>
      <c r="CB159" s="818"/>
      <c r="CC159" s="818"/>
      <c r="CD159" s="818"/>
      <c r="CE159" s="818"/>
      <c r="CF159" s="818"/>
      <c r="CG159" s="818"/>
      <c r="CH159" s="818"/>
      <c r="CI159" s="818"/>
      <c r="CJ159" s="818"/>
      <c r="CK159" s="818"/>
      <c r="CL159" s="818"/>
      <c r="CM159" s="818"/>
      <c r="CN159" s="818"/>
      <c r="CO159" s="818"/>
      <c r="CP159" s="818"/>
      <c r="CQ159" s="818"/>
      <c r="CR159" s="818"/>
      <c r="CS159" s="818"/>
      <c r="CT159" s="818"/>
      <c r="CU159" s="818"/>
      <c r="CV159" s="818"/>
      <c r="CW159" s="818"/>
      <c r="CX159" s="818"/>
      <c r="CY159" s="818"/>
      <c r="CZ159" s="818"/>
      <c r="DA159" s="818"/>
      <c r="DB159" s="818"/>
      <c r="DC159" s="818"/>
      <c r="DD159" s="818"/>
      <c r="DE159" s="818"/>
      <c r="DF159" s="818"/>
    </row>
    <row r="160" spans="1:110" s="817" customFormat="1" ht="18" customHeight="1">
      <c r="A160" s="819"/>
      <c r="B160" s="2114"/>
      <c r="C160" s="2110"/>
      <c r="D160" s="2110"/>
      <c r="E160" s="2110"/>
      <c r="F160" s="2110"/>
      <c r="G160" s="2110"/>
      <c r="H160" s="2110"/>
      <c r="I160" s="2110"/>
      <c r="J160" s="2110"/>
      <c r="K160" s="2110"/>
      <c r="L160" s="2110"/>
      <c r="M160" s="2110"/>
      <c r="N160" s="2110"/>
      <c r="O160" s="2110"/>
      <c r="P160" s="2110"/>
      <c r="Q160" s="2110"/>
      <c r="R160" s="2110"/>
      <c r="S160" s="2110"/>
      <c r="T160" s="2110"/>
      <c r="U160" s="2110"/>
      <c r="V160" s="2110"/>
      <c r="W160" s="2110"/>
      <c r="X160" s="2110"/>
      <c r="Y160" s="2110"/>
      <c r="Z160" s="2110"/>
      <c r="AA160" s="2110"/>
      <c r="AB160" s="2110"/>
      <c r="AC160" s="2110"/>
      <c r="AD160" s="2110"/>
      <c r="AE160" s="2110"/>
      <c r="AF160" s="2110"/>
      <c r="AG160" s="2110"/>
      <c r="AH160" s="2110"/>
      <c r="AI160" s="2110"/>
      <c r="AJ160" s="2110"/>
      <c r="AK160" s="2110"/>
      <c r="AL160" s="2115"/>
      <c r="CA160" s="818"/>
      <c r="CB160" s="818"/>
      <c r="CC160" s="818"/>
      <c r="CD160" s="818"/>
      <c r="CE160" s="818"/>
      <c r="CF160" s="818"/>
      <c r="CG160" s="818"/>
      <c r="CH160" s="818"/>
      <c r="CI160" s="818"/>
      <c r="CJ160" s="818"/>
      <c r="CK160" s="818"/>
      <c r="CL160" s="818"/>
      <c r="CM160" s="818"/>
      <c r="CN160" s="818"/>
      <c r="CO160" s="818"/>
      <c r="CP160" s="818"/>
      <c r="CQ160" s="818"/>
      <c r="CR160" s="818"/>
      <c r="CS160" s="818"/>
      <c r="CT160" s="818"/>
      <c r="CU160" s="818"/>
      <c r="CV160" s="818"/>
      <c r="CW160" s="818"/>
      <c r="CX160" s="818"/>
      <c r="CY160" s="818"/>
      <c r="CZ160" s="818"/>
      <c r="DA160" s="818"/>
      <c r="DB160" s="818"/>
      <c r="DC160" s="818"/>
      <c r="DD160" s="818"/>
      <c r="DE160" s="818"/>
      <c r="DF160" s="818"/>
    </row>
    <row r="161" spans="1:110" s="817" customFormat="1" ht="18" customHeight="1">
      <c r="A161" s="819"/>
      <c r="B161" s="2114"/>
      <c r="C161" s="2110"/>
      <c r="D161" s="2110"/>
      <c r="E161" s="2110"/>
      <c r="F161" s="2110"/>
      <c r="G161" s="2110"/>
      <c r="H161" s="2110"/>
      <c r="I161" s="2110"/>
      <c r="J161" s="2110"/>
      <c r="K161" s="2110"/>
      <c r="L161" s="2110"/>
      <c r="M161" s="2110"/>
      <c r="N161" s="2110"/>
      <c r="O161" s="2110"/>
      <c r="P161" s="2110"/>
      <c r="Q161" s="2110"/>
      <c r="R161" s="2110"/>
      <c r="S161" s="2110"/>
      <c r="T161" s="2110"/>
      <c r="U161" s="2110"/>
      <c r="V161" s="2110"/>
      <c r="W161" s="2110"/>
      <c r="X161" s="2110"/>
      <c r="Y161" s="2110"/>
      <c r="Z161" s="2110"/>
      <c r="AA161" s="2110"/>
      <c r="AB161" s="2110"/>
      <c r="AC161" s="2110"/>
      <c r="AD161" s="2110"/>
      <c r="AE161" s="2110"/>
      <c r="AF161" s="2110"/>
      <c r="AG161" s="2110"/>
      <c r="AH161" s="2110"/>
      <c r="AI161" s="2110"/>
      <c r="AJ161" s="2110"/>
      <c r="AK161" s="2110"/>
      <c r="AL161" s="2115"/>
      <c r="CA161" s="818"/>
      <c r="CB161" s="818"/>
      <c r="CC161" s="818"/>
      <c r="CD161" s="818"/>
      <c r="CE161" s="818"/>
      <c r="CF161" s="818"/>
      <c r="CG161" s="818"/>
      <c r="CH161" s="818"/>
      <c r="CI161" s="818"/>
      <c r="CJ161" s="818"/>
      <c r="CK161" s="818"/>
      <c r="CL161" s="818"/>
      <c r="CM161" s="818"/>
      <c r="CN161" s="818"/>
      <c r="CO161" s="818"/>
      <c r="CP161" s="818"/>
      <c r="CQ161" s="818"/>
      <c r="CR161" s="818"/>
      <c r="CS161" s="818"/>
      <c r="CT161" s="818"/>
      <c r="CU161" s="818"/>
      <c r="CV161" s="818"/>
      <c r="CW161" s="818"/>
      <c r="CX161" s="818"/>
      <c r="CY161" s="818"/>
      <c r="CZ161" s="818"/>
      <c r="DA161" s="818"/>
      <c r="DB161" s="818"/>
      <c r="DC161" s="818"/>
      <c r="DD161" s="818"/>
      <c r="DE161" s="818"/>
      <c r="DF161" s="818"/>
    </row>
    <row r="162" spans="1:110" s="817" customFormat="1" ht="18" customHeight="1">
      <c r="A162" s="819"/>
      <c r="B162" s="2114"/>
      <c r="C162" s="2110"/>
      <c r="D162" s="2110"/>
      <c r="E162" s="2110"/>
      <c r="F162" s="2110"/>
      <c r="G162" s="2110"/>
      <c r="H162" s="2110"/>
      <c r="I162" s="2110"/>
      <c r="J162" s="2110"/>
      <c r="K162" s="2110"/>
      <c r="L162" s="2110"/>
      <c r="M162" s="2110"/>
      <c r="N162" s="2110"/>
      <c r="O162" s="2110"/>
      <c r="P162" s="2110"/>
      <c r="Q162" s="2110"/>
      <c r="R162" s="2110"/>
      <c r="S162" s="2110"/>
      <c r="T162" s="2110"/>
      <c r="U162" s="2110"/>
      <c r="V162" s="2110"/>
      <c r="W162" s="2110"/>
      <c r="X162" s="2110"/>
      <c r="Y162" s="2110"/>
      <c r="Z162" s="2110"/>
      <c r="AA162" s="2110"/>
      <c r="AB162" s="2110"/>
      <c r="AC162" s="2110"/>
      <c r="AD162" s="2110"/>
      <c r="AE162" s="2110"/>
      <c r="AF162" s="2110"/>
      <c r="AG162" s="2110"/>
      <c r="AH162" s="2110"/>
      <c r="AI162" s="2110"/>
      <c r="AJ162" s="2110"/>
      <c r="AK162" s="2110"/>
      <c r="AL162" s="2115"/>
      <c r="CA162" s="818"/>
      <c r="CB162" s="818"/>
      <c r="CC162" s="818"/>
      <c r="CD162" s="818"/>
      <c r="CE162" s="818"/>
      <c r="CF162" s="818"/>
      <c r="CG162" s="818"/>
      <c r="CH162" s="818"/>
      <c r="CI162" s="818"/>
      <c r="CJ162" s="818"/>
      <c r="CK162" s="818"/>
      <c r="CL162" s="818"/>
      <c r="CM162" s="818"/>
      <c r="CN162" s="818"/>
      <c r="CO162" s="818"/>
      <c r="CP162" s="818"/>
      <c r="CQ162" s="818"/>
      <c r="CR162" s="818"/>
      <c r="CS162" s="818"/>
      <c r="CT162" s="818"/>
      <c r="CU162" s="818"/>
      <c r="CV162" s="818"/>
      <c r="CW162" s="818"/>
      <c r="CX162" s="818"/>
      <c r="CY162" s="818"/>
      <c r="CZ162" s="818"/>
      <c r="DA162" s="818"/>
      <c r="DB162" s="818"/>
      <c r="DC162" s="818"/>
      <c r="DD162" s="818"/>
      <c r="DE162" s="818"/>
      <c r="DF162" s="818"/>
    </row>
    <row r="163" spans="1:110" s="817" customFormat="1" ht="18" customHeight="1">
      <c r="A163" s="819"/>
      <c r="B163" s="2114"/>
      <c r="C163" s="2110"/>
      <c r="D163" s="2110"/>
      <c r="E163" s="2110"/>
      <c r="F163" s="2110"/>
      <c r="G163" s="2110"/>
      <c r="H163" s="2110"/>
      <c r="I163" s="2110"/>
      <c r="J163" s="2110"/>
      <c r="K163" s="2110"/>
      <c r="L163" s="2110"/>
      <c r="M163" s="2110"/>
      <c r="N163" s="2110"/>
      <c r="O163" s="2110"/>
      <c r="P163" s="2110"/>
      <c r="Q163" s="2110"/>
      <c r="R163" s="2110"/>
      <c r="S163" s="2110"/>
      <c r="T163" s="2110"/>
      <c r="U163" s="2110"/>
      <c r="V163" s="2110"/>
      <c r="W163" s="2110"/>
      <c r="X163" s="2110"/>
      <c r="Y163" s="2110"/>
      <c r="Z163" s="2110"/>
      <c r="AA163" s="2110"/>
      <c r="AB163" s="2110"/>
      <c r="AC163" s="2110"/>
      <c r="AD163" s="2110"/>
      <c r="AE163" s="2110"/>
      <c r="AF163" s="2110"/>
      <c r="AG163" s="2110"/>
      <c r="AH163" s="2110"/>
      <c r="AI163" s="2110"/>
      <c r="AJ163" s="2110"/>
      <c r="AK163" s="2110"/>
      <c r="AL163" s="2115"/>
      <c r="CA163" s="818"/>
      <c r="CB163" s="818"/>
      <c r="CC163" s="818"/>
      <c r="CD163" s="818"/>
      <c r="CE163" s="818"/>
      <c r="CF163" s="818"/>
      <c r="CG163" s="818"/>
      <c r="CH163" s="818"/>
      <c r="CI163" s="818"/>
      <c r="CJ163" s="818"/>
      <c r="CK163" s="818"/>
      <c r="CL163" s="818"/>
      <c r="CM163" s="818"/>
      <c r="CN163" s="818"/>
      <c r="CO163" s="818"/>
      <c r="CP163" s="818"/>
      <c r="CQ163" s="818"/>
      <c r="CR163" s="818"/>
      <c r="CS163" s="818"/>
      <c r="CT163" s="818"/>
      <c r="CU163" s="818"/>
      <c r="CV163" s="818"/>
      <c r="CW163" s="818"/>
      <c r="CX163" s="818"/>
      <c r="CY163" s="818"/>
      <c r="CZ163" s="818"/>
      <c r="DA163" s="818"/>
      <c r="DB163" s="818"/>
      <c r="DC163" s="818"/>
      <c r="DD163" s="818"/>
      <c r="DE163" s="818"/>
      <c r="DF163" s="818"/>
    </row>
    <row r="164" spans="1:110" s="817" customFormat="1" ht="18" customHeight="1">
      <c r="A164" s="819"/>
      <c r="B164" s="2114"/>
      <c r="C164" s="2110"/>
      <c r="D164" s="2110"/>
      <c r="E164" s="2110"/>
      <c r="F164" s="2110"/>
      <c r="G164" s="2110"/>
      <c r="H164" s="2110"/>
      <c r="I164" s="2110"/>
      <c r="J164" s="2110"/>
      <c r="K164" s="2110"/>
      <c r="L164" s="2110"/>
      <c r="M164" s="2110"/>
      <c r="N164" s="2110"/>
      <c r="O164" s="2110"/>
      <c r="P164" s="2110"/>
      <c r="Q164" s="2110"/>
      <c r="R164" s="2110"/>
      <c r="S164" s="2110"/>
      <c r="T164" s="2110"/>
      <c r="U164" s="2110"/>
      <c r="V164" s="2110"/>
      <c r="W164" s="2110"/>
      <c r="X164" s="2110"/>
      <c r="Y164" s="2110"/>
      <c r="Z164" s="2110"/>
      <c r="AA164" s="2110"/>
      <c r="AB164" s="2110"/>
      <c r="AC164" s="2110"/>
      <c r="AD164" s="2110"/>
      <c r="AE164" s="2110"/>
      <c r="AF164" s="2110"/>
      <c r="AG164" s="2110"/>
      <c r="AH164" s="2110"/>
      <c r="AI164" s="2110"/>
      <c r="AJ164" s="2110"/>
      <c r="AK164" s="2110"/>
      <c r="AL164" s="2115"/>
      <c r="CA164" s="818"/>
      <c r="CB164" s="818"/>
      <c r="CC164" s="818"/>
      <c r="CD164" s="818"/>
      <c r="CE164" s="818"/>
      <c r="CF164" s="818"/>
      <c r="CG164" s="818"/>
      <c r="CH164" s="818"/>
      <c r="CI164" s="818"/>
      <c r="CJ164" s="818"/>
      <c r="CK164" s="818"/>
      <c r="CL164" s="818"/>
      <c r="CM164" s="818"/>
      <c r="CN164" s="818"/>
      <c r="CO164" s="818"/>
      <c r="CP164" s="818"/>
      <c r="CQ164" s="818"/>
      <c r="CR164" s="818"/>
      <c r="CS164" s="818"/>
      <c r="CT164" s="818"/>
      <c r="CU164" s="818"/>
      <c r="CV164" s="818"/>
      <c r="CW164" s="818"/>
      <c r="CX164" s="818"/>
      <c r="CY164" s="818"/>
      <c r="CZ164" s="818"/>
      <c r="DA164" s="818"/>
      <c r="DB164" s="818"/>
      <c r="DC164" s="818"/>
      <c r="DD164" s="818"/>
      <c r="DE164" s="818"/>
      <c r="DF164" s="818"/>
    </row>
    <row r="165" spans="1:110" s="817" customFormat="1" ht="18" customHeight="1">
      <c r="A165" s="819"/>
      <c r="B165" s="2114"/>
      <c r="C165" s="2110"/>
      <c r="D165" s="2110"/>
      <c r="E165" s="2110"/>
      <c r="F165" s="2110"/>
      <c r="G165" s="2110"/>
      <c r="H165" s="2110"/>
      <c r="I165" s="2110"/>
      <c r="J165" s="2110"/>
      <c r="K165" s="2110"/>
      <c r="L165" s="2110"/>
      <c r="M165" s="2110"/>
      <c r="N165" s="2110"/>
      <c r="O165" s="2110"/>
      <c r="P165" s="2110"/>
      <c r="Q165" s="2110"/>
      <c r="R165" s="2110"/>
      <c r="S165" s="2110"/>
      <c r="T165" s="2110"/>
      <c r="U165" s="2110"/>
      <c r="V165" s="2110"/>
      <c r="W165" s="2110"/>
      <c r="X165" s="2110"/>
      <c r="Y165" s="2110"/>
      <c r="Z165" s="2110"/>
      <c r="AA165" s="2110"/>
      <c r="AB165" s="2110"/>
      <c r="AC165" s="2110"/>
      <c r="AD165" s="2110"/>
      <c r="AE165" s="2110"/>
      <c r="AF165" s="2110"/>
      <c r="AG165" s="2110"/>
      <c r="AH165" s="2110"/>
      <c r="AI165" s="2110"/>
      <c r="AJ165" s="2110"/>
      <c r="AK165" s="2110"/>
      <c r="AL165" s="2115"/>
      <c r="CA165" s="818"/>
      <c r="CB165" s="818"/>
      <c r="CC165" s="818"/>
      <c r="CD165" s="818"/>
      <c r="CE165" s="818"/>
      <c r="CF165" s="818"/>
      <c r="CG165" s="818"/>
      <c r="CH165" s="818"/>
      <c r="CI165" s="818"/>
      <c r="CJ165" s="818"/>
      <c r="CK165" s="818"/>
      <c r="CL165" s="818"/>
      <c r="CM165" s="818"/>
      <c r="CN165" s="818"/>
      <c r="CO165" s="818"/>
      <c r="CP165" s="818"/>
      <c r="CQ165" s="818"/>
      <c r="CR165" s="818"/>
      <c r="CS165" s="818"/>
      <c r="CT165" s="818"/>
      <c r="CU165" s="818"/>
      <c r="CV165" s="818"/>
      <c r="CW165" s="818"/>
      <c r="CX165" s="818"/>
      <c r="CY165" s="818"/>
      <c r="CZ165" s="818"/>
      <c r="DA165" s="818"/>
      <c r="DB165" s="818"/>
      <c r="DC165" s="818"/>
      <c r="DD165" s="818"/>
      <c r="DE165" s="818"/>
      <c r="DF165" s="818"/>
    </row>
    <row r="166" spans="1:110" s="817" customFormat="1" ht="18" customHeight="1">
      <c r="A166" s="819"/>
      <c r="B166" s="2114"/>
      <c r="C166" s="2110"/>
      <c r="D166" s="2110"/>
      <c r="E166" s="2110"/>
      <c r="F166" s="2110"/>
      <c r="G166" s="2110"/>
      <c r="H166" s="2110"/>
      <c r="I166" s="2110"/>
      <c r="J166" s="2110"/>
      <c r="K166" s="2110"/>
      <c r="L166" s="2110"/>
      <c r="M166" s="2110"/>
      <c r="N166" s="2110"/>
      <c r="O166" s="2110"/>
      <c r="P166" s="2110"/>
      <c r="Q166" s="2110"/>
      <c r="R166" s="2110"/>
      <c r="S166" s="2110"/>
      <c r="T166" s="2110"/>
      <c r="U166" s="2110"/>
      <c r="V166" s="2110"/>
      <c r="W166" s="2110"/>
      <c r="X166" s="2110"/>
      <c r="Y166" s="2110"/>
      <c r="Z166" s="2110"/>
      <c r="AA166" s="2110"/>
      <c r="AB166" s="2110"/>
      <c r="AC166" s="2110"/>
      <c r="AD166" s="2110"/>
      <c r="AE166" s="2110"/>
      <c r="AF166" s="2110"/>
      <c r="AG166" s="2110"/>
      <c r="AH166" s="2110"/>
      <c r="AI166" s="2110"/>
      <c r="AJ166" s="2110"/>
      <c r="AK166" s="2110"/>
      <c r="AL166" s="2115"/>
      <c r="CA166" s="818"/>
      <c r="CB166" s="818"/>
      <c r="CC166" s="818"/>
      <c r="CD166" s="818"/>
      <c r="CE166" s="818"/>
      <c r="CF166" s="818"/>
      <c r="CG166" s="818"/>
      <c r="CH166" s="818"/>
      <c r="CI166" s="818"/>
      <c r="CJ166" s="818"/>
      <c r="CK166" s="818"/>
      <c r="CL166" s="818"/>
      <c r="CM166" s="818"/>
      <c r="CN166" s="818"/>
      <c r="CO166" s="818"/>
      <c r="CP166" s="818"/>
      <c r="CQ166" s="818"/>
      <c r="CR166" s="818"/>
      <c r="CS166" s="818"/>
      <c r="CT166" s="818"/>
      <c r="CU166" s="818"/>
      <c r="CV166" s="818"/>
      <c r="CW166" s="818"/>
      <c r="CX166" s="818"/>
      <c r="CY166" s="818"/>
      <c r="CZ166" s="818"/>
      <c r="DA166" s="818"/>
      <c r="DB166" s="818"/>
      <c r="DC166" s="818"/>
      <c r="DD166" s="818"/>
      <c r="DE166" s="818"/>
      <c r="DF166" s="818"/>
    </row>
    <row r="167" spans="1:110" s="817" customFormat="1" ht="18" customHeight="1">
      <c r="A167" s="819"/>
      <c r="B167" s="2114"/>
      <c r="C167" s="2110"/>
      <c r="D167" s="2110"/>
      <c r="E167" s="2110"/>
      <c r="F167" s="2110"/>
      <c r="G167" s="2110"/>
      <c r="H167" s="2110"/>
      <c r="I167" s="2110"/>
      <c r="J167" s="2110"/>
      <c r="K167" s="2110"/>
      <c r="L167" s="2110"/>
      <c r="M167" s="2110"/>
      <c r="N167" s="2110"/>
      <c r="O167" s="2110"/>
      <c r="P167" s="2110"/>
      <c r="Q167" s="2110"/>
      <c r="R167" s="2110"/>
      <c r="S167" s="2110"/>
      <c r="T167" s="2110"/>
      <c r="U167" s="2110"/>
      <c r="V167" s="2110"/>
      <c r="W167" s="2110"/>
      <c r="X167" s="2110"/>
      <c r="Y167" s="2110"/>
      <c r="Z167" s="2110"/>
      <c r="AA167" s="2110"/>
      <c r="AB167" s="2110"/>
      <c r="AC167" s="2110"/>
      <c r="AD167" s="2110"/>
      <c r="AE167" s="2110"/>
      <c r="AF167" s="2110"/>
      <c r="AG167" s="2110"/>
      <c r="AH167" s="2110"/>
      <c r="AI167" s="2110"/>
      <c r="AJ167" s="2110"/>
      <c r="AK167" s="2110"/>
      <c r="AL167" s="2115"/>
      <c r="CA167" s="818"/>
      <c r="CB167" s="818"/>
      <c r="CC167" s="818"/>
      <c r="CD167" s="818"/>
      <c r="CE167" s="818"/>
      <c r="CF167" s="818"/>
      <c r="CG167" s="818"/>
      <c r="CH167" s="818"/>
      <c r="CI167" s="818"/>
      <c r="CJ167" s="818"/>
      <c r="CK167" s="818"/>
      <c r="CL167" s="818"/>
      <c r="CM167" s="818"/>
      <c r="CN167" s="818"/>
      <c r="CO167" s="818"/>
      <c r="CP167" s="818"/>
      <c r="CQ167" s="818"/>
      <c r="CR167" s="818"/>
      <c r="CS167" s="818"/>
      <c r="CT167" s="818"/>
      <c r="CU167" s="818"/>
      <c r="CV167" s="818"/>
      <c r="CW167" s="818"/>
      <c r="CX167" s="818"/>
      <c r="CY167" s="818"/>
      <c r="CZ167" s="818"/>
      <c r="DA167" s="818"/>
      <c r="DB167" s="818"/>
      <c r="DC167" s="818"/>
      <c r="DD167" s="818"/>
      <c r="DE167" s="818"/>
      <c r="DF167" s="818"/>
    </row>
    <row r="168" spans="1:110" s="817" customFormat="1" ht="18" customHeight="1">
      <c r="A168" s="819"/>
      <c r="B168" s="2114"/>
      <c r="C168" s="2110"/>
      <c r="D168" s="2110"/>
      <c r="E168" s="2110"/>
      <c r="F168" s="2110"/>
      <c r="G168" s="2110"/>
      <c r="H168" s="2110"/>
      <c r="I168" s="2110"/>
      <c r="J168" s="2110"/>
      <c r="K168" s="2110"/>
      <c r="L168" s="2110"/>
      <c r="M168" s="2110"/>
      <c r="N168" s="2110"/>
      <c r="O168" s="2110"/>
      <c r="P168" s="2110"/>
      <c r="Q168" s="2110"/>
      <c r="R168" s="2110"/>
      <c r="S168" s="2110"/>
      <c r="T168" s="2110"/>
      <c r="U168" s="2110"/>
      <c r="V168" s="2110"/>
      <c r="W168" s="2110"/>
      <c r="X168" s="2110"/>
      <c r="Y168" s="2110"/>
      <c r="Z168" s="2110"/>
      <c r="AA168" s="2110"/>
      <c r="AB168" s="2110"/>
      <c r="AC168" s="2110"/>
      <c r="AD168" s="2110"/>
      <c r="AE168" s="2110"/>
      <c r="AF168" s="2110"/>
      <c r="AG168" s="2110"/>
      <c r="AH168" s="2110"/>
      <c r="AI168" s="2110"/>
      <c r="AJ168" s="2110"/>
      <c r="AK168" s="2110"/>
      <c r="AL168" s="2115"/>
      <c r="CA168" s="818"/>
      <c r="CB168" s="818"/>
      <c r="CC168" s="818"/>
      <c r="CD168" s="818"/>
      <c r="CE168" s="818"/>
      <c r="CF168" s="818"/>
      <c r="CG168" s="818"/>
      <c r="CH168" s="818"/>
      <c r="CI168" s="818"/>
      <c r="CJ168" s="818"/>
      <c r="CK168" s="818"/>
      <c r="CL168" s="818"/>
      <c r="CM168" s="818"/>
      <c r="CN168" s="818"/>
      <c r="CO168" s="818"/>
      <c r="CP168" s="818"/>
      <c r="CQ168" s="818"/>
      <c r="CR168" s="818"/>
      <c r="CS168" s="818"/>
      <c r="CT168" s="818"/>
      <c r="CU168" s="818"/>
      <c r="CV168" s="818"/>
      <c r="CW168" s="818"/>
      <c r="CX168" s="818"/>
      <c r="CY168" s="818"/>
      <c r="CZ168" s="818"/>
      <c r="DA168" s="818"/>
      <c r="DB168" s="818"/>
      <c r="DC168" s="818"/>
      <c r="DD168" s="818"/>
      <c r="DE168" s="818"/>
      <c r="DF168" s="818"/>
    </row>
    <row r="169" spans="1:110" s="817" customFormat="1" ht="18" customHeight="1">
      <c r="A169" s="819"/>
      <c r="B169" s="2114"/>
      <c r="C169" s="2110"/>
      <c r="D169" s="2110"/>
      <c r="E169" s="2110"/>
      <c r="F169" s="2110"/>
      <c r="G169" s="2110"/>
      <c r="H169" s="2110"/>
      <c r="I169" s="2110"/>
      <c r="J169" s="2110"/>
      <c r="K169" s="2110"/>
      <c r="L169" s="2110"/>
      <c r="M169" s="2110"/>
      <c r="N169" s="2110"/>
      <c r="O169" s="2110"/>
      <c r="P169" s="2110"/>
      <c r="Q169" s="2110"/>
      <c r="R169" s="2110"/>
      <c r="S169" s="2110"/>
      <c r="T169" s="2110"/>
      <c r="U169" s="2110"/>
      <c r="V169" s="2110"/>
      <c r="W169" s="2110"/>
      <c r="X169" s="2110"/>
      <c r="Y169" s="2110"/>
      <c r="Z169" s="2110"/>
      <c r="AA169" s="2110"/>
      <c r="AB169" s="2110"/>
      <c r="AC169" s="2110"/>
      <c r="AD169" s="2110"/>
      <c r="AE169" s="2110"/>
      <c r="AF169" s="2110"/>
      <c r="AG169" s="2110"/>
      <c r="AH169" s="2110"/>
      <c r="AI169" s="2110"/>
      <c r="AJ169" s="2110"/>
      <c r="AK169" s="2110"/>
      <c r="AL169" s="2115"/>
      <c r="CA169" s="818"/>
      <c r="CB169" s="818"/>
      <c r="CC169" s="818"/>
      <c r="CD169" s="818"/>
      <c r="CE169" s="818"/>
      <c r="CF169" s="818"/>
      <c r="CG169" s="818"/>
      <c r="CH169" s="818"/>
      <c r="CI169" s="818"/>
      <c r="CJ169" s="818"/>
      <c r="CK169" s="818"/>
      <c r="CL169" s="818"/>
      <c r="CM169" s="818"/>
      <c r="CN169" s="818"/>
      <c r="CO169" s="818"/>
      <c r="CP169" s="818"/>
      <c r="CQ169" s="818"/>
      <c r="CR169" s="818"/>
      <c r="CS169" s="818"/>
      <c r="CT169" s="818"/>
      <c r="CU169" s="818"/>
      <c r="CV169" s="818"/>
      <c r="CW169" s="818"/>
      <c r="CX169" s="818"/>
      <c r="CY169" s="818"/>
      <c r="CZ169" s="818"/>
      <c r="DA169" s="818"/>
      <c r="DB169" s="818"/>
      <c r="DC169" s="818"/>
      <c r="DD169" s="818"/>
      <c r="DE169" s="818"/>
      <c r="DF169" s="818"/>
    </row>
    <row r="170" spans="1:110" s="817" customFormat="1" ht="18" customHeight="1">
      <c r="A170" s="819"/>
      <c r="B170" s="2114"/>
      <c r="C170" s="2110"/>
      <c r="D170" s="2110"/>
      <c r="E170" s="2110"/>
      <c r="F170" s="2110"/>
      <c r="G170" s="2110"/>
      <c r="H170" s="2110"/>
      <c r="I170" s="2110"/>
      <c r="J170" s="2110"/>
      <c r="K170" s="2110"/>
      <c r="L170" s="2110"/>
      <c r="M170" s="2110"/>
      <c r="N170" s="2110"/>
      <c r="O170" s="2110"/>
      <c r="P170" s="2110"/>
      <c r="Q170" s="2110"/>
      <c r="R170" s="2110"/>
      <c r="S170" s="2110"/>
      <c r="T170" s="2110"/>
      <c r="U170" s="2110"/>
      <c r="V170" s="2110"/>
      <c r="W170" s="2110"/>
      <c r="X170" s="2110"/>
      <c r="Y170" s="2110"/>
      <c r="Z170" s="2110"/>
      <c r="AA170" s="2110"/>
      <c r="AB170" s="2110"/>
      <c r="AC170" s="2110"/>
      <c r="AD170" s="2110"/>
      <c r="AE170" s="2110"/>
      <c r="AF170" s="2110"/>
      <c r="AG170" s="2110"/>
      <c r="AH170" s="2110"/>
      <c r="AI170" s="2110"/>
      <c r="AJ170" s="2110"/>
      <c r="AK170" s="2110"/>
      <c r="AL170" s="2115"/>
      <c r="CA170" s="818"/>
      <c r="CB170" s="818"/>
      <c r="CC170" s="818"/>
      <c r="CD170" s="818"/>
      <c r="CE170" s="818"/>
      <c r="CF170" s="818"/>
      <c r="CG170" s="818"/>
      <c r="CH170" s="818"/>
      <c r="CI170" s="818"/>
      <c r="CJ170" s="818"/>
      <c r="CK170" s="818"/>
      <c r="CL170" s="818"/>
      <c r="CM170" s="818"/>
      <c r="CN170" s="818"/>
      <c r="CO170" s="818"/>
      <c r="CP170" s="818"/>
      <c r="CQ170" s="818"/>
      <c r="CR170" s="818"/>
      <c r="CS170" s="818"/>
      <c r="CT170" s="818"/>
      <c r="CU170" s="818"/>
      <c r="CV170" s="818"/>
      <c r="CW170" s="818"/>
      <c r="CX170" s="818"/>
      <c r="CY170" s="818"/>
      <c r="CZ170" s="818"/>
      <c r="DA170" s="818"/>
      <c r="DB170" s="818"/>
      <c r="DC170" s="818"/>
      <c r="DD170" s="818"/>
      <c r="DE170" s="818"/>
      <c r="DF170" s="818"/>
    </row>
    <row r="171" spans="1:110" s="817" customFormat="1" ht="18" customHeight="1">
      <c r="A171" s="819"/>
      <c r="B171" s="2114"/>
      <c r="C171" s="2110"/>
      <c r="D171" s="2110"/>
      <c r="E171" s="2110"/>
      <c r="F171" s="2110"/>
      <c r="G171" s="2110"/>
      <c r="H171" s="2110"/>
      <c r="I171" s="2110"/>
      <c r="J171" s="2110"/>
      <c r="K171" s="2110"/>
      <c r="L171" s="2110"/>
      <c r="M171" s="2110"/>
      <c r="N171" s="2110"/>
      <c r="O171" s="2110"/>
      <c r="P171" s="2110"/>
      <c r="Q171" s="2110"/>
      <c r="R171" s="2110"/>
      <c r="S171" s="2110"/>
      <c r="T171" s="2110"/>
      <c r="U171" s="2110"/>
      <c r="V171" s="2110"/>
      <c r="W171" s="2110"/>
      <c r="X171" s="2110"/>
      <c r="Y171" s="2110"/>
      <c r="Z171" s="2110"/>
      <c r="AA171" s="2110"/>
      <c r="AB171" s="2110"/>
      <c r="AC171" s="2110"/>
      <c r="AD171" s="2110"/>
      <c r="AE171" s="2110"/>
      <c r="AF171" s="2110"/>
      <c r="AG171" s="2110"/>
      <c r="AH171" s="2110"/>
      <c r="AI171" s="2110"/>
      <c r="AJ171" s="2110"/>
      <c r="AK171" s="2110"/>
      <c r="AL171" s="2115"/>
      <c r="CA171" s="818"/>
      <c r="CB171" s="818"/>
      <c r="CC171" s="818"/>
      <c r="CD171" s="818"/>
      <c r="CE171" s="818"/>
      <c r="CF171" s="818"/>
      <c r="CG171" s="818"/>
      <c r="CH171" s="818"/>
      <c r="CI171" s="818"/>
      <c r="CJ171" s="818"/>
      <c r="CK171" s="818"/>
      <c r="CL171" s="818"/>
      <c r="CM171" s="818"/>
      <c r="CN171" s="818"/>
      <c r="CO171" s="818"/>
      <c r="CP171" s="818"/>
      <c r="CQ171" s="818"/>
      <c r="CR171" s="818"/>
      <c r="CS171" s="818"/>
      <c r="CT171" s="818"/>
      <c r="CU171" s="818"/>
      <c r="CV171" s="818"/>
      <c r="CW171" s="818"/>
      <c r="CX171" s="818"/>
      <c r="CY171" s="818"/>
      <c r="CZ171" s="818"/>
      <c r="DA171" s="818"/>
      <c r="DB171" s="818"/>
      <c r="DC171" s="818"/>
      <c r="DD171" s="818"/>
      <c r="DE171" s="818"/>
      <c r="DF171" s="818"/>
    </row>
    <row r="172" spans="1:110" s="817" customFormat="1" ht="18" customHeight="1">
      <c r="A172" s="819"/>
      <c r="B172" s="2114"/>
      <c r="C172" s="2110"/>
      <c r="D172" s="2110"/>
      <c r="E172" s="2110"/>
      <c r="F172" s="2110"/>
      <c r="G172" s="2110"/>
      <c r="H172" s="2110"/>
      <c r="I172" s="2110"/>
      <c r="J172" s="2110"/>
      <c r="K172" s="2110"/>
      <c r="L172" s="2110"/>
      <c r="M172" s="2110"/>
      <c r="N172" s="2110"/>
      <c r="O172" s="2110"/>
      <c r="P172" s="2110"/>
      <c r="Q172" s="2110"/>
      <c r="R172" s="2110"/>
      <c r="S172" s="2110"/>
      <c r="T172" s="2110"/>
      <c r="U172" s="2110"/>
      <c r="V172" s="2110"/>
      <c r="W172" s="2110"/>
      <c r="X172" s="2110"/>
      <c r="Y172" s="2110"/>
      <c r="Z172" s="2110"/>
      <c r="AA172" s="2110"/>
      <c r="AB172" s="2110"/>
      <c r="AC172" s="2110"/>
      <c r="AD172" s="2110"/>
      <c r="AE172" s="2110"/>
      <c r="AF172" s="2110"/>
      <c r="AG172" s="2110"/>
      <c r="AH172" s="2110"/>
      <c r="AI172" s="2110"/>
      <c r="AJ172" s="2110"/>
      <c r="AK172" s="2110"/>
      <c r="AL172" s="2115"/>
      <c r="CA172" s="818"/>
      <c r="CB172" s="818"/>
      <c r="CC172" s="818"/>
      <c r="CD172" s="818"/>
      <c r="CE172" s="818"/>
      <c r="CF172" s="818"/>
      <c r="CG172" s="818"/>
      <c r="CH172" s="818"/>
      <c r="CI172" s="818"/>
      <c r="CJ172" s="818"/>
      <c r="CK172" s="818"/>
      <c r="CL172" s="818"/>
      <c r="CM172" s="818"/>
      <c r="CN172" s="818"/>
      <c r="CO172" s="818"/>
      <c r="CP172" s="818"/>
      <c r="CQ172" s="818"/>
      <c r="CR172" s="818"/>
      <c r="CS172" s="818"/>
      <c r="CT172" s="818"/>
      <c r="CU172" s="818"/>
      <c r="CV172" s="818"/>
      <c r="CW172" s="818"/>
      <c r="CX172" s="818"/>
      <c r="CY172" s="818"/>
      <c r="CZ172" s="818"/>
      <c r="DA172" s="818"/>
      <c r="DB172" s="818"/>
      <c r="DC172" s="818"/>
      <c r="DD172" s="818"/>
      <c r="DE172" s="818"/>
      <c r="DF172" s="818"/>
    </row>
    <row r="173" spans="1:110" s="817" customFormat="1" ht="18" customHeight="1">
      <c r="A173" s="819"/>
      <c r="B173" s="2116"/>
      <c r="C173" s="2117"/>
      <c r="D173" s="2117"/>
      <c r="E173" s="2117"/>
      <c r="F173" s="2117"/>
      <c r="G173" s="2117"/>
      <c r="H173" s="2117"/>
      <c r="I173" s="2117"/>
      <c r="J173" s="2117"/>
      <c r="K173" s="2117"/>
      <c r="L173" s="2117"/>
      <c r="M173" s="2117"/>
      <c r="N173" s="2117"/>
      <c r="O173" s="2117"/>
      <c r="P173" s="2117"/>
      <c r="Q173" s="2117"/>
      <c r="R173" s="2117"/>
      <c r="S173" s="2117"/>
      <c r="T173" s="2117"/>
      <c r="U173" s="2117"/>
      <c r="V173" s="2117"/>
      <c r="W173" s="2117"/>
      <c r="X173" s="2117"/>
      <c r="Y173" s="2117"/>
      <c r="Z173" s="2117"/>
      <c r="AA173" s="2117"/>
      <c r="AB173" s="2117"/>
      <c r="AC173" s="2117"/>
      <c r="AD173" s="2117"/>
      <c r="AE173" s="2117"/>
      <c r="AF173" s="2117"/>
      <c r="AG173" s="2117"/>
      <c r="AH173" s="2117"/>
      <c r="AI173" s="2117"/>
      <c r="AJ173" s="2117"/>
      <c r="AK173" s="2117"/>
      <c r="AL173" s="2118"/>
      <c r="CA173" s="818"/>
      <c r="CB173" s="818"/>
      <c r="CC173" s="818"/>
      <c r="CD173" s="818"/>
      <c r="CE173" s="818"/>
      <c r="CF173" s="818"/>
      <c r="CG173" s="818"/>
      <c r="CH173" s="818"/>
      <c r="CI173" s="818"/>
      <c r="CJ173" s="818"/>
      <c r="CK173" s="818"/>
      <c r="CL173" s="818"/>
      <c r="CM173" s="818"/>
      <c r="CN173" s="818"/>
      <c r="CO173" s="818"/>
      <c r="CP173" s="818"/>
      <c r="CQ173" s="818"/>
      <c r="CR173" s="818"/>
      <c r="CS173" s="818"/>
      <c r="CT173" s="818"/>
      <c r="CU173" s="818"/>
      <c r="CV173" s="818"/>
      <c r="CW173" s="818"/>
      <c r="CX173" s="818"/>
      <c r="CY173" s="818"/>
      <c r="CZ173" s="818"/>
      <c r="DA173" s="818"/>
      <c r="DB173" s="818"/>
      <c r="DC173" s="818"/>
      <c r="DD173" s="818"/>
      <c r="DE173" s="818"/>
      <c r="DF173" s="818"/>
    </row>
    <row r="174" spans="1:110" s="817" customFormat="1" ht="18" customHeight="1">
      <c r="A174" s="819"/>
      <c r="CA174" s="818"/>
      <c r="CB174" s="818"/>
      <c r="CC174" s="818"/>
      <c r="CD174" s="818"/>
      <c r="CE174" s="818"/>
      <c r="CF174" s="818"/>
      <c r="CG174" s="818"/>
      <c r="CH174" s="818"/>
      <c r="CI174" s="818"/>
      <c r="CJ174" s="818"/>
      <c r="CK174" s="818"/>
      <c r="CL174" s="818"/>
      <c r="CM174" s="818"/>
      <c r="CN174" s="818"/>
      <c r="CO174" s="818"/>
      <c r="CP174" s="818"/>
      <c r="CQ174" s="818"/>
      <c r="CR174" s="818"/>
      <c r="CS174" s="818"/>
      <c r="CT174" s="818"/>
      <c r="CU174" s="818"/>
      <c r="CV174" s="818"/>
      <c r="CW174" s="818"/>
      <c r="CX174" s="818"/>
      <c r="CY174" s="818"/>
      <c r="CZ174" s="818"/>
      <c r="DA174" s="818"/>
      <c r="DB174" s="818"/>
      <c r="DC174" s="818"/>
      <c r="DD174" s="818"/>
      <c r="DE174" s="818"/>
      <c r="DF174" s="818"/>
    </row>
    <row r="175" spans="1:110" s="817" customFormat="1" ht="18" customHeight="1">
      <c r="A175" s="821" t="s">
        <v>2488</v>
      </c>
      <c r="B175" s="820"/>
      <c r="C175" s="820"/>
      <c r="D175" s="820"/>
      <c r="E175" s="820"/>
      <c r="F175" s="820"/>
      <c r="G175" s="820"/>
      <c r="H175" s="820"/>
      <c r="I175" s="820"/>
      <c r="J175" s="820"/>
      <c r="K175" s="820"/>
      <c r="L175" s="820"/>
      <c r="M175" s="820"/>
      <c r="N175" s="820"/>
      <c r="O175" s="820"/>
      <c r="P175" s="820"/>
      <c r="Q175" s="820"/>
      <c r="R175" s="820"/>
      <c r="S175" s="820"/>
      <c r="T175" s="820"/>
      <c r="U175" s="820"/>
      <c r="V175" s="820"/>
      <c r="W175" s="820"/>
      <c r="X175" s="820"/>
      <c r="Y175" s="820"/>
      <c r="Z175" s="820"/>
      <c r="AA175" s="820"/>
      <c r="AB175" s="820"/>
      <c r="AC175" s="820"/>
      <c r="AD175" s="820"/>
      <c r="AE175" s="820"/>
      <c r="AF175" s="820"/>
      <c r="AG175" s="820"/>
      <c r="AH175" s="820"/>
      <c r="AI175" s="820"/>
      <c r="AJ175" s="820"/>
      <c r="AK175" s="820"/>
      <c r="AL175" s="820"/>
      <c r="CA175" s="818"/>
      <c r="CB175" s="818"/>
      <c r="CC175" s="818"/>
      <c r="CD175" s="818"/>
      <c r="CE175" s="818"/>
      <c r="CF175" s="818"/>
      <c r="CG175" s="818"/>
      <c r="CH175" s="818"/>
      <c r="CI175" s="818"/>
      <c r="CJ175" s="818"/>
      <c r="CK175" s="818"/>
      <c r="CL175" s="818"/>
      <c r="CM175" s="818"/>
      <c r="CN175" s="818"/>
      <c r="CO175" s="818"/>
      <c r="CP175" s="818"/>
      <c r="CQ175" s="818"/>
      <c r="CR175" s="818"/>
      <c r="CS175" s="818"/>
      <c r="CT175" s="818"/>
      <c r="CU175" s="818"/>
      <c r="CV175" s="818"/>
      <c r="CW175" s="818"/>
      <c r="CX175" s="818"/>
      <c r="CY175" s="818"/>
      <c r="CZ175" s="818"/>
      <c r="DA175" s="818"/>
      <c r="DB175" s="818"/>
      <c r="DC175" s="818"/>
      <c r="DD175" s="818"/>
      <c r="DE175" s="818"/>
      <c r="DF175" s="818"/>
    </row>
    <row r="176" spans="1:110" s="817" customFormat="1" ht="18" customHeight="1">
      <c r="A176" s="819"/>
      <c r="B176" s="2110" t="s">
        <v>2485</v>
      </c>
      <c r="C176" s="2110"/>
      <c r="D176" s="2110"/>
      <c r="E176" s="2110"/>
      <c r="F176" s="2110"/>
      <c r="G176" s="2110"/>
      <c r="H176" s="2110"/>
      <c r="I176" s="2110"/>
      <c r="J176" s="2110"/>
      <c r="K176" s="2110"/>
      <c r="L176" s="2110"/>
      <c r="M176" s="2110"/>
      <c r="N176" s="2110"/>
      <c r="O176" s="2110"/>
      <c r="P176" s="2110"/>
      <c r="Q176" s="2110"/>
      <c r="R176" s="2110"/>
      <c r="S176" s="2110"/>
      <c r="T176" s="2110"/>
      <c r="U176" s="2110"/>
      <c r="V176" s="2110"/>
      <c r="W176" s="2110"/>
      <c r="X176" s="2110"/>
      <c r="Y176" s="2110"/>
      <c r="Z176" s="2110"/>
      <c r="AA176" s="2110"/>
      <c r="AB176" s="2110"/>
      <c r="AC176" s="2110"/>
      <c r="AD176" s="2110"/>
      <c r="AE176" s="2110"/>
      <c r="AF176" s="2110"/>
      <c r="AG176" s="2110"/>
      <c r="AH176" s="2110"/>
      <c r="AI176" s="2110"/>
      <c r="AJ176" s="2110"/>
      <c r="AK176" s="2110"/>
      <c r="AL176" s="2110"/>
      <c r="CA176" s="818"/>
      <c r="CB176" s="818"/>
      <c r="CC176" s="818"/>
      <c r="CD176" s="818"/>
      <c r="CE176" s="818"/>
      <c r="CF176" s="818"/>
      <c r="CG176" s="818"/>
      <c r="CH176" s="818"/>
      <c r="CI176" s="818"/>
      <c r="CJ176" s="818"/>
      <c r="CK176" s="818"/>
      <c r="CL176" s="818"/>
      <c r="CM176" s="818"/>
      <c r="CN176" s="818"/>
      <c r="CO176" s="818"/>
      <c r="CP176" s="818"/>
      <c r="CQ176" s="818"/>
      <c r="CR176" s="818"/>
      <c r="CS176" s="818"/>
      <c r="CT176" s="818"/>
      <c r="CU176" s="818"/>
      <c r="CV176" s="818"/>
      <c r="CW176" s="818"/>
      <c r="CX176" s="818"/>
      <c r="CY176" s="818"/>
      <c r="CZ176" s="818"/>
      <c r="DA176" s="818"/>
      <c r="DB176" s="818"/>
      <c r="DC176" s="818"/>
      <c r="DD176" s="818"/>
      <c r="DE176" s="818"/>
      <c r="DF176" s="818"/>
    </row>
    <row r="177" spans="1:110" s="817" customFormat="1" ht="18" customHeight="1">
      <c r="A177" s="819"/>
      <c r="B177" s="2110"/>
      <c r="C177" s="2110"/>
      <c r="D177" s="2110"/>
      <c r="E177" s="2110"/>
      <c r="F177" s="2110"/>
      <c r="G177" s="2110"/>
      <c r="H177" s="2110"/>
      <c r="I177" s="2110"/>
      <c r="J177" s="2110"/>
      <c r="K177" s="2110"/>
      <c r="L177" s="2110"/>
      <c r="M177" s="2110"/>
      <c r="N177" s="2110"/>
      <c r="O177" s="2110"/>
      <c r="P177" s="2110"/>
      <c r="Q177" s="2110"/>
      <c r="R177" s="2110"/>
      <c r="S177" s="2110"/>
      <c r="T177" s="2110"/>
      <c r="U177" s="2110"/>
      <c r="V177" s="2110"/>
      <c r="W177" s="2110"/>
      <c r="X177" s="2110"/>
      <c r="Y177" s="2110"/>
      <c r="Z177" s="2110"/>
      <c r="AA177" s="2110"/>
      <c r="AB177" s="2110"/>
      <c r="AC177" s="2110"/>
      <c r="AD177" s="2110"/>
      <c r="AE177" s="2110"/>
      <c r="AF177" s="2110"/>
      <c r="AG177" s="2110"/>
      <c r="AH177" s="2110"/>
      <c r="AI177" s="2110"/>
      <c r="AJ177" s="2110"/>
      <c r="AK177" s="2110"/>
      <c r="AL177" s="2110"/>
      <c r="CA177" s="818"/>
      <c r="CB177" s="818"/>
      <c r="CC177" s="818"/>
      <c r="CD177" s="818"/>
      <c r="CE177" s="818"/>
      <c r="CF177" s="818"/>
      <c r="CG177" s="818"/>
      <c r="CH177" s="818"/>
      <c r="CI177" s="818"/>
      <c r="CJ177" s="818"/>
      <c r="CK177" s="818"/>
      <c r="CL177" s="818"/>
      <c r="CM177" s="818"/>
      <c r="CN177" s="818"/>
      <c r="CO177" s="818"/>
      <c r="CP177" s="818"/>
      <c r="CQ177" s="818"/>
      <c r="CR177" s="818"/>
      <c r="CS177" s="818"/>
      <c r="CT177" s="818"/>
      <c r="CU177" s="818"/>
      <c r="CV177" s="818"/>
      <c r="CW177" s="818"/>
      <c r="CX177" s="818"/>
      <c r="CY177" s="818"/>
      <c r="CZ177" s="818"/>
      <c r="DA177" s="818"/>
      <c r="DB177" s="818"/>
      <c r="DC177" s="818"/>
      <c r="DD177" s="818"/>
      <c r="DE177" s="818"/>
      <c r="DF177" s="818"/>
    </row>
    <row r="178" spans="1:110" s="817" customFormat="1" ht="18" customHeight="1">
      <c r="A178" s="819"/>
      <c r="CA178" s="818"/>
      <c r="CB178" s="818"/>
      <c r="CC178" s="818"/>
      <c r="CD178" s="818"/>
      <c r="CE178" s="818"/>
      <c r="CF178" s="818"/>
      <c r="CG178" s="818"/>
      <c r="CH178" s="818"/>
      <c r="CI178" s="818"/>
      <c r="CJ178" s="818"/>
      <c r="CK178" s="818"/>
      <c r="CL178" s="818"/>
      <c r="CM178" s="818"/>
      <c r="CN178" s="818"/>
      <c r="CO178" s="818"/>
      <c r="CP178" s="818"/>
      <c r="CQ178" s="818"/>
      <c r="CR178" s="818"/>
      <c r="CS178" s="818"/>
      <c r="CT178" s="818"/>
      <c r="CU178" s="818"/>
      <c r="CV178" s="818"/>
      <c r="CW178" s="818"/>
      <c r="CX178" s="818"/>
      <c r="CY178" s="818"/>
      <c r="CZ178" s="818"/>
      <c r="DA178" s="818"/>
      <c r="DB178" s="818"/>
      <c r="DC178" s="818"/>
      <c r="DD178" s="818"/>
      <c r="DE178" s="818"/>
      <c r="DF178" s="818"/>
    </row>
    <row r="179" spans="1:110" s="817" customFormat="1" ht="18" customHeight="1">
      <c r="A179" s="821" t="s">
        <v>2487</v>
      </c>
      <c r="B179" s="820"/>
      <c r="C179" s="820"/>
      <c r="D179" s="820"/>
      <c r="E179" s="820"/>
      <c r="F179" s="820"/>
      <c r="G179" s="820"/>
      <c r="H179" s="820"/>
      <c r="I179" s="820"/>
      <c r="J179" s="820"/>
      <c r="K179" s="820"/>
      <c r="L179" s="820"/>
      <c r="M179" s="820"/>
      <c r="N179" s="820"/>
      <c r="O179" s="820"/>
      <c r="P179" s="820"/>
      <c r="Q179" s="820"/>
      <c r="R179" s="820"/>
      <c r="S179" s="820"/>
      <c r="T179" s="820"/>
      <c r="U179" s="820"/>
      <c r="V179" s="820"/>
      <c r="W179" s="820"/>
      <c r="X179" s="820"/>
      <c r="Y179" s="820"/>
      <c r="Z179" s="820"/>
      <c r="AA179" s="820"/>
      <c r="AB179" s="820"/>
      <c r="AC179" s="820"/>
      <c r="AD179" s="820"/>
      <c r="AE179" s="820"/>
      <c r="AF179" s="820"/>
      <c r="AG179" s="820"/>
      <c r="AH179" s="820"/>
      <c r="AI179" s="820"/>
      <c r="AJ179" s="820"/>
      <c r="AK179" s="820"/>
      <c r="AL179" s="820"/>
      <c r="CA179" s="818"/>
      <c r="CB179" s="818"/>
      <c r="CC179" s="818"/>
      <c r="CD179" s="818"/>
      <c r="CE179" s="818"/>
      <c r="CF179" s="818"/>
      <c r="CG179" s="818"/>
      <c r="CH179" s="818"/>
      <c r="CI179" s="818"/>
      <c r="CJ179" s="818"/>
      <c r="CK179" s="818"/>
      <c r="CL179" s="818"/>
      <c r="CM179" s="818"/>
      <c r="CN179" s="818"/>
      <c r="CO179" s="818"/>
      <c r="CP179" s="818"/>
      <c r="CQ179" s="818"/>
      <c r="CR179" s="818"/>
      <c r="CS179" s="818"/>
      <c r="CT179" s="818"/>
      <c r="CU179" s="818"/>
      <c r="CV179" s="818"/>
      <c r="CW179" s="818"/>
      <c r="CX179" s="818"/>
      <c r="CY179" s="818"/>
      <c r="CZ179" s="818"/>
      <c r="DA179" s="818"/>
      <c r="DB179" s="818"/>
      <c r="DC179" s="818"/>
      <c r="DD179" s="818"/>
      <c r="DE179" s="818"/>
      <c r="DF179" s="818"/>
    </row>
    <row r="180" spans="1:110" s="817" customFormat="1" ht="18" customHeight="1">
      <c r="A180" s="819"/>
      <c r="B180" s="2110" t="s">
        <v>2485</v>
      </c>
      <c r="C180" s="2110"/>
      <c r="D180" s="2110"/>
      <c r="E180" s="2110"/>
      <c r="F180" s="2110"/>
      <c r="G180" s="2110"/>
      <c r="H180" s="2110"/>
      <c r="I180" s="2110"/>
      <c r="J180" s="2110"/>
      <c r="K180" s="2110"/>
      <c r="L180" s="2110"/>
      <c r="M180" s="2110"/>
      <c r="N180" s="2110"/>
      <c r="O180" s="2110"/>
      <c r="P180" s="2110"/>
      <c r="Q180" s="2110"/>
      <c r="R180" s="2110"/>
      <c r="S180" s="2110"/>
      <c r="T180" s="2110"/>
      <c r="U180" s="2110"/>
      <c r="V180" s="2110"/>
      <c r="W180" s="2110"/>
      <c r="X180" s="2110"/>
      <c r="Y180" s="2110"/>
      <c r="Z180" s="2110"/>
      <c r="AA180" s="2110"/>
      <c r="AB180" s="2110"/>
      <c r="AC180" s="2110"/>
      <c r="AD180" s="2110"/>
      <c r="AE180" s="2110"/>
      <c r="AF180" s="2110"/>
      <c r="AG180" s="2110"/>
      <c r="AH180" s="2110"/>
      <c r="AI180" s="2110"/>
      <c r="AJ180" s="2110"/>
      <c r="AK180" s="2110"/>
      <c r="AL180" s="2110"/>
      <c r="CA180" s="818"/>
      <c r="CB180" s="818"/>
      <c r="CC180" s="818"/>
      <c r="CD180" s="818"/>
      <c r="CE180" s="818"/>
      <c r="CF180" s="818"/>
      <c r="CG180" s="818"/>
      <c r="CH180" s="818"/>
      <c r="CI180" s="818"/>
      <c r="CJ180" s="818"/>
      <c r="CK180" s="818"/>
      <c r="CL180" s="818"/>
      <c r="CM180" s="818"/>
      <c r="CN180" s="818"/>
      <c r="CO180" s="818"/>
      <c r="CP180" s="818"/>
      <c r="CQ180" s="818"/>
      <c r="CR180" s="818"/>
      <c r="CS180" s="818"/>
      <c r="CT180" s="818"/>
      <c r="CU180" s="818"/>
      <c r="CV180" s="818"/>
      <c r="CW180" s="818"/>
      <c r="CX180" s="818"/>
      <c r="CY180" s="818"/>
      <c r="CZ180" s="818"/>
      <c r="DA180" s="818"/>
      <c r="DB180" s="818"/>
      <c r="DC180" s="818"/>
      <c r="DD180" s="818"/>
      <c r="DE180" s="818"/>
      <c r="DF180" s="818"/>
    </row>
    <row r="181" spans="1:110" s="817" customFormat="1" ht="18" customHeight="1">
      <c r="A181" s="819"/>
      <c r="B181" s="2110"/>
      <c r="C181" s="2110"/>
      <c r="D181" s="2110"/>
      <c r="E181" s="2110"/>
      <c r="F181" s="2110"/>
      <c r="G181" s="2110"/>
      <c r="H181" s="2110"/>
      <c r="I181" s="2110"/>
      <c r="J181" s="2110"/>
      <c r="K181" s="2110"/>
      <c r="L181" s="2110"/>
      <c r="M181" s="2110"/>
      <c r="N181" s="2110"/>
      <c r="O181" s="2110"/>
      <c r="P181" s="2110"/>
      <c r="Q181" s="2110"/>
      <c r="R181" s="2110"/>
      <c r="S181" s="2110"/>
      <c r="T181" s="2110"/>
      <c r="U181" s="2110"/>
      <c r="V181" s="2110"/>
      <c r="W181" s="2110"/>
      <c r="X181" s="2110"/>
      <c r="Y181" s="2110"/>
      <c r="Z181" s="2110"/>
      <c r="AA181" s="2110"/>
      <c r="AB181" s="2110"/>
      <c r="AC181" s="2110"/>
      <c r="AD181" s="2110"/>
      <c r="AE181" s="2110"/>
      <c r="AF181" s="2110"/>
      <c r="AG181" s="2110"/>
      <c r="AH181" s="2110"/>
      <c r="AI181" s="2110"/>
      <c r="AJ181" s="2110"/>
      <c r="AK181" s="2110"/>
      <c r="AL181" s="2110"/>
      <c r="CA181" s="818"/>
      <c r="CB181" s="818"/>
      <c r="CC181" s="818"/>
      <c r="CD181" s="818"/>
      <c r="CE181" s="818"/>
      <c r="CF181" s="818"/>
      <c r="CG181" s="818"/>
      <c r="CH181" s="818"/>
      <c r="CI181" s="818"/>
      <c r="CJ181" s="818"/>
      <c r="CK181" s="818"/>
      <c r="CL181" s="818"/>
      <c r="CM181" s="818"/>
      <c r="CN181" s="818"/>
      <c r="CO181" s="818"/>
      <c r="CP181" s="818"/>
      <c r="CQ181" s="818"/>
      <c r="CR181" s="818"/>
      <c r="CS181" s="818"/>
      <c r="CT181" s="818"/>
      <c r="CU181" s="818"/>
      <c r="CV181" s="818"/>
      <c r="CW181" s="818"/>
      <c r="CX181" s="818"/>
      <c r="CY181" s="818"/>
      <c r="CZ181" s="818"/>
      <c r="DA181" s="818"/>
      <c r="DB181" s="818"/>
      <c r="DC181" s="818"/>
      <c r="DD181" s="818"/>
      <c r="DE181" s="818"/>
      <c r="DF181" s="818"/>
    </row>
    <row r="182" spans="1:110" s="817" customFormat="1" ht="18" customHeight="1">
      <c r="A182" s="819"/>
      <c r="B182" s="822"/>
      <c r="C182" s="822"/>
      <c r="D182" s="822"/>
      <c r="E182" s="822"/>
      <c r="F182" s="822"/>
      <c r="G182" s="822"/>
      <c r="H182" s="822"/>
      <c r="I182" s="822"/>
      <c r="J182" s="822"/>
      <c r="K182" s="822"/>
      <c r="L182" s="822"/>
      <c r="M182" s="822"/>
      <c r="N182" s="822"/>
      <c r="O182" s="822"/>
      <c r="P182" s="822"/>
      <c r="Q182" s="822"/>
      <c r="R182" s="822"/>
      <c r="S182" s="822"/>
      <c r="T182" s="822"/>
      <c r="U182" s="822"/>
      <c r="V182" s="822"/>
      <c r="W182" s="822"/>
      <c r="X182" s="822"/>
      <c r="Y182" s="822"/>
      <c r="Z182" s="822"/>
      <c r="AA182" s="822"/>
      <c r="AB182" s="822"/>
      <c r="AC182" s="822"/>
      <c r="AD182" s="822"/>
      <c r="AE182" s="822"/>
      <c r="AF182" s="822"/>
      <c r="AG182" s="822"/>
      <c r="AH182" s="822"/>
      <c r="AI182" s="822"/>
      <c r="AJ182" s="822"/>
      <c r="AK182" s="822"/>
      <c r="AL182" s="822"/>
      <c r="CA182" s="818"/>
      <c r="CB182" s="818"/>
      <c r="CC182" s="818"/>
      <c r="CD182" s="818"/>
      <c r="CE182" s="818"/>
      <c r="CF182" s="818"/>
      <c r="CG182" s="818"/>
      <c r="CH182" s="818"/>
      <c r="CI182" s="818"/>
      <c r="CJ182" s="818"/>
      <c r="CK182" s="818"/>
      <c r="CL182" s="818"/>
      <c r="CM182" s="818"/>
      <c r="CN182" s="818"/>
      <c r="CO182" s="818"/>
      <c r="CP182" s="818"/>
      <c r="CQ182" s="818"/>
      <c r="CR182" s="818"/>
      <c r="CS182" s="818"/>
      <c r="CT182" s="818"/>
      <c r="CU182" s="818"/>
      <c r="CV182" s="818"/>
      <c r="CW182" s="818"/>
      <c r="CX182" s="818"/>
      <c r="CY182" s="818"/>
      <c r="CZ182" s="818"/>
      <c r="DA182" s="818"/>
      <c r="DB182" s="818"/>
      <c r="DC182" s="818"/>
      <c r="DD182" s="818"/>
      <c r="DE182" s="818"/>
      <c r="DF182" s="818"/>
    </row>
    <row r="183" spans="1:110" s="817" customFormat="1" ht="18" customHeight="1">
      <c r="A183" s="821" t="s">
        <v>2486</v>
      </c>
      <c r="B183" s="820"/>
      <c r="C183" s="820"/>
      <c r="D183" s="820"/>
      <c r="E183" s="820"/>
      <c r="F183" s="820"/>
      <c r="G183" s="820"/>
      <c r="H183" s="820"/>
      <c r="I183" s="820"/>
      <c r="J183" s="820"/>
      <c r="K183" s="820"/>
      <c r="L183" s="820"/>
      <c r="M183" s="820"/>
      <c r="N183" s="820"/>
      <c r="O183" s="820"/>
      <c r="P183" s="820"/>
      <c r="Q183" s="820"/>
      <c r="R183" s="820"/>
      <c r="S183" s="820"/>
      <c r="T183" s="820"/>
      <c r="U183" s="820"/>
      <c r="V183" s="820"/>
      <c r="W183" s="820"/>
      <c r="X183" s="820"/>
      <c r="Y183" s="820"/>
      <c r="Z183" s="820"/>
      <c r="AA183" s="820"/>
      <c r="AB183" s="820"/>
      <c r="AC183" s="820"/>
      <c r="AD183" s="820"/>
      <c r="AE183" s="820"/>
      <c r="AF183" s="820"/>
      <c r="AG183" s="820"/>
      <c r="AH183" s="820"/>
      <c r="AI183" s="820"/>
      <c r="AJ183" s="820"/>
      <c r="AK183" s="820"/>
      <c r="AL183" s="820"/>
      <c r="CA183" s="818"/>
      <c r="CB183" s="818"/>
      <c r="CC183" s="818"/>
      <c r="CD183" s="818"/>
      <c r="CE183" s="818"/>
      <c r="CF183" s="818"/>
      <c r="CG183" s="818"/>
      <c r="CH183" s="818"/>
      <c r="CI183" s="818"/>
      <c r="CJ183" s="818"/>
      <c r="CK183" s="818"/>
      <c r="CL183" s="818"/>
      <c r="CM183" s="818"/>
      <c r="CN183" s="818"/>
      <c r="CO183" s="818"/>
      <c r="CP183" s="818"/>
      <c r="CQ183" s="818"/>
      <c r="CR183" s="818"/>
      <c r="CS183" s="818"/>
      <c r="CT183" s="818"/>
      <c r="CU183" s="818"/>
      <c r="CV183" s="818"/>
      <c r="CW183" s="818"/>
      <c r="CX183" s="818"/>
      <c r="CY183" s="818"/>
      <c r="CZ183" s="818"/>
      <c r="DA183" s="818"/>
      <c r="DB183" s="818"/>
      <c r="DC183" s="818"/>
      <c r="DD183" s="818"/>
      <c r="DE183" s="818"/>
      <c r="DF183" s="818"/>
    </row>
    <row r="184" spans="1:110" s="817" customFormat="1" ht="18" customHeight="1">
      <c r="A184" s="819"/>
      <c r="B184" s="2110" t="s">
        <v>2485</v>
      </c>
      <c r="C184" s="2110"/>
      <c r="D184" s="2110"/>
      <c r="E184" s="2110"/>
      <c r="F184" s="2110"/>
      <c r="G184" s="2110"/>
      <c r="H184" s="2110"/>
      <c r="I184" s="2110"/>
      <c r="J184" s="2110"/>
      <c r="K184" s="2110"/>
      <c r="L184" s="2110"/>
      <c r="M184" s="2110"/>
      <c r="N184" s="2110"/>
      <c r="O184" s="2110"/>
      <c r="P184" s="2110"/>
      <c r="Q184" s="2110"/>
      <c r="R184" s="2110"/>
      <c r="S184" s="2110"/>
      <c r="T184" s="2110"/>
      <c r="U184" s="2110"/>
      <c r="V184" s="2110"/>
      <c r="W184" s="2110"/>
      <c r="X184" s="2110"/>
      <c r="Y184" s="2110"/>
      <c r="Z184" s="2110"/>
      <c r="AA184" s="2110"/>
      <c r="AB184" s="2110"/>
      <c r="AC184" s="2110"/>
      <c r="AD184" s="2110"/>
      <c r="AE184" s="2110"/>
      <c r="AF184" s="2110"/>
      <c r="AG184" s="2110"/>
      <c r="AH184" s="2110"/>
      <c r="AI184" s="2110"/>
      <c r="AJ184" s="2110"/>
      <c r="AK184" s="2110"/>
      <c r="AL184" s="2110"/>
      <c r="CA184" s="818"/>
      <c r="CB184" s="818"/>
      <c r="CC184" s="818"/>
      <c r="CD184" s="818"/>
      <c r="CE184" s="818"/>
      <c r="CF184" s="818"/>
      <c r="CG184" s="818"/>
      <c r="CH184" s="818"/>
      <c r="CI184" s="818"/>
      <c r="CJ184" s="818"/>
      <c r="CK184" s="818"/>
      <c r="CL184" s="818"/>
      <c r="CM184" s="818"/>
      <c r="CN184" s="818"/>
      <c r="CO184" s="818"/>
      <c r="CP184" s="818"/>
      <c r="CQ184" s="818"/>
      <c r="CR184" s="818"/>
      <c r="CS184" s="818"/>
      <c r="CT184" s="818"/>
      <c r="CU184" s="818"/>
      <c r="CV184" s="818"/>
      <c r="CW184" s="818"/>
      <c r="CX184" s="818"/>
      <c r="CY184" s="818"/>
      <c r="CZ184" s="818"/>
      <c r="DA184" s="818"/>
      <c r="DB184" s="818"/>
      <c r="DC184" s="818"/>
      <c r="DD184" s="818"/>
      <c r="DE184" s="818"/>
      <c r="DF184" s="818"/>
    </row>
    <row r="185" spans="1:110" s="817" customFormat="1" ht="18" customHeight="1">
      <c r="A185" s="819"/>
      <c r="B185" s="2110"/>
      <c r="C185" s="2110"/>
      <c r="D185" s="2110"/>
      <c r="E185" s="2110"/>
      <c r="F185" s="2110"/>
      <c r="G185" s="2110"/>
      <c r="H185" s="2110"/>
      <c r="I185" s="2110"/>
      <c r="J185" s="2110"/>
      <c r="K185" s="2110"/>
      <c r="L185" s="2110"/>
      <c r="M185" s="2110"/>
      <c r="N185" s="2110"/>
      <c r="O185" s="2110"/>
      <c r="P185" s="2110"/>
      <c r="Q185" s="2110"/>
      <c r="R185" s="2110"/>
      <c r="S185" s="2110"/>
      <c r="T185" s="2110"/>
      <c r="U185" s="2110"/>
      <c r="V185" s="2110"/>
      <c r="W185" s="2110"/>
      <c r="X185" s="2110"/>
      <c r="Y185" s="2110"/>
      <c r="Z185" s="2110"/>
      <c r="AA185" s="2110"/>
      <c r="AB185" s="2110"/>
      <c r="AC185" s="2110"/>
      <c r="AD185" s="2110"/>
      <c r="AE185" s="2110"/>
      <c r="AF185" s="2110"/>
      <c r="AG185" s="2110"/>
      <c r="AH185" s="2110"/>
      <c r="AI185" s="2110"/>
      <c r="AJ185" s="2110"/>
      <c r="AK185" s="2110"/>
      <c r="AL185" s="2110"/>
      <c r="CA185" s="818"/>
      <c r="CB185" s="818"/>
      <c r="CC185" s="818"/>
      <c r="CD185" s="818"/>
      <c r="CE185" s="818"/>
      <c r="CF185" s="818"/>
      <c r="CG185" s="818"/>
      <c r="CH185" s="818"/>
      <c r="CI185" s="818"/>
      <c r="CJ185" s="818"/>
      <c r="CK185" s="818"/>
      <c r="CL185" s="818"/>
      <c r="CM185" s="818"/>
      <c r="CN185" s="818"/>
      <c r="CO185" s="818"/>
      <c r="CP185" s="818"/>
      <c r="CQ185" s="818"/>
      <c r="CR185" s="818"/>
      <c r="CS185" s="818"/>
      <c r="CT185" s="818"/>
      <c r="CU185" s="818"/>
      <c r="CV185" s="818"/>
      <c r="CW185" s="818"/>
      <c r="CX185" s="818"/>
      <c r="CY185" s="818"/>
      <c r="CZ185" s="818"/>
      <c r="DA185" s="818"/>
      <c r="DB185" s="818"/>
      <c r="DC185" s="818"/>
      <c r="DD185" s="818"/>
      <c r="DE185" s="818"/>
      <c r="DF185" s="818"/>
    </row>
    <row r="186" spans="1:110" s="817" customFormat="1" ht="18" customHeight="1">
      <c r="A186" s="819"/>
      <c r="CA186" s="818"/>
      <c r="CB186" s="818"/>
      <c r="CC186" s="818"/>
      <c r="CD186" s="818"/>
      <c r="CE186" s="818"/>
      <c r="CF186" s="818"/>
      <c r="CG186" s="818"/>
      <c r="CH186" s="818"/>
      <c r="CI186" s="818"/>
      <c r="CJ186" s="818"/>
      <c r="CK186" s="818"/>
      <c r="CL186" s="818"/>
      <c r="CM186" s="818"/>
      <c r="CN186" s="818"/>
      <c r="CO186" s="818"/>
      <c r="CP186" s="818"/>
      <c r="CQ186" s="818"/>
      <c r="CR186" s="818"/>
      <c r="CS186" s="818"/>
      <c r="CT186" s="818"/>
      <c r="CU186" s="818"/>
      <c r="CV186" s="818"/>
      <c r="CW186" s="818"/>
      <c r="CX186" s="818"/>
      <c r="CY186" s="818"/>
      <c r="CZ186" s="818"/>
      <c r="DA186" s="818"/>
      <c r="DB186" s="818"/>
      <c r="DC186" s="818"/>
      <c r="DD186" s="818"/>
      <c r="DE186" s="818"/>
      <c r="DF186" s="818"/>
    </row>
    <row r="187" spans="1:110" s="817" customFormat="1" ht="18" customHeight="1">
      <c r="A187" s="821" t="s">
        <v>2484</v>
      </c>
      <c r="B187" s="820"/>
      <c r="C187" s="820"/>
      <c r="D187" s="820"/>
      <c r="E187" s="820"/>
      <c r="F187" s="820"/>
      <c r="G187" s="820"/>
      <c r="H187" s="820"/>
      <c r="I187" s="820"/>
      <c r="J187" s="820"/>
      <c r="K187" s="820"/>
      <c r="L187" s="820"/>
      <c r="M187" s="820"/>
      <c r="N187" s="820"/>
      <c r="O187" s="820"/>
      <c r="P187" s="820"/>
      <c r="Q187" s="820"/>
      <c r="R187" s="820"/>
      <c r="S187" s="820"/>
      <c r="T187" s="820"/>
      <c r="U187" s="820"/>
      <c r="V187" s="820"/>
      <c r="W187" s="820"/>
      <c r="X187" s="820"/>
      <c r="Y187" s="820"/>
      <c r="Z187" s="820"/>
      <c r="AA187" s="820"/>
      <c r="AB187" s="820"/>
      <c r="AC187" s="820"/>
      <c r="AD187" s="820"/>
      <c r="AE187" s="820"/>
      <c r="AF187" s="820"/>
      <c r="AG187" s="820"/>
      <c r="AH187" s="820"/>
      <c r="AI187" s="820"/>
      <c r="AJ187" s="820"/>
      <c r="AK187" s="820"/>
      <c r="AL187" s="820"/>
      <c r="CA187" s="818"/>
      <c r="CB187" s="818"/>
      <c r="CC187" s="818"/>
      <c r="CD187" s="818"/>
      <c r="CE187" s="818"/>
      <c r="CF187" s="818"/>
      <c r="CG187" s="818"/>
      <c r="CH187" s="818"/>
      <c r="CI187" s="818"/>
      <c r="CJ187" s="818"/>
      <c r="CK187" s="818"/>
      <c r="CL187" s="818"/>
      <c r="CM187" s="818"/>
      <c r="CN187" s="818"/>
      <c r="CO187" s="818"/>
      <c r="CP187" s="818"/>
      <c r="CQ187" s="818"/>
      <c r="CR187" s="818"/>
      <c r="CS187" s="818"/>
      <c r="CT187" s="818"/>
      <c r="CU187" s="818"/>
      <c r="CV187" s="818"/>
      <c r="CW187" s="818"/>
      <c r="CX187" s="818"/>
      <c r="CY187" s="818"/>
      <c r="CZ187" s="818"/>
      <c r="DA187" s="818"/>
      <c r="DB187" s="818"/>
      <c r="DC187" s="818"/>
      <c r="DD187" s="818"/>
      <c r="DE187" s="818"/>
      <c r="DF187" s="818"/>
    </row>
    <row r="188" spans="1:110" s="817" customFormat="1" ht="18" customHeight="1">
      <c r="A188" s="819"/>
      <c r="B188" s="817" t="s">
        <v>2483</v>
      </c>
      <c r="CA188" s="818"/>
      <c r="CB188" s="818"/>
      <c r="CC188" s="818"/>
      <c r="CD188" s="818"/>
      <c r="CE188" s="818"/>
      <c r="CF188" s="818"/>
      <c r="CG188" s="818"/>
      <c r="CH188" s="818"/>
      <c r="CI188" s="818"/>
      <c r="CJ188" s="818"/>
      <c r="CK188" s="818"/>
      <c r="CL188" s="818"/>
      <c r="CM188" s="818"/>
      <c r="CN188" s="818"/>
      <c r="CO188" s="818"/>
      <c r="CP188" s="818"/>
      <c r="CQ188" s="818"/>
      <c r="CR188" s="818"/>
      <c r="CS188" s="818"/>
      <c r="CT188" s="818"/>
      <c r="CU188" s="818"/>
      <c r="CV188" s="818"/>
      <c r="CW188" s="818"/>
      <c r="CX188" s="818"/>
      <c r="CY188" s="818"/>
      <c r="CZ188" s="818"/>
      <c r="DA188" s="818"/>
      <c r="DB188" s="818"/>
      <c r="DC188" s="818"/>
      <c r="DD188" s="818"/>
      <c r="DE188" s="818"/>
      <c r="DF188" s="818"/>
    </row>
    <row r="189" spans="1:110" s="817" customFormat="1" ht="18" customHeight="1">
      <c r="A189" s="819"/>
      <c r="CA189" s="818"/>
      <c r="CB189" s="818"/>
      <c r="CC189" s="818"/>
      <c r="CD189" s="818"/>
      <c r="CE189" s="818"/>
      <c r="CF189" s="818"/>
      <c r="CG189" s="818"/>
      <c r="CH189" s="818"/>
      <c r="CI189" s="818"/>
      <c r="CJ189" s="818"/>
      <c r="CK189" s="818"/>
      <c r="CL189" s="818"/>
      <c r="CM189" s="818"/>
      <c r="CN189" s="818"/>
      <c r="CO189" s="818"/>
      <c r="CP189" s="818"/>
      <c r="CQ189" s="818"/>
      <c r="CR189" s="818"/>
      <c r="CS189" s="818"/>
      <c r="CT189" s="818"/>
      <c r="CU189" s="818"/>
      <c r="CV189" s="818"/>
      <c r="CW189" s="818"/>
      <c r="CX189" s="818"/>
      <c r="CY189" s="818"/>
      <c r="CZ189" s="818"/>
      <c r="DA189" s="818"/>
      <c r="DB189" s="818"/>
      <c r="DC189" s="818"/>
      <c r="DD189" s="818"/>
      <c r="DE189" s="818"/>
      <c r="DF189" s="818"/>
    </row>
    <row r="190" spans="1:110" s="817" customFormat="1" ht="18" customHeight="1">
      <c r="A190" s="819"/>
      <c r="CA190" s="818"/>
      <c r="CB190" s="818"/>
      <c r="CC190" s="818"/>
      <c r="CD190" s="818"/>
      <c r="CE190" s="818"/>
      <c r="CF190" s="818"/>
      <c r="CG190" s="818"/>
      <c r="CH190" s="818"/>
      <c r="CI190" s="818"/>
      <c r="CJ190" s="818"/>
      <c r="CK190" s="818"/>
      <c r="CL190" s="818"/>
      <c r="CM190" s="818"/>
      <c r="CN190" s="818"/>
      <c r="CO190" s="818"/>
      <c r="CP190" s="818"/>
      <c r="CQ190" s="818"/>
      <c r="CR190" s="818"/>
      <c r="CS190" s="818"/>
      <c r="CT190" s="818"/>
      <c r="CU190" s="818"/>
      <c r="CV190" s="818"/>
      <c r="CW190" s="818"/>
      <c r="CX190" s="818"/>
      <c r="CY190" s="818"/>
      <c r="CZ190" s="818"/>
      <c r="DA190" s="818"/>
      <c r="DB190" s="818"/>
      <c r="DC190" s="818"/>
      <c r="DD190" s="818"/>
      <c r="DE190" s="818"/>
      <c r="DF190" s="818"/>
    </row>
    <row r="191" spans="1:110" s="817" customFormat="1" ht="18" customHeight="1">
      <c r="A191" s="819"/>
      <c r="CA191" s="818"/>
      <c r="CB191" s="818"/>
      <c r="CC191" s="818"/>
      <c r="CD191" s="818"/>
      <c r="CE191" s="818"/>
      <c r="CF191" s="818"/>
      <c r="CG191" s="818"/>
      <c r="CH191" s="818"/>
      <c r="CI191" s="818"/>
      <c r="CJ191" s="818"/>
      <c r="CK191" s="818"/>
      <c r="CL191" s="818"/>
      <c r="CM191" s="818"/>
      <c r="CN191" s="818"/>
      <c r="CO191" s="818"/>
      <c r="CP191" s="818"/>
      <c r="CQ191" s="818"/>
      <c r="CR191" s="818"/>
      <c r="CS191" s="818"/>
      <c r="CT191" s="818"/>
      <c r="CU191" s="818"/>
      <c r="CV191" s="818"/>
      <c r="CW191" s="818"/>
      <c r="CX191" s="818"/>
      <c r="CY191" s="818"/>
      <c r="CZ191" s="818"/>
      <c r="DA191" s="818"/>
      <c r="DB191" s="818"/>
      <c r="DC191" s="818"/>
      <c r="DD191" s="818"/>
      <c r="DE191" s="818"/>
      <c r="DF191" s="818"/>
    </row>
    <row r="192" spans="1:110" s="817" customFormat="1" ht="18" customHeight="1">
      <c r="A192" s="819"/>
      <c r="CA192" s="818"/>
      <c r="CB192" s="818"/>
      <c r="CC192" s="818"/>
      <c r="CD192" s="818"/>
      <c r="CE192" s="818"/>
      <c r="CF192" s="818"/>
      <c r="CG192" s="818"/>
      <c r="CH192" s="818"/>
      <c r="CI192" s="818"/>
      <c r="CJ192" s="818"/>
      <c r="CK192" s="818"/>
      <c r="CL192" s="818"/>
      <c r="CM192" s="818"/>
      <c r="CN192" s="818"/>
      <c r="CO192" s="818"/>
      <c r="CP192" s="818"/>
      <c r="CQ192" s="818"/>
      <c r="CR192" s="818"/>
      <c r="CS192" s="818"/>
      <c r="CT192" s="818"/>
      <c r="CU192" s="818"/>
      <c r="CV192" s="818"/>
      <c r="CW192" s="818"/>
      <c r="CX192" s="818"/>
      <c r="CY192" s="818"/>
      <c r="CZ192" s="818"/>
      <c r="DA192" s="818"/>
      <c r="DB192" s="818"/>
      <c r="DC192" s="818"/>
      <c r="DD192" s="818"/>
      <c r="DE192" s="818"/>
      <c r="DF192" s="818"/>
    </row>
    <row r="193" spans="1:110" s="817" customFormat="1" ht="18" customHeight="1">
      <c r="A193" s="819"/>
      <c r="CA193" s="818"/>
      <c r="CB193" s="818"/>
      <c r="CC193" s="818"/>
      <c r="CD193" s="818"/>
      <c r="CE193" s="818"/>
      <c r="CF193" s="818"/>
      <c r="CG193" s="818"/>
      <c r="CH193" s="818"/>
      <c r="CI193" s="818"/>
      <c r="CJ193" s="818"/>
      <c r="CK193" s="818"/>
      <c r="CL193" s="818"/>
      <c r="CM193" s="818"/>
      <c r="CN193" s="818"/>
      <c r="CO193" s="818"/>
      <c r="CP193" s="818"/>
      <c r="CQ193" s="818"/>
      <c r="CR193" s="818"/>
      <c r="CS193" s="818"/>
      <c r="CT193" s="818"/>
      <c r="CU193" s="818"/>
      <c r="CV193" s="818"/>
      <c r="CW193" s="818"/>
      <c r="CX193" s="818"/>
      <c r="CY193" s="818"/>
      <c r="CZ193" s="818"/>
      <c r="DA193" s="818"/>
      <c r="DB193" s="818"/>
      <c r="DC193" s="818"/>
      <c r="DD193" s="818"/>
      <c r="DE193" s="818"/>
      <c r="DF193" s="818"/>
    </row>
    <row r="194" spans="1:110" s="817" customFormat="1" ht="18" customHeight="1">
      <c r="A194" s="819"/>
      <c r="CA194" s="818"/>
      <c r="CB194" s="818"/>
      <c r="CC194" s="818"/>
      <c r="CD194" s="818"/>
      <c r="CE194" s="818"/>
      <c r="CF194" s="818"/>
      <c r="CG194" s="818"/>
      <c r="CH194" s="818"/>
      <c r="CI194" s="818"/>
      <c r="CJ194" s="818"/>
      <c r="CK194" s="818"/>
      <c r="CL194" s="818"/>
      <c r="CM194" s="818"/>
      <c r="CN194" s="818"/>
      <c r="CO194" s="818"/>
      <c r="CP194" s="818"/>
      <c r="CQ194" s="818"/>
      <c r="CR194" s="818"/>
      <c r="CS194" s="818"/>
      <c r="CT194" s="818"/>
      <c r="CU194" s="818"/>
      <c r="CV194" s="818"/>
      <c r="CW194" s="818"/>
      <c r="CX194" s="818"/>
      <c r="CY194" s="818"/>
      <c r="CZ194" s="818"/>
      <c r="DA194" s="818"/>
      <c r="DB194" s="818"/>
      <c r="DC194" s="818"/>
      <c r="DD194" s="818"/>
      <c r="DE194" s="818"/>
      <c r="DF194" s="818"/>
    </row>
    <row r="195" spans="1:110" s="817" customFormat="1" ht="18" customHeight="1">
      <c r="A195" s="819"/>
      <c r="CA195" s="818"/>
      <c r="CB195" s="818"/>
      <c r="CC195" s="818"/>
      <c r="CD195" s="818"/>
      <c r="CE195" s="818"/>
      <c r="CF195" s="818"/>
      <c r="CG195" s="818"/>
      <c r="CH195" s="818"/>
      <c r="CI195" s="818"/>
      <c r="CJ195" s="818"/>
      <c r="CK195" s="818"/>
      <c r="CL195" s="818"/>
      <c r="CM195" s="818"/>
      <c r="CN195" s="818"/>
      <c r="CO195" s="818"/>
      <c r="CP195" s="818"/>
      <c r="CQ195" s="818"/>
      <c r="CR195" s="818"/>
      <c r="CS195" s="818"/>
      <c r="CT195" s="818"/>
      <c r="CU195" s="818"/>
      <c r="CV195" s="818"/>
      <c r="CW195" s="818"/>
      <c r="CX195" s="818"/>
      <c r="CY195" s="818"/>
      <c r="CZ195" s="818"/>
      <c r="DA195" s="818"/>
      <c r="DB195" s="818"/>
      <c r="DC195" s="818"/>
      <c r="DD195" s="818"/>
      <c r="DE195" s="818"/>
      <c r="DF195" s="818"/>
    </row>
    <row r="196" spans="1:110" s="817" customFormat="1" ht="18" customHeight="1">
      <c r="A196" s="819"/>
      <c r="CA196" s="818"/>
      <c r="CB196" s="818"/>
      <c r="CC196" s="818"/>
      <c r="CD196" s="818"/>
      <c r="CE196" s="818"/>
      <c r="CF196" s="818"/>
      <c r="CG196" s="818"/>
      <c r="CH196" s="818"/>
      <c r="CI196" s="818"/>
      <c r="CJ196" s="818"/>
      <c r="CK196" s="818"/>
      <c r="CL196" s="818"/>
      <c r="CM196" s="818"/>
      <c r="CN196" s="818"/>
      <c r="CO196" s="818"/>
      <c r="CP196" s="818"/>
      <c r="CQ196" s="818"/>
      <c r="CR196" s="818"/>
      <c r="CS196" s="818"/>
      <c r="CT196" s="818"/>
      <c r="CU196" s="818"/>
      <c r="CV196" s="818"/>
      <c r="CW196" s="818"/>
      <c r="CX196" s="818"/>
      <c r="CY196" s="818"/>
      <c r="CZ196" s="818"/>
      <c r="DA196" s="818"/>
      <c r="DB196" s="818"/>
      <c r="DC196" s="818"/>
      <c r="DD196" s="818"/>
      <c r="DE196" s="818"/>
      <c r="DF196" s="818"/>
    </row>
    <row r="197" spans="1:110" s="817" customFormat="1" ht="18" customHeight="1">
      <c r="A197" s="819"/>
      <c r="CA197" s="818"/>
      <c r="CB197" s="818"/>
      <c r="CC197" s="818"/>
      <c r="CD197" s="818"/>
      <c r="CE197" s="818"/>
      <c r="CF197" s="818"/>
      <c r="CG197" s="818"/>
      <c r="CH197" s="818"/>
      <c r="CI197" s="818"/>
      <c r="CJ197" s="818"/>
      <c r="CK197" s="818"/>
      <c r="CL197" s="818"/>
      <c r="CM197" s="818"/>
      <c r="CN197" s="818"/>
      <c r="CO197" s="818"/>
      <c r="CP197" s="818"/>
      <c r="CQ197" s="818"/>
      <c r="CR197" s="818"/>
      <c r="CS197" s="818"/>
      <c r="CT197" s="818"/>
      <c r="CU197" s="818"/>
      <c r="CV197" s="818"/>
      <c r="CW197" s="818"/>
      <c r="CX197" s="818"/>
      <c r="CY197" s="818"/>
      <c r="CZ197" s="818"/>
      <c r="DA197" s="818"/>
      <c r="DB197" s="818"/>
      <c r="DC197" s="818"/>
      <c r="DD197" s="818"/>
      <c r="DE197" s="818"/>
      <c r="DF197" s="818"/>
    </row>
    <row r="198" spans="1:110" s="817" customFormat="1" ht="18" customHeight="1">
      <c r="A198" s="819"/>
      <c r="CA198" s="818"/>
      <c r="CB198" s="818"/>
      <c r="CC198" s="818"/>
      <c r="CD198" s="818"/>
      <c r="CE198" s="818"/>
      <c r="CF198" s="818"/>
      <c r="CG198" s="818"/>
      <c r="CH198" s="818"/>
      <c r="CI198" s="818"/>
      <c r="CJ198" s="818"/>
      <c r="CK198" s="818"/>
      <c r="CL198" s="818"/>
      <c r="CM198" s="818"/>
      <c r="CN198" s="818"/>
      <c r="CO198" s="818"/>
      <c r="CP198" s="818"/>
      <c r="CQ198" s="818"/>
      <c r="CR198" s="818"/>
      <c r="CS198" s="818"/>
      <c r="CT198" s="818"/>
      <c r="CU198" s="818"/>
      <c r="CV198" s="818"/>
      <c r="CW198" s="818"/>
      <c r="CX198" s="818"/>
      <c r="CY198" s="818"/>
      <c r="CZ198" s="818"/>
      <c r="DA198" s="818"/>
      <c r="DB198" s="818"/>
      <c r="DC198" s="818"/>
      <c r="DD198" s="818"/>
      <c r="DE198" s="818"/>
      <c r="DF198" s="818"/>
    </row>
    <row r="199" spans="1:110" s="817" customFormat="1" ht="18" customHeight="1">
      <c r="A199" s="819"/>
      <c r="CA199" s="818"/>
      <c r="CB199" s="818"/>
      <c r="CC199" s="818"/>
      <c r="CD199" s="818"/>
      <c r="CE199" s="818"/>
      <c r="CF199" s="818"/>
      <c r="CG199" s="818"/>
      <c r="CH199" s="818"/>
      <c r="CI199" s="818"/>
      <c r="CJ199" s="818"/>
      <c r="CK199" s="818"/>
      <c r="CL199" s="818"/>
      <c r="CM199" s="818"/>
      <c r="CN199" s="818"/>
      <c r="CO199" s="818"/>
      <c r="CP199" s="818"/>
      <c r="CQ199" s="818"/>
      <c r="CR199" s="818"/>
      <c r="CS199" s="818"/>
      <c r="CT199" s="818"/>
      <c r="CU199" s="818"/>
      <c r="CV199" s="818"/>
      <c r="CW199" s="818"/>
      <c r="CX199" s="818"/>
      <c r="CY199" s="818"/>
      <c r="CZ199" s="818"/>
      <c r="DA199" s="818"/>
      <c r="DB199" s="818"/>
      <c r="DC199" s="818"/>
      <c r="DD199" s="818"/>
      <c r="DE199" s="818"/>
      <c r="DF199" s="818"/>
    </row>
    <row r="200" spans="1:110" s="817" customFormat="1" ht="18" customHeight="1">
      <c r="A200" s="819"/>
      <c r="CA200" s="818"/>
      <c r="CB200" s="818"/>
      <c r="CC200" s="818"/>
      <c r="CD200" s="818"/>
      <c r="CE200" s="818"/>
      <c r="CF200" s="818"/>
      <c r="CG200" s="818"/>
      <c r="CH200" s="818"/>
      <c r="CI200" s="818"/>
      <c r="CJ200" s="818"/>
      <c r="CK200" s="818"/>
      <c r="CL200" s="818"/>
      <c r="CM200" s="818"/>
      <c r="CN200" s="818"/>
      <c r="CO200" s="818"/>
      <c r="CP200" s="818"/>
      <c r="CQ200" s="818"/>
      <c r="CR200" s="818"/>
      <c r="CS200" s="818"/>
      <c r="CT200" s="818"/>
      <c r="CU200" s="818"/>
      <c r="CV200" s="818"/>
      <c r="CW200" s="818"/>
      <c r="CX200" s="818"/>
      <c r="CY200" s="818"/>
      <c r="CZ200" s="818"/>
      <c r="DA200" s="818"/>
      <c r="DB200" s="818"/>
      <c r="DC200" s="818"/>
      <c r="DD200" s="818"/>
      <c r="DE200" s="818"/>
      <c r="DF200" s="818"/>
    </row>
    <row r="201" spans="1:110" s="817" customFormat="1" ht="18" customHeight="1">
      <c r="A201" s="819"/>
      <c r="CA201" s="818"/>
      <c r="CB201" s="818"/>
      <c r="CC201" s="818"/>
      <c r="CD201" s="818"/>
      <c r="CE201" s="818"/>
      <c r="CF201" s="818"/>
      <c r="CG201" s="818"/>
      <c r="CH201" s="818"/>
      <c r="CI201" s="818"/>
      <c r="CJ201" s="818"/>
      <c r="CK201" s="818"/>
      <c r="CL201" s="818"/>
      <c r="CM201" s="818"/>
      <c r="CN201" s="818"/>
      <c r="CO201" s="818"/>
      <c r="CP201" s="818"/>
      <c r="CQ201" s="818"/>
      <c r="CR201" s="818"/>
      <c r="CS201" s="818"/>
      <c r="CT201" s="818"/>
      <c r="CU201" s="818"/>
      <c r="CV201" s="818"/>
      <c r="CW201" s="818"/>
      <c r="CX201" s="818"/>
      <c r="CY201" s="818"/>
      <c r="CZ201" s="818"/>
      <c r="DA201" s="818"/>
      <c r="DB201" s="818"/>
      <c r="DC201" s="818"/>
      <c r="DD201" s="818"/>
      <c r="DE201" s="818"/>
      <c r="DF201" s="818"/>
    </row>
    <row r="202" spans="1:110" s="817" customFormat="1" ht="18" customHeight="1">
      <c r="A202" s="819"/>
      <c r="CA202" s="818"/>
      <c r="CB202" s="818"/>
      <c r="CC202" s="818"/>
      <c r="CD202" s="818"/>
      <c r="CE202" s="818"/>
      <c r="CF202" s="818"/>
      <c r="CG202" s="818"/>
      <c r="CH202" s="818"/>
      <c r="CI202" s="818"/>
      <c r="CJ202" s="818"/>
      <c r="CK202" s="818"/>
      <c r="CL202" s="818"/>
      <c r="CM202" s="818"/>
      <c r="CN202" s="818"/>
      <c r="CO202" s="818"/>
      <c r="CP202" s="818"/>
      <c r="CQ202" s="818"/>
      <c r="CR202" s="818"/>
      <c r="CS202" s="818"/>
      <c r="CT202" s="818"/>
      <c r="CU202" s="818"/>
      <c r="CV202" s="818"/>
      <c r="CW202" s="818"/>
      <c r="CX202" s="818"/>
      <c r="CY202" s="818"/>
      <c r="CZ202" s="818"/>
      <c r="DA202" s="818"/>
      <c r="DB202" s="818"/>
      <c r="DC202" s="818"/>
      <c r="DD202" s="818"/>
      <c r="DE202" s="818"/>
      <c r="DF202" s="818"/>
    </row>
    <row r="203" spans="1:110" s="817" customFormat="1" ht="18" customHeight="1">
      <c r="A203" s="819"/>
      <c r="CA203" s="818"/>
      <c r="CB203" s="818"/>
      <c r="CC203" s="818"/>
      <c r="CD203" s="818"/>
      <c r="CE203" s="818"/>
      <c r="CF203" s="818"/>
      <c r="CG203" s="818"/>
      <c r="CH203" s="818"/>
      <c r="CI203" s="818"/>
      <c r="CJ203" s="818"/>
      <c r="CK203" s="818"/>
      <c r="CL203" s="818"/>
      <c r="CM203" s="818"/>
      <c r="CN203" s="818"/>
      <c r="CO203" s="818"/>
      <c r="CP203" s="818"/>
      <c r="CQ203" s="818"/>
      <c r="CR203" s="818"/>
      <c r="CS203" s="818"/>
      <c r="CT203" s="818"/>
      <c r="CU203" s="818"/>
      <c r="CV203" s="818"/>
      <c r="CW203" s="818"/>
      <c r="CX203" s="818"/>
      <c r="CY203" s="818"/>
      <c r="CZ203" s="818"/>
      <c r="DA203" s="818"/>
      <c r="DB203" s="818"/>
      <c r="DC203" s="818"/>
      <c r="DD203" s="818"/>
      <c r="DE203" s="818"/>
      <c r="DF203" s="818"/>
    </row>
    <row r="204" spans="1:110" s="817" customFormat="1" ht="18" customHeight="1">
      <c r="A204" s="819"/>
      <c r="CA204" s="818"/>
      <c r="CB204" s="818"/>
      <c r="CC204" s="818"/>
      <c r="CD204" s="818"/>
      <c r="CE204" s="818"/>
      <c r="CF204" s="818"/>
      <c r="CG204" s="818"/>
      <c r="CH204" s="818"/>
      <c r="CI204" s="818"/>
      <c r="CJ204" s="818"/>
      <c r="CK204" s="818"/>
      <c r="CL204" s="818"/>
      <c r="CM204" s="818"/>
      <c r="CN204" s="818"/>
      <c r="CO204" s="818"/>
      <c r="CP204" s="818"/>
      <c r="CQ204" s="818"/>
      <c r="CR204" s="818"/>
      <c r="CS204" s="818"/>
      <c r="CT204" s="818"/>
      <c r="CU204" s="818"/>
      <c r="CV204" s="818"/>
      <c r="CW204" s="818"/>
      <c r="CX204" s="818"/>
      <c r="CY204" s="818"/>
      <c r="CZ204" s="818"/>
      <c r="DA204" s="818"/>
      <c r="DB204" s="818"/>
      <c r="DC204" s="818"/>
      <c r="DD204" s="818"/>
      <c r="DE204" s="818"/>
      <c r="DF204" s="818"/>
    </row>
    <row r="205" spans="1:110" s="817" customFormat="1" ht="18" customHeight="1">
      <c r="A205" s="819"/>
      <c r="CA205" s="818"/>
      <c r="CB205" s="818"/>
      <c r="CC205" s="818"/>
      <c r="CD205" s="818"/>
      <c r="CE205" s="818"/>
      <c r="CF205" s="818"/>
      <c r="CG205" s="818"/>
      <c r="CH205" s="818"/>
      <c r="CI205" s="818"/>
      <c r="CJ205" s="818"/>
      <c r="CK205" s="818"/>
      <c r="CL205" s="818"/>
      <c r="CM205" s="818"/>
      <c r="CN205" s="818"/>
      <c r="CO205" s="818"/>
      <c r="CP205" s="818"/>
      <c r="CQ205" s="818"/>
      <c r="CR205" s="818"/>
      <c r="CS205" s="818"/>
      <c r="CT205" s="818"/>
      <c r="CU205" s="818"/>
      <c r="CV205" s="818"/>
      <c r="CW205" s="818"/>
      <c r="CX205" s="818"/>
      <c r="CY205" s="818"/>
      <c r="CZ205" s="818"/>
      <c r="DA205" s="818"/>
      <c r="DB205" s="818"/>
      <c r="DC205" s="818"/>
      <c r="DD205" s="818"/>
      <c r="DE205" s="818"/>
      <c r="DF205" s="818"/>
    </row>
    <row r="206" spans="1:110" s="817" customFormat="1" ht="18" customHeight="1">
      <c r="A206" s="819"/>
      <c r="CA206" s="818"/>
      <c r="CB206" s="818"/>
      <c r="CC206" s="818"/>
      <c r="CD206" s="818"/>
      <c r="CE206" s="818"/>
      <c r="CF206" s="818"/>
      <c r="CG206" s="818"/>
      <c r="CH206" s="818"/>
      <c r="CI206" s="818"/>
      <c r="CJ206" s="818"/>
      <c r="CK206" s="818"/>
      <c r="CL206" s="818"/>
      <c r="CM206" s="818"/>
      <c r="CN206" s="818"/>
      <c r="CO206" s="818"/>
      <c r="CP206" s="818"/>
      <c r="CQ206" s="818"/>
      <c r="CR206" s="818"/>
      <c r="CS206" s="818"/>
      <c r="CT206" s="818"/>
      <c r="CU206" s="818"/>
      <c r="CV206" s="818"/>
      <c r="CW206" s="818"/>
      <c r="CX206" s="818"/>
      <c r="CY206" s="818"/>
      <c r="CZ206" s="818"/>
      <c r="DA206" s="818"/>
      <c r="DB206" s="818"/>
      <c r="DC206" s="818"/>
      <c r="DD206" s="818"/>
      <c r="DE206" s="818"/>
      <c r="DF206" s="818"/>
    </row>
    <row r="207" spans="1:110" s="817" customFormat="1" ht="15" customHeight="1">
      <c r="A207" s="819"/>
      <c r="CA207" s="818"/>
      <c r="CB207" s="818"/>
      <c r="CC207" s="818"/>
      <c r="CD207" s="818"/>
      <c r="CE207" s="818"/>
      <c r="CF207" s="818"/>
      <c r="CG207" s="818"/>
      <c r="CH207" s="818"/>
      <c r="CI207" s="818"/>
      <c r="CJ207" s="818"/>
      <c r="CK207" s="818"/>
      <c r="CL207" s="818"/>
      <c r="CM207" s="818"/>
      <c r="CN207" s="818"/>
      <c r="CO207" s="818"/>
      <c r="CP207" s="818"/>
      <c r="CQ207" s="818"/>
      <c r="CR207" s="818"/>
      <c r="CS207" s="818"/>
      <c r="CT207" s="818"/>
      <c r="CU207" s="818"/>
      <c r="CV207" s="818"/>
      <c r="CW207" s="818"/>
      <c r="CX207" s="818"/>
      <c r="CY207" s="818"/>
      <c r="CZ207" s="818"/>
      <c r="DA207" s="818"/>
      <c r="DB207" s="818"/>
      <c r="DC207" s="818"/>
      <c r="DD207" s="818"/>
      <c r="DE207" s="818"/>
      <c r="DF207" s="818"/>
    </row>
    <row r="208" spans="1:110" s="817" customFormat="1" ht="15" customHeight="1">
      <c r="A208" s="819"/>
      <c r="CA208" s="818"/>
      <c r="CB208" s="818"/>
      <c r="CC208" s="818"/>
      <c r="CD208" s="818"/>
      <c r="CE208" s="818"/>
      <c r="CF208" s="818"/>
      <c r="CG208" s="818"/>
      <c r="CH208" s="818"/>
      <c r="CI208" s="818"/>
      <c r="CJ208" s="818"/>
      <c r="CK208" s="818"/>
      <c r="CL208" s="818"/>
      <c r="CM208" s="818"/>
      <c r="CN208" s="818"/>
      <c r="CO208" s="818"/>
      <c r="CP208" s="818"/>
      <c r="CQ208" s="818"/>
      <c r="CR208" s="818"/>
      <c r="CS208" s="818"/>
      <c r="CT208" s="818"/>
      <c r="CU208" s="818"/>
      <c r="CV208" s="818"/>
      <c r="CW208" s="818"/>
      <c r="CX208" s="818"/>
      <c r="CY208" s="818"/>
      <c r="CZ208" s="818"/>
      <c r="DA208" s="818"/>
      <c r="DB208" s="818"/>
      <c r="DC208" s="818"/>
      <c r="DD208" s="818"/>
      <c r="DE208" s="818"/>
      <c r="DF208" s="818"/>
    </row>
    <row r="209" spans="1:110" s="817" customFormat="1" ht="15" customHeight="1">
      <c r="A209" s="819"/>
      <c r="CA209" s="818"/>
      <c r="CB209" s="818"/>
      <c r="CC209" s="818"/>
      <c r="CD209" s="818"/>
      <c r="CE209" s="818"/>
      <c r="CF209" s="818"/>
      <c r="CG209" s="818"/>
      <c r="CH209" s="818"/>
      <c r="CI209" s="818"/>
      <c r="CJ209" s="818"/>
      <c r="CK209" s="818"/>
      <c r="CL209" s="818"/>
      <c r="CM209" s="818"/>
      <c r="CN209" s="818"/>
      <c r="CO209" s="818"/>
      <c r="CP209" s="818"/>
      <c r="CQ209" s="818"/>
      <c r="CR209" s="818"/>
      <c r="CS209" s="818"/>
      <c r="CT209" s="818"/>
      <c r="CU209" s="818"/>
      <c r="CV209" s="818"/>
      <c r="CW209" s="818"/>
      <c r="CX209" s="818"/>
      <c r="CY209" s="818"/>
      <c r="CZ209" s="818"/>
      <c r="DA209" s="818"/>
      <c r="DB209" s="818"/>
      <c r="DC209" s="818"/>
      <c r="DD209" s="818"/>
      <c r="DE209" s="818"/>
      <c r="DF209" s="818"/>
    </row>
    <row r="210" spans="1:110" s="817" customFormat="1" ht="15" customHeight="1">
      <c r="A210" s="819"/>
      <c r="CA210" s="818"/>
      <c r="CB210" s="818"/>
      <c r="CC210" s="818"/>
      <c r="CD210" s="818"/>
      <c r="CE210" s="818"/>
      <c r="CF210" s="818"/>
      <c r="CG210" s="818"/>
      <c r="CH210" s="818"/>
      <c r="CI210" s="818"/>
      <c r="CJ210" s="818"/>
      <c r="CK210" s="818"/>
      <c r="CL210" s="818"/>
      <c r="CM210" s="818"/>
      <c r="CN210" s="818"/>
      <c r="CO210" s="818"/>
      <c r="CP210" s="818"/>
      <c r="CQ210" s="818"/>
      <c r="CR210" s="818"/>
      <c r="CS210" s="818"/>
      <c r="CT210" s="818"/>
      <c r="CU210" s="818"/>
      <c r="CV210" s="818"/>
      <c r="CW210" s="818"/>
      <c r="CX210" s="818"/>
      <c r="CY210" s="818"/>
      <c r="CZ210" s="818"/>
      <c r="DA210" s="818"/>
      <c r="DB210" s="818"/>
      <c r="DC210" s="818"/>
      <c r="DD210" s="818"/>
      <c r="DE210" s="818"/>
      <c r="DF210" s="818"/>
    </row>
    <row r="211" spans="1:110" s="817" customFormat="1" ht="15" customHeight="1">
      <c r="A211" s="819"/>
      <c r="CA211" s="818"/>
      <c r="CB211" s="818"/>
      <c r="CC211" s="818"/>
      <c r="CD211" s="818"/>
      <c r="CE211" s="818"/>
      <c r="CF211" s="818"/>
      <c r="CG211" s="818"/>
      <c r="CH211" s="818"/>
      <c r="CI211" s="818"/>
      <c r="CJ211" s="818"/>
      <c r="CK211" s="818"/>
      <c r="CL211" s="818"/>
      <c r="CM211" s="818"/>
      <c r="CN211" s="818"/>
      <c r="CO211" s="818"/>
      <c r="CP211" s="818"/>
      <c r="CQ211" s="818"/>
      <c r="CR211" s="818"/>
      <c r="CS211" s="818"/>
      <c r="CT211" s="818"/>
      <c r="CU211" s="818"/>
      <c r="CV211" s="818"/>
      <c r="CW211" s="818"/>
      <c r="CX211" s="818"/>
      <c r="CY211" s="818"/>
      <c r="CZ211" s="818"/>
      <c r="DA211" s="818"/>
      <c r="DB211" s="818"/>
      <c r="DC211" s="818"/>
      <c r="DD211" s="818"/>
      <c r="DE211" s="818"/>
      <c r="DF211" s="818"/>
    </row>
    <row r="212" spans="1:110" s="817" customFormat="1" ht="15" customHeight="1">
      <c r="A212" s="819"/>
      <c r="CA212" s="818"/>
      <c r="CB212" s="818"/>
      <c r="CC212" s="818"/>
      <c r="CD212" s="818"/>
      <c r="CE212" s="818"/>
      <c r="CF212" s="818"/>
      <c r="CG212" s="818"/>
      <c r="CH212" s="818"/>
      <c r="CI212" s="818"/>
      <c r="CJ212" s="818"/>
      <c r="CK212" s="818"/>
      <c r="CL212" s="818"/>
      <c r="CM212" s="818"/>
      <c r="CN212" s="818"/>
      <c r="CO212" s="818"/>
      <c r="CP212" s="818"/>
      <c r="CQ212" s="818"/>
      <c r="CR212" s="818"/>
      <c r="CS212" s="818"/>
      <c r="CT212" s="818"/>
      <c r="CU212" s="818"/>
      <c r="CV212" s="818"/>
      <c r="CW212" s="818"/>
      <c r="CX212" s="818"/>
      <c r="CY212" s="818"/>
      <c r="CZ212" s="818"/>
      <c r="DA212" s="818"/>
      <c r="DB212" s="818"/>
      <c r="DC212" s="818"/>
      <c r="DD212" s="818"/>
      <c r="DE212" s="818"/>
      <c r="DF212" s="818"/>
    </row>
    <row r="213" spans="1:110" s="817" customFormat="1" ht="15" customHeight="1">
      <c r="A213" s="819"/>
      <c r="CA213" s="818"/>
      <c r="CB213" s="818"/>
      <c r="CC213" s="818"/>
      <c r="CD213" s="818"/>
      <c r="CE213" s="818"/>
      <c r="CF213" s="818"/>
      <c r="CG213" s="818"/>
      <c r="CH213" s="818"/>
      <c r="CI213" s="818"/>
      <c r="CJ213" s="818"/>
      <c r="CK213" s="818"/>
      <c r="CL213" s="818"/>
      <c r="CM213" s="818"/>
      <c r="CN213" s="818"/>
      <c r="CO213" s="818"/>
      <c r="CP213" s="818"/>
      <c r="CQ213" s="818"/>
      <c r="CR213" s="818"/>
      <c r="CS213" s="818"/>
      <c r="CT213" s="818"/>
      <c r="CU213" s="818"/>
      <c r="CV213" s="818"/>
      <c r="CW213" s="818"/>
      <c r="CX213" s="818"/>
      <c r="CY213" s="818"/>
      <c r="CZ213" s="818"/>
      <c r="DA213" s="818"/>
      <c r="DB213" s="818"/>
      <c r="DC213" s="818"/>
      <c r="DD213" s="818"/>
      <c r="DE213" s="818"/>
      <c r="DF213" s="818"/>
    </row>
    <row r="214" spans="1:110" s="817" customFormat="1" ht="15" customHeight="1">
      <c r="A214" s="819"/>
      <c r="CA214" s="818"/>
      <c r="CB214" s="818"/>
      <c r="CC214" s="818"/>
      <c r="CD214" s="818"/>
      <c r="CE214" s="818"/>
      <c r="CF214" s="818"/>
      <c r="CG214" s="818"/>
      <c r="CH214" s="818"/>
      <c r="CI214" s="818"/>
      <c r="CJ214" s="818"/>
      <c r="CK214" s="818"/>
      <c r="CL214" s="818"/>
      <c r="CM214" s="818"/>
      <c r="CN214" s="818"/>
      <c r="CO214" s="818"/>
      <c r="CP214" s="818"/>
      <c r="CQ214" s="818"/>
      <c r="CR214" s="818"/>
      <c r="CS214" s="818"/>
      <c r="CT214" s="818"/>
      <c r="CU214" s="818"/>
      <c r="CV214" s="818"/>
      <c r="CW214" s="818"/>
      <c r="CX214" s="818"/>
      <c r="CY214" s="818"/>
      <c r="CZ214" s="818"/>
      <c r="DA214" s="818"/>
      <c r="DB214" s="818"/>
      <c r="DC214" s="818"/>
      <c r="DD214" s="818"/>
      <c r="DE214" s="818"/>
      <c r="DF214" s="818"/>
    </row>
    <row r="215" spans="1:110" s="817" customFormat="1" ht="15" customHeight="1">
      <c r="A215" s="819"/>
      <c r="CA215" s="818"/>
      <c r="CB215" s="818"/>
      <c r="CC215" s="818"/>
      <c r="CD215" s="818"/>
      <c r="CE215" s="818"/>
      <c r="CF215" s="818"/>
      <c r="CG215" s="818"/>
      <c r="CH215" s="818"/>
      <c r="CI215" s="818"/>
      <c r="CJ215" s="818"/>
      <c r="CK215" s="818"/>
      <c r="CL215" s="818"/>
      <c r="CM215" s="818"/>
      <c r="CN215" s="818"/>
      <c r="CO215" s="818"/>
      <c r="CP215" s="818"/>
      <c r="CQ215" s="818"/>
      <c r="CR215" s="818"/>
      <c r="CS215" s="818"/>
      <c r="CT215" s="818"/>
      <c r="CU215" s="818"/>
      <c r="CV215" s="818"/>
      <c r="CW215" s="818"/>
      <c r="CX215" s="818"/>
      <c r="CY215" s="818"/>
      <c r="CZ215" s="818"/>
      <c r="DA215" s="818"/>
      <c r="DB215" s="818"/>
      <c r="DC215" s="818"/>
      <c r="DD215" s="818"/>
      <c r="DE215" s="818"/>
      <c r="DF215" s="818"/>
    </row>
    <row r="216" spans="1:110" s="817" customFormat="1" ht="15" customHeight="1">
      <c r="A216" s="819"/>
      <c r="CA216" s="818"/>
      <c r="CB216" s="818"/>
      <c r="CC216" s="818"/>
      <c r="CD216" s="818"/>
      <c r="CE216" s="818"/>
      <c r="CF216" s="818"/>
      <c r="CG216" s="818"/>
      <c r="CH216" s="818"/>
      <c r="CI216" s="818"/>
      <c r="CJ216" s="818"/>
      <c r="CK216" s="818"/>
      <c r="CL216" s="818"/>
      <c r="CM216" s="818"/>
      <c r="CN216" s="818"/>
      <c r="CO216" s="818"/>
      <c r="CP216" s="818"/>
      <c r="CQ216" s="818"/>
      <c r="CR216" s="818"/>
      <c r="CS216" s="818"/>
      <c r="CT216" s="818"/>
      <c r="CU216" s="818"/>
      <c r="CV216" s="818"/>
      <c r="CW216" s="818"/>
      <c r="CX216" s="818"/>
      <c r="CY216" s="818"/>
      <c r="CZ216" s="818"/>
      <c r="DA216" s="818"/>
      <c r="DB216" s="818"/>
      <c r="DC216" s="818"/>
      <c r="DD216" s="818"/>
      <c r="DE216" s="818"/>
      <c r="DF216" s="818"/>
    </row>
    <row r="217" spans="1:110" s="817" customFormat="1" ht="15" customHeight="1">
      <c r="A217" s="819"/>
      <c r="CA217" s="818"/>
      <c r="CB217" s="818"/>
      <c r="CC217" s="818"/>
      <c r="CD217" s="818"/>
      <c r="CE217" s="818"/>
      <c r="CF217" s="818"/>
      <c r="CG217" s="818"/>
      <c r="CH217" s="818"/>
      <c r="CI217" s="818"/>
      <c r="CJ217" s="818"/>
      <c r="CK217" s="818"/>
      <c r="CL217" s="818"/>
      <c r="CM217" s="818"/>
      <c r="CN217" s="818"/>
      <c r="CO217" s="818"/>
      <c r="CP217" s="818"/>
      <c r="CQ217" s="818"/>
      <c r="CR217" s="818"/>
      <c r="CS217" s="818"/>
      <c r="CT217" s="818"/>
      <c r="CU217" s="818"/>
      <c r="CV217" s="818"/>
      <c r="CW217" s="818"/>
      <c r="CX217" s="818"/>
      <c r="CY217" s="818"/>
      <c r="CZ217" s="818"/>
      <c r="DA217" s="818"/>
      <c r="DB217" s="818"/>
      <c r="DC217" s="818"/>
      <c r="DD217" s="818"/>
      <c r="DE217" s="818"/>
      <c r="DF217" s="818"/>
    </row>
    <row r="218" spans="1:110" s="817" customFormat="1" ht="15" customHeight="1">
      <c r="A218" s="819"/>
      <c r="CA218" s="818"/>
      <c r="CB218" s="818"/>
      <c r="CC218" s="818"/>
      <c r="CD218" s="818"/>
      <c r="CE218" s="818"/>
      <c r="CF218" s="818"/>
      <c r="CG218" s="818"/>
      <c r="CH218" s="818"/>
      <c r="CI218" s="818"/>
      <c r="CJ218" s="818"/>
      <c r="CK218" s="818"/>
      <c r="CL218" s="818"/>
      <c r="CM218" s="818"/>
      <c r="CN218" s="818"/>
      <c r="CO218" s="818"/>
      <c r="CP218" s="818"/>
      <c r="CQ218" s="818"/>
      <c r="CR218" s="818"/>
      <c r="CS218" s="818"/>
      <c r="CT218" s="818"/>
      <c r="CU218" s="818"/>
      <c r="CV218" s="818"/>
      <c r="CW218" s="818"/>
      <c r="CX218" s="818"/>
      <c r="CY218" s="818"/>
      <c r="CZ218" s="818"/>
      <c r="DA218" s="818"/>
      <c r="DB218" s="818"/>
      <c r="DC218" s="818"/>
      <c r="DD218" s="818"/>
      <c r="DE218" s="818"/>
      <c r="DF218" s="818"/>
    </row>
    <row r="219" spans="1:110" s="817" customFormat="1" ht="15" customHeight="1">
      <c r="A219" s="819"/>
      <c r="CA219" s="818"/>
      <c r="CB219" s="818"/>
      <c r="CC219" s="818"/>
      <c r="CD219" s="818"/>
      <c r="CE219" s="818"/>
      <c r="CF219" s="818"/>
      <c r="CG219" s="818"/>
      <c r="CH219" s="818"/>
      <c r="CI219" s="818"/>
      <c r="CJ219" s="818"/>
      <c r="CK219" s="818"/>
      <c r="CL219" s="818"/>
      <c r="CM219" s="818"/>
      <c r="CN219" s="818"/>
      <c r="CO219" s="818"/>
      <c r="CP219" s="818"/>
      <c r="CQ219" s="818"/>
      <c r="CR219" s="818"/>
      <c r="CS219" s="818"/>
      <c r="CT219" s="818"/>
      <c r="CU219" s="818"/>
      <c r="CV219" s="818"/>
      <c r="CW219" s="818"/>
      <c r="CX219" s="818"/>
      <c r="CY219" s="818"/>
      <c r="CZ219" s="818"/>
      <c r="DA219" s="818"/>
      <c r="DB219" s="818"/>
      <c r="DC219" s="818"/>
      <c r="DD219" s="818"/>
      <c r="DE219" s="818"/>
      <c r="DF219" s="818"/>
    </row>
    <row r="220" spans="1:110" s="817" customFormat="1" ht="15" customHeight="1">
      <c r="A220" s="819"/>
      <c r="CA220" s="818"/>
      <c r="CB220" s="818"/>
      <c r="CC220" s="818"/>
      <c r="CD220" s="818"/>
      <c r="CE220" s="818"/>
      <c r="CF220" s="818"/>
      <c r="CG220" s="818"/>
      <c r="CH220" s="818"/>
      <c r="CI220" s="818"/>
      <c r="CJ220" s="818"/>
      <c r="CK220" s="818"/>
      <c r="CL220" s="818"/>
      <c r="CM220" s="818"/>
      <c r="CN220" s="818"/>
      <c r="CO220" s="818"/>
      <c r="CP220" s="818"/>
      <c r="CQ220" s="818"/>
      <c r="CR220" s="818"/>
      <c r="CS220" s="818"/>
      <c r="CT220" s="818"/>
      <c r="CU220" s="818"/>
      <c r="CV220" s="818"/>
      <c r="CW220" s="818"/>
      <c r="CX220" s="818"/>
      <c r="CY220" s="818"/>
      <c r="CZ220" s="818"/>
      <c r="DA220" s="818"/>
      <c r="DB220" s="818"/>
      <c r="DC220" s="818"/>
      <c r="DD220" s="818"/>
      <c r="DE220" s="818"/>
      <c r="DF220" s="818"/>
    </row>
    <row r="221" spans="1:110" s="817" customFormat="1" ht="15" customHeight="1">
      <c r="A221" s="819"/>
      <c r="CA221" s="818"/>
      <c r="CB221" s="818"/>
      <c r="CC221" s="818"/>
      <c r="CD221" s="818"/>
      <c r="CE221" s="818"/>
      <c r="CF221" s="818"/>
      <c r="CG221" s="818"/>
      <c r="CH221" s="818"/>
      <c r="CI221" s="818"/>
      <c r="CJ221" s="818"/>
      <c r="CK221" s="818"/>
      <c r="CL221" s="818"/>
      <c r="CM221" s="818"/>
      <c r="CN221" s="818"/>
      <c r="CO221" s="818"/>
      <c r="CP221" s="818"/>
      <c r="CQ221" s="818"/>
      <c r="CR221" s="818"/>
      <c r="CS221" s="818"/>
      <c r="CT221" s="818"/>
      <c r="CU221" s="818"/>
      <c r="CV221" s="818"/>
      <c r="CW221" s="818"/>
      <c r="CX221" s="818"/>
      <c r="CY221" s="818"/>
      <c r="CZ221" s="818"/>
      <c r="DA221" s="818"/>
      <c r="DB221" s="818"/>
      <c r="DC221" s="818"/>
      <c r="DD221" s="818"/>
      <c r="DE221" s="818"/>
      <c r="DF221" s="818"/>
    </row>
    <row r="222" spans="1:110" s="817" customFormat="1" ht="15" customHeight="1">
      <c r="A222" s="819"/>
      <c r="CA222" s="818"/>
      <c r="CB222" s="818"/>
      <c r="CC222" s="818"/>
      <c r="CD222" s="818"/>
      <c r="CE222" s="818"/>
      <c r="CF222" s="818"/>
      <c r="CG222" s="818"/>
      <c r="CH222" s="818"/>
      <c r="CI222" s="818"/>
      <c r="CJ222" s="818"/>
      <c r="CK222" s="818"/>
      <c r="CL222" s="818"/>
      <c r="CM222" s="818"/>
      <c r="CN222" s="818"/>
      <c r="CO222" s="818"/>
      <c r="CP222" s="818"/>
      <c r="CQ222" s="818"/>
      <c r="CR222" s="818"/>
      <c r="CS222" s="818"/>
      <c r="CT222" s="818"/>
      <c r="CU222" s="818"/>
      <c r="CV222" s="818"/>
      <c r="CW222" s="818"/>
      <c r="CX222" s="818"/>
      <c r="CY222" s="818"/>
      <c r="CZ222" s="818"/>
      <c r="DA222" s="818"/>
      <c r="DB222" s="818"/>
      <c r="DC222" s="818"/>
      <c r="DD222" s="818"/>
      <c r="DE222" s="818"/>
      <c r="DF222" s="818"/>
    </row>
    <row r="223" spans="1:110" s="817" customFormat="1" ht="15" customHeight="1">
      <c r="A223" s="819"/>
      <c r="CA223" s="818"/>
      <c r="CB223" s="818"/>
      <c r="CC223" s="818"/>
      <c r="CD223" s="818"/>
      <c r="CE223" s="818"/>
      <c r="CF223" s="818"/>
      <c r="CG223" s="818"/>
      <c r="CH223" s="818"/>
      <c r="CI223" s="818"/>
      <c r="CJ223" s="818"/>
      <c r="CK223" s="818"/>
      <c r="CL223" s="818"/>
      <c r="CM223" s="818"/>
      <c r="CN223" s="818"/>
      <c r="CO223" s="818"/>
      <c r="CP223" s="818"/>
      <c r="CQ223" s="818"/>
      <c r="CR223" s="818"/>
      <c r="CS223" s="818"/>
      <c r="CT223" s="818"/>
      <c r="CU223" s="818"/>
      <c r="CV223" s="818"/>
      <c r="CW223" s="818"/>
      <c r="CX223" s="818"/>
      <c r="CY223" s="818"/>
      <c r="CZ223" s="818"/>
      <c r="DA223" s="818"/>
      <c r="DB223" s="818"/>
      <c r="DC223" s="818"/>
      <c r="DD223" s="818"/>
      <c r="DE223" s="818"/>
      <c r="DF223" s="818"/>
    </row>
    <row r="224" spans="1:110" s="817" customFormat="1" ht="15" customHeight="1">
      <c r="A224" s="819"/>
      <c r="CA224" s="818"/>
      <c r="CB224" s="818"/>
      <c r="CC224" s="818"/>
      <c r="CD224" s="818"/>
      <c r="CE224" s="818"/>
      <c r="CF224" s="818"/>
      <c r="CG224" s="818"/>
      <c r="CH224" s="818"/>
      <c r="CI224" s="818"/>
      <c r="CJ224" s="818"/>
      <c r="CK224" s="818"/>
      <c r="CL224" s="818"/>
      <c r="CM224" s="818"/>
      <c r="CN224" s="818"/>
      <c r="CO224" s="818"/>
      <c r="CP224" s="818"/>
      <c r="CQ224" s="818"/>
      <c r="CR224" s="818"/>
      <c r="CS224" s="818"/>
      <c r="CT224" s="818"/>
      <c r="CU224" s="818"/>
      <c r="CV224" s="818"/>
      <c r="CW224" s="818"/>
      <c r="CX224" s="818"/>
      <c r="CY224" s="818"/>
      <c r="CZ224" s="818"/>
      <c r="DA224" s="818"/>
      <c r="DB224" s="818"/>
      <c r="DC224" s="818"/>
      <c r="DD224" s="818"/>
      <c r="DE224" s="818"/>
      <c r="DF224" s="818"/>
    </row>
    <row r="225" spans="1:110" s="817" customFormat="1" ht="15" customHeight="1">
      <c r="A225" s="819"/>
      <c r="CA225" s="818"/>
      <c r="CB225" s="818"/>
      <c r="CC225" s="818"/>
      <c r="CD225" s="818"/>
      <c r="CE225" s="818"/>
      <c r="CF225" s="818"/>
      <c r="CG225" s="818"/>
      <c r="CH225" s="818"/>
      <c r="CI225" s="818"/>
      <c r="CJ225" s="818"/>
      <c r="CK225" s="818"/>
      <c r="CL225" s="818"/>
      <c r="CM225" s="818"/>
      <c r="CN225" s="818"/>
      <c r="CO225" s="818"/>
      <c r="CP225" s="818"/>
      <c r="CQ225" s="818"/>
      <c r="CR225" s="818"/>
      <c r="CS225" s="818"/>
      <c r="CT225" s="818"/>
      <c r="CU225" s="818"/>
      <c r="CV225" s="818"/>
      <c r="CW225" s="818"/>
      <c r="CX225" s="818"/>
      <c r="CY225" s="818"/>
      <c r="CZ225" s="818"/>
      <c r="DA225" s="818"/>
      <c r="DB225" s="818"/>
      <c r="DC225" s="818"/>
      <c r="DD225" s="818"/>
      <c r="DE225" s="818"/>
      <c r="DF225" s="818"/>
    </row>
    <row r="226" spans="1:110" s="817" customFormat="1" ht="15" customHeight="1">
      <c r="A226" s="819"/>
      <c r="CA226" s="818"/>
      <c r="CB226" s="818"/>
      <c r="CC226" s="818"/>
      <c r="CD226" s="818"/>
      <c r="CE226" s="818"/>
      <c r="CF226" s="818"/>
      <c r="CG226" s="818"/>
      <c r="CH226" s="818"/>
      <c r="CI226" s="818"/>
      <c r="CJ226" s="818"/>
      <c r="CK226" s="818"/>
      <c r="CL226" s="818"/>
      <c r="CM226" s="818"/>
      <c r="CN226" s="818"/>
      <c r="CO226" s="818"/>
      <c r="CP226" s="818"/>
      <c r="CQ226" s="818"/>
      <c r="CR226" s="818"/>
      <c r="CS226" s="818"/>
      <c r="CT226" s="818"/>
      <c r="CU226" s="818"/>
      <c r="CV226" s="818"/>
      <c r="CW226" s="818"/>
      <c r="CX226" s="818"/>
      <c r="CY226" s="818"/>
      <c r="CZ226" s="818"/>
      <c r="DA226" s="818"/>
      <c r="DB226" s="818"/>
      <c r="DC226" s="818"/>
      <c r="DD226" s="818"/>
      <c r="DE226" s="818"/>
      <c r="DF226" s="818"/>
    </row>
  </sheetData>
  <sheetProtection formatCells="0"/>
  <mergeCells count="31">
    <mergeCell ref="B184:AL185"/>
    <mergeCell ref="B98:AL100"/>
    <mergeCell ref="B102:AL103"/>
    <mergeCell ref="B104:AL107"/>
    <mergeCell ref="B180:AL181"/>
    <mergeCell ref="B113:AL113"/>
    <mergeCell ref="B117:AL119"/>
    <mergeCell ref="B122:AL123"/>
    <mergeCell ref="B124:AL127"/>
    <mergeCell ref="B130:AL133"/>
    <mergeCell ref="B134:AL138"/>
    <mergeCell ref="B146:AL149"/>
    <mergeCell ref="B150:AL151"/>
    <mergeCell ref="B154:AL156"/>
    <mergeCell ref="B157:AL173"/>
    <mergeCell ref="B176:AL177"/>
    <mergeCell ref="B41:AL47"/>
    <mergeCell ref="A1:AL2"/>
    <mergeCell ref="B5:AL6"/>
    <mergeCell ref="B7:AL18"/>
    <mergeCell ref="B21:AL22"/>
    <mergeCell ref="B23:AL38"/>
    <mergeCell ref="B110:AL112"/>
    <mergeCell ref="B50:AL52"/>
    <mergeCell ref="B53:AL62"/>
    <mergeCell ref="B65:AL66"/>
    <mergeCell ref="B67:AL72"/>
    <mergeCell ref="B75:AL76"/>
    <mergeCell ref="B77:AL77"/>
    <mergeCell ref="B80:AL81"/>
    <mergeCell ref="B82:AL96"/>
  </mergeCells>
  <phoneticPr fontId="4"/>
  <pageMargins left="0.39370078740157483" right="0.19685039370078741" top="0.39370078740157483" bottom="0.27559055118110237" header="0.11811023622047245" footer="0.11811023622047245"/>
  <pageSetup paperSize="9" scale="96" fitToWidth="0" fitToHeight="0" orientation="portrait" r:id="rId1"/>
  <headerFooter alignWithMargins="0">
    <oddFooter>&amp;C&amp;"游ゴシック,標準"&amp;9&amp;P</oddFooter>
  </headerFooter>
  <rowBreaks count="3" manualBreakCount="3">
    <brk id="47" max="16383" man="1"/>
    <brk id="96" max="16383" man="1"/>
    <brk id="141"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86B86-98C2-4BA5-9715-375931C37CD8}">
  <sheetPr>
    <tabColor theme="0" tint="-0.499984740745262"/>
  </sheetPr>
  <dimension ref="A1:BS118"/>
  <sheetViews>
    <sheetView showGridLines="0" view="pageBreakPreview" zoomScale="70" zoomScaleNormal="100" zoomScaleSheetLayoutView="70" workbookViewId="0"/>
  </sheetViews>
  <sheetFormatPr defaultColWidth="9" defaultRowHeight="16.8" outlineLevelRow="2"/>
  <cols>
    <col min="1" max="1" width="10.6640625" style="707" customWidth="1"/>
    <col min="2" max="2" width="10.6640625" style="726" customWidth="1"/>
    <col min="3" max="11" width="10.6640625" style="707" customWidth="1"/>
    <col min="12" max="21" width="10.6640625" style="718" customWidth="1"/>
    <col min="22" max="22" width="9" style="708" customWidth="1"/>
    <col min="23" max="23" width="8.33203125" style="708" bestFit="1" customWidth="1"/>
    <col min="24" max="25" width="1.6640625" style="708" customWidth="1"/>
    <col min="26" max="32" width="12.6640625" style="708" customWidth="1"/>
    <col min="33" max="33" width="10.33203125" style="708" customWidth="1"/>
    <col min="34" max="35" width="1.6640625" style="708" customWidth="1"/>
    <col min="36" max="36" width="10.33203125" style="708" customWidth="1"/>
    <col min="37" max="41" width="12.6640625" style="708" customWidth="1"/>
    <col min="42" max="43" width="1.6640625" style="708" customWidth="1"/>
    <col min="44" max="44" width="12.6640625" style="708" customWidth="1"/>
    <col min="45" max="45" width="12.21875" style="708" bestFit="1" customWidth="1"/>
    <col min="46" max="47" width="12.6640625" style="708" customWidth="1"/>
    <col min="48" max="49" width="1.77734375" style="708" customWidth="1"/>
    <col min="50" max="52" width="2.88671875" style="708" customWidth="1"/>
    <col min="53" max="53" width="18.77734375" style="708" customWidth="1"/>
    <col min="54" max="54" width="16.88671875" style="708" customWidth="1"/>
    <col min="55" max="55" width="31.6640625" style="708" customWidth="1"/>
    <col min="56" max="56" width="56.33203125" style="708" customWidth="1"/>
    <col min="57" max="57" width="1.6640625" style="708" customWidth="1"/>
    <col min="58" max="58" width="1.6640625" style="714" customWidth="1"/>
    <col min="59" max="59" width="9" style="714" customWidth="1"/>
    <col min="60" max="61" width="9" style="708" customWidth="1"/>
    <col min="62" max="62" width="9" style="730" customWidth="1"/>
    <col min="63" max="63" width="9" style="714"/>
    <col min="64" max="70" width="9" style="708"/>
    <col min="71" max="71" width="9" style="714"/>
    <col min="72" max="16384" width="9" style="708"/>
  </cols>
  <sheetData>
    <row r="1" spans="1:71">
      <c r="A1" s="705" t="s">
        <v>1257</v>
      </c>
      <c r="B1" s="706"/>
      <c r="C1" s="705"/>
      <c r="D1" s="705"/>
      <c r="E1" s="705"/>
      <c r="F1" s="705"/>
      <c r="L1" s="707"/>
      <c r="M1" s="707"/>
      <c r="N1" s="707"/>
      <c r="O1" s="707"/>
      <c r="P1" s="707"/>
      <c r="Q1" s="707"/>
      <c r="R1" s="707"/>
      <c r="S1" s="707"/>
      <c r="T1" s="707"/>
      <c r="U1" s="707"/>
      <c r="Z1" s="709" t="s">
        <v>1258</v>
      </c>
      <c r="AA1" s="710"/>
      <c r="AB1" s="710"/>
      <c r="AC1" s="710"/>
      <c r="AD1" s="710"/>
      <c r="AE1" s="710"/>
      <c r="AF1" s="710"/>
      <c r="AG1" s="710"/>
      <c r="AH1" s="710"/>
      <c r="AI1" s="710"/>
      <c r="AJ1" s="710"/>
      <c r="AK1" s="710"/>
      <c r="AL1" s="710"/>
      <c r="AM1" s="710"/>
      <c r="AN1" s="710"/>
      <c r="AO1" s="710"/>
      <c r="AP1" s="710"/>
      <c r="AQ1" s="710"/>
      <c r="AR1" s="710"/>
      <c r="AS1" s="710"/>
      <c r="AT1" s="710"/>
      <c r="AU1" s="710"/>
      <c r="AX1" s="711" t="s">
        <v>1259</v>
      </c>
      <c r="AY1" s="712"/>
      <c r="AZ1" s="712"/>
      <c r="BA1" s="712"/>
      <c r="BB1" s="712"/>
      <c r="BC1" s="712"/>
      <c r="BD1" s="713"/>
      <c r="BE1" s="714"/>
      <c r="BF1" s="708"/>
      <c r="BG1" s="708"/>
      <c r="BI1" s="714"/>
      <c r="BJ1" s="708"/>
      <c r="BK1" s="708"/>
      <c r="BQ1" s="714"/>
      <c r="BS1" s="708"/>
    </row>
    <row r="2" spans="1:71" ht="30" customHeight="1">
      <c r="A2" s="2128" t="s">
        <v>1260</v>
      </c>
      <c r="B2" s="2129"/>
      <c r="C2" s="2130" t="s">
        <v>1261</v>
      </c>
      <c r="D2" s="2131"/>
      <c r="E2" s="2131"/>
      <c r="F2" s="2132"/>
      <c r="I2" s="715" t="s">
        <v>1262</v>
      </c>
      <c r="J2" s="716" t="str">
        <f>IFERROR(INDEX('【参考　印刷しない】基本情報'!C:C,MATCH('【参考　印刷しない】料金表 ＋ L貼付用の料金表'!$C$3,'【参考　印刷しない】基本情報'!I:I,0)),0)</f>
        <v>0052_1</v>
      </c>
      <c r="K2" s="717"/>
      <c r="V2" s="719"/>
      <c r="AD2" s="720"/>
      <c r="AE2" s="720"/>
      <c r="AF2" s="720"/>
      <c r="AG2" s="720"/>
      <c r="AH2" s="720"/>
      <c r="AI2" s="720"/>
      <c r="AJ2" s="720"/>
      <c r="AK2" s="720"/>
      <c r="AL2" s="720"/>
      <c r="AM2" s="720"/>
      <c r="AN2" s="720"/>
      <c r="AO2" s="720"/>
      <c r="AP2" s="720"/>
      <c r="AQ2" s="720"/>
      <c r="AR2" s="708" t="s">
        <v>1263</v>
      </c>
      <c r="BD2" s="714"/>
      <c r="BE2" s="714"/>
      <c r="BF2" s="708"/>
      <c r="BG2" s="708"/>
      <c r="BI2" s="714"/>
      <c r="BJ2" s="708"/>
      <c r="BK2" s="708"/>
      <c r="BQ2" s="714"/>
      <c r="BS2" s="708"/>
    </row>
    <row r="3" spans="1:71" ht="30" customHeight="1">
      <c r="A3" s="2133" t="s">
        <v>1264</v>
      </c>
      <c r="B3" s="2134"/>
      <c r="C3" s="2130" t="s">
        <v>1255</v>
      </c>
      <c r="D3" s="2131"/>
      <c r="E3" s="2131"/>
      <c r="F3" s="2132"/>
      <c r="I3" s="554" t="s">
        <v>1265</v>
      </c>
      <c r="J3" s="555" t="str">
        <f>IFERROR(INDEX('【参考　印刷しない】基本情報'!P:P,MATCH('【参考　印刷しない】料金表 ＋ L貼付用の料金表'!$C$3,'【参考　印刷しない】基本情報'!I:I,0)),0)</f>
        <v>混合型</v>
      </c>
      <c r="K3" s="717"/>
      <c r="V3" s="719"/>
      <c r="AD3" s="720"/>
      <c r="AF3" s="720"/>
      <c r="AG3" s="720"/>
      <c r="AH3" s="720"/>
      <c r="AI3" s="720"/>
      <c r="AR3" s="2135" t="str">
        <f>$C$3</f>
        <v>そんぽの家　万博公園</v>
      </c>
      <c r="AS3" s="2136"/>
      <c r="AT3" s="2136"/>
      <c r="AU3" s="2137"/>
      <c r="BB3" s="719"/>
      <c r="BC3" s="719"/>
      <c r="BD3" s="714"/>
      <c r="BE3" s="714"/>
      <c r="BF3" s="708"/>
      <c r="BG3" s="708"/>
      <c r="BI3" s="714"/>
      <c r="BJ3" s="708"/>
      <c r="BK3" s="708"/>
      <c r="BQ3" s="714"/>
      <c r="BS3" s="708"/>
    </row>
    <row r="4" spans="1:71" ht="30" customHeight="1">
      <c r="A4" s="721"/>
      <c r="B4" s="721"/>
      <c r="C4" s="721"/>
      <c r="D4" s="721"/>
      <c r="E4" s="721"/>
      <c r="F4" s="718"/>
      <c r="I4" s="554" t="s">
        <v>1266</v>
      </c>
      <c r="J4" s="716">
        <f>IFERROR(INDEX('【参考　印刷しない】基本情報'!O:O,MATCH('【参考　印刷しない】料金表 ＋ L貼付用の料金表'!$C$3,'【参考　印刷しない】基本情報'!I:I,0)),0)</f>
        <v>10.54</v>
      </c>
      <c r="K4" s="717"/>
      <c r="V4" s="719"/>
      <c r="AD4" s="720"/>
      <c r="AF4" s="720"/>
      <c r="AG4" s="720"/>
      <c r="AH4" s="720"/>
      <c r="AI4" s="720"/>
      <c r="AX4" s="708" t="s">
        <v>1267</v>
      </c>
      <c r="BD4" s="714"/>
      <c r="BE4" s="714"/>
      <c r="BF4" s="708"/>
      <c r="BG4" s="708"/>
      <c r="BI4" s="714"/>
      <c r="BJ4" s="708"/>
      <c r="BK4" s="708"/>
      <c r="BQ4" s="714"/>
      <c r="BS4" s="708"/>
    </row>
    <row r="5" spans="1:71" ht="30" customHeight="1">
      <c r="A5" s="721"/>
      <c r="B5" s="721"/>
      <c r="C5" s="556" t="s">
        <v>1268</v>
      </c>
      <c r="D5" s="721"/>
      <c r="E5" s="721"/>
      <c r="F5" s="718"/>
      <c r="G5" s="708"/>
      <c r="H5" s="708"/>
      <c r="J5" s="718"/>
      <c r="K5" s="718"/>
      <c r="V5" s="719"/>
      <c r="AD5" s="720"/>
      <c r="AF5" s="720"/>
      <c r="AG5" s="720"/>
      <c r="AH5" s="720"/>
      <c r="AI5" s="720"/>
      <c r="AJ5" s="722" t="s">
        <v>1269</v>
      </c>
      <c r="AK5" s="722"/>
      <c r="AL5" s="722"/>
      <c r="AM5" s="722"/>
      <c r="AN5" s="722"/>
      <c r="AO5" s="722"/>
      <c r="AP5" s="723"/>
      <c r="AQ5" s="723"/>
      <c r="AR5" s="724" t="s">
        <v>1270</v>
      </c>
      <c r="AS5" s="725"/>
      <c r="AT5" s="725"/>
      <c r="AU5" s="725"/>
      <c r="AX5" s="719"/>
      <c r="AY5" s="719"/>
      <c r="AZ5" s="719"/>
      <c r="BA5" s="719"/>
      <c r="BB5" s="719" t="s">
        <v>1271</v>
      </c>
      <c r="BC5" s="719" t="s">
        <v>1272</v>
      </c>
      <c r="BD5" s="714"/>
      <c r="BE5" s="714"/>
      <c r="BF5" s="708"/>
      <c r="BG5" s="708"/>
      <c r="BI5" s="714"/>
      <c r="BJ5" s="708"/>
      <c r="BK5" s="708"/>
      <c r="BQ5" s="714"/>
      <c r="BS5" s="708"/>
    </row>
    <row r="6" spans="1:71" ht="17.399999999999999" thickBot="1">
      <c r="D6" s="727"/>
      <c r="E6" s="727"/>
      <c r="F6" s="727"/>
      <c r="G6" s="727"/>
      <c r="H6" s="727"/>
      <c r="I6" s="727"/>
      <c r="J6" s="727"/>
      <c r="K6" s="727"/>
      <c r="L6" s="727"/>
      <c r="M6" s="727"/>
      <c r="N6" s="727"/>
      <c r="O6" s="727"/>
      <c r="P6" s="727"/>
      <c r="Q6" s="727"/>
      <c r="R6" s="727"/>
      <c r="S6" s="727"/>
      <c r="T6" s="727"/>
      <c r="U6" s="727"/>
      <c r="V6" s="719"/>
      <c r="W6" s="728"/>
      <c r="AD6" s="2152"/>
      <c r="AE6" s="2152"/>
      <c r="AF6" s="2152" t="s">
        <v>1273</v>
      </c>
      <c r="AG6" s="2152"/>
      <c r="AJ6" s="719"/>
      <c r="AK6" s="719"/>
      <c r="AL6" s="719"/>
      <c r="AM6" s="2152" t="s">
        <v>1273</v>
      </c>
      <c r="AN6" s="2152"/>
      <c r="AO6" s="719"/>
      <c r="AX6" s="2139" t="s">
        <v>1274</v>
      </c>
      <c r="AY6" s="2140"/>
      <c r="AZ6" s="2140"/>
      <c r="BA6" s="2140"/>
      <c r="BB6" s="557">
        <f>SUM(BB7:BB14)</f>
        <v>218590</v>
      </c>
      <c r="BC6" s="558">
        <f>SUM(BC7:BC14)</f>
        <v>245760</v>
      </c>
      <c r="BD6" s="729" t="s">
        <v>1275</v>
      </c>
      <c r="BE6" s="714"/>
      <c r="BF6" s="708"/>
      <c r="BG6" s="708"/>
      <c r="BI6" s="714"/>
      <c r="BJ6" s="708"/>
      <c r="BK6" s="708"/>
      <c r="BQ6" s="714"/>
      <c r="BS6" s="708"/>
    </row>
    <row r="7" spans="1:71" ht="13.5" customHeight="1" thickBot="1">
      <c r="C7" s="726"/>
      <c r="D7" s="559" t="s">
        <v>1276</v>
      </c>
      <c r="E7" s="560"/>
      <c r="F7" s="560"/>
      <c r="G7" s="560"/>
      <c r="H7" s="560"/>
      <c r="I7" s="560"/>
      <c r="J7" s="560"/>
      <c r="K7" s="560"/>
      <c r="L7" s="561"/>
      <c r="M7" s="562" t="s">
        <v>1277</v>
      </c>
      <c r="N7" s="563"/>
      <c r="O7" s="563"/>
      <c r="P7" s="563"/>
      <c r="Q7" s="563"/>
      <c r="R7" s="563"/>
      <c r="S7" s="563"/>
      <c r="T7" s="563"/>
      <c r="U7" s="563"/>
      <c r="V7" s="563"/>
      <c r="W7" s="564"/>
      <c r="X7" s="565"/>
      <c r="Y7" s="565"/>
      <c r="Z7" s="2141"/>
      <c r="AA7" s="566" t="s">
        <v>1278</v>
      </c>
      <c r="AB7" s="567"/>
      <c r="AC7" s="568" t="s">
        <v>1277</v>
      </c>
      <c r="AD7" s="567"/>
      <c r="AE7" s="569" t="s">
        <v>1277</v>
      </c>
      <c r="AF7" s="569"/>
      <c r="AG7" s="569"/>
      <c r="AJ7" s="570"/>
      <c r="AK7" s="2144" t="s">
        <v>1279</v>
      </c>
      <c r="AL7" s="2146" t="s">
        <v>1280</v>
      </c>
      <c r="AM7" s="2147"/>
      <c r="AN7" s="2148"/>
      <c r="AO7" s="719"/>
      <c r="AR7" s="570"/>
      <c r="AS7" s="2144" t="s">
        <v>1279</v>
      </c>
      <c r="AT7" s="571" t="s">
        <v>1280</v>
      </c>
      <c r="AU7" s="572"/>
      <c r="AX7" s="2149"/>
      <c r="AY7" s="2140" t="s">
        <v>170</v>
      </c>
      <c r="AZ7" s="2140"/>
      <c r="BA7" s="2140"/>
      <c r="BB7" s="573" t="s">
        <v>734</v>
      </c>
      <c r="BC7" s="574">
        <v>27170</v>
      </c>
      <c r="BD7" s="712" t="s">
        <v>1281</v>
      </c>
      <c r="BF7" s="708"/>
      <c r="BG7" s="708"/>
      <c r="BH7" s="730"/>
      <c r="BI7" s="714"/>
      <c r="BJ7" s="708"/>
      <c r="BK7" s="708"/>
      <c r="BQ7" s="714"/>
      <c r="BS7" s="708"/>
    </row>
    <row r="8" spans="1:71" ht="13.5" customHeight="1">
      <c r="C8" s="2157" t="s">
        <v>1282</v>
      </c>
      <c r="D8" s="2158" t="s">
        <v>1283</v>
      </c>
      <c r="E8" s="2158" t="s">
        <v>1284</v>
      </c>
      <c r="F8" s="2158" t="s">
        <v>1285</v>
      </c>
      <c r="G8" s="2159" t="s">
        <v>1286</v>
      </c>
      <c r="H8" s="2160"/>
      <c r="I8" s="2160"/>
      <c r="J8" s="2161"/>
      <c r="K8" s="2138" t="s">
        <v>1287</v>
      </c>
      <c r="L8" s="2164" t="s">
        <v>1288</v>
      </c>
      <c r="M8" s="2167" t="s">
        <v>1289</v>
      </c>
      <c r="N8" s="2167" t="s">
        <v>1290</v>
      </c>
      <c r="O8" s="2159" t="s">
        <v>1286</v>
      </c>
      <c r="P8" s="2160"/>
      <c r="Q8" s="2160"/>
      <c r="R8" s="2161"/>
      <c r="S8" s="2164" t="s">
        <v>1287</v>
      </c>
      <c r="T8" s="576" t="s">
        <v>1291</v>
      </c>
      <c r="U8" s="576" t="s">
        <v>1292</v>
      </c>
      <c r="V8" s="576" t="s">
        <v>1292</v>
      </c>
      <c r="W8" s="576" t="s">
        <v>1292</v>
      </c>
      <c r="X8" s="577"/>
      <c r="Y8" s="577"/>
      <c r="Z8" s="2142"/>
      <c r="AA8" s="2151" t="s">
        <v>1293</v>
      </c>
      <c r="AB8" s="2151" t="s">
        <v>1288</v>
      </c>
      <c r="AC8" s="2151" t="s">
        <v>1293</v>
      </c>
      <c r="AD8" s="2151" t="s">
        <v>1288</v>
      </c>
      <c r="AE8" s="2153" t="s">
        <v>1294</v>
      </c>
      <c r="AF8" s="2154"/>
      <c r="AG8" s="2155"/>
      <c r="AH8" s="731"/>
      <c r="AI8" s="732"/>
      <c r="AJ8" s="578"/>
      <c r="AK8" s="2145"/>
      <c r="AL8" s="571" t="s">
        <v>1295</v>
      </c>
      <c r="AM8" s="571" t="s">
        <v>1296</v>
      </c>
      <c r="AN8" s="571" t="s">
        <v>1297</v>
      </c>
      <c r="AO8" s="719"/>
      <c r="AR8" s="578"/>
      <c r="AS8" s="2145"/>
      <c r="AT8" s="571" t="s">
        <v>1295</v>
      </c>
      <c r="AU8" s="572"/>
      <c r="AX8" s="2149"/>
      <c r="AY8" s="2156" t="s">
        <v>278</v>
      </c>
      <c r="AZ8" s="2140" t="s">
        <v>1298</v>
      </c>
      <c r="BA8" s="2140"/>
      <c r="BB8" s="579">
        <f>$M$14</f>
        <v>18120</v>
      </c>
      <c r="BC8" s="580">
        <f>BB8</f>
        <v>18120</v>
      </c>
      <c r="BD8" s="733" t="s">
        <v>1299</v>
      </c>
      <c r="BE8" s="734"/>
      <c r="BF8" s="708"/>
      <c r="BG8" s="708"/>
      <c r="BH8" s="730"/>
      <c r="BI8" s="714"/>
      <c r="BJ8" s="708"/>
      <c r="BK8" s="708"/>
      <c r="BQ8" s="714"/>
      <c r="BS8" s="708"/>
    </row>
    <row r="9" spans="1:71" ht="21.75" customHeight="1">
      <c r="C9" s="2157"/>
      <c r="D9" s="2158"/>
      <c r="E9" s="2158"/>
      <c r="F9" s="2158"/>
      <c r="G9" s="2162" t="s">
        <v>1300</v>
      </c>
      <c r="H9" s="581" t="s">
        <v>1301</v>
      </c>
      <c r="I9" s="735" t="s">
        <v>1302</v>
      </c>
      <c r="J9" s="736" t="s">
        <v>1303</v>
      </c>
      <c r="K9" s="2138"/>
      <c r="L9" s="2165"/>
      <c r="M9" s="2168"/>
      <c r="N9" s="2168"/>
      <c r="O9" s="2162" t="s">
        <v>1300</v>
      </c>
      <c r="P9" s="581" t="s">
        <v>1301</v>
      </c>
      <c r="Q9" s="737" t="s">
        <v>1302</v>
      </c>
      <c r="R9" s="736" t="s">
        <v>1303</v>
      </c>
      <c r="S9" s="2165"/>
      <c r="T9" s="582" t="s">
        <v>1304</v>
      </c>
      <c r="U9" s="582" t="s">
        <v>1305</v>
      </c>
      <c r="V9" s="582" t="s">
        <v>1306</v>
      </c>
      <c r="W9" s="582" t="s">
        <v>1307</v>
      </c>
      <c r="X9" s="583"/>
      <c r="Y9" s="583"/>
      <c r="Z9" s="2142"/>
      <c r="AA9" s="2151"/>
      <c r="AB9" s="2151"/>
      <c r="AC9" s="2151"/>
      <c r="AD9" s="2151"/>
      <c r="AE9" s="2163" t="s">
        <v>1308</v>
      </c>
      <c r="AF9" s="2163" t="s">
        <v>1309</v>
      </c>
      <c r="AG9" s="2163" t="s">
        <v>1310</v>
      </c>
      <c r="AJ9" s="571" t="s">
        <v>1311</v>
      </c>
      <c r="AK9" s="584">
        <f>AD11</f>
        <v>67508</v>
      </c>
      <c r="AL9" s="584">
        <f>AE11</f>
        <v>6751</v>
      </c>
      <c r="AM9" s="584">
        <f>AF11</f>
        <v>13502</v>
      </c>
      <c r="AN9" s="584">
        <f>AG11</f>
        <v>20253</v>
      </c>
      <c r="AO9" s="719"/>
      <c r="AR9" s="571" t="s">
        <v>1311</v>
      </c>
      <c r="AS9" s="585">
        <f>AK9</f>
        <v>67508</v>
      </c>
      <c r="AT9" s="585">
        <f>AL9</f>
        <v>6751</v>
      </c>
      <c r="AU9" s="586"/>
      <c r="AX9" s="2149"/>
      <c r="AY9" s="2156"/>
      <c r="AZ9" s="2156" t="s">
        <v>1312</v>
      </c>
      <c r="BA9" s="738" t="s">
        <v>1313</v>
      </c>
      <c r="BB9" s="587">
        <v>70590</v>
      </c>
      <c r="BC9" s="588">
        <f>BB9</f>
        <v>70590</v>
      </c>
      <c r="BD9" s="739" t="s">
        <v>1314</v>
      </c>
      <c r="BF9" s="708"/>
      <c r="BG9" s="708"/>
      <c r="BH9" s="730"/>
      <c r="BI9" s="714"/>
      <c r="BJ9" s="708"/>
      <c r="BK9" s="708"/>
      <c r="BQ9" s="714"/>
      <c r="BS9" s="708"/>
    </row>
    <row r="10" spans="1:71" ht="21.75" customHeight="1">
      <c r="C10" s="2157"/>
      <c r="D10" s="2158"/>
      <c r="E10" s="2158"/>
      <c r="F10" s="2158"/>
      <c r="G10" s="2162"/>
      <c r="H10" s="589" t="s">
        <v>1315</v>
      </c>
      <c r="I10" s="740" t="s">
        <v>1315</v>
      </c>
      <c r="J10" s="741" t="s">
        <v>1315</v>
      </c>
      <c r="K10" s="2138"/>
      <c r="L10" s="2166"/>
      <c r="M10" s="2169"/>
      <c r="N10" s="2169"/>
      <c r="O10" s="2162"/>
      <c r="P10" s="589" t="s">
        <v>1315</v>
      </c>
      <c r="Q10" s="742" t="s">
        <v>1315</v>
      </c>
      <c r="R10" s="741" t="s">
        <v>1315</v>
      </c>
      <c r="S10" s="2166"/>
      <c r="T10" s="590" t="s">
        <v>1316</v>
      </c>
      <c r="U10" s="590" t="s">
        <v>1317</v>
      </c>
      <c r="V10" s="590" t="s">
        <v>1317</v>
      </c>
      <c r="W10" s="590" t="s">
        <v>1317</v>
      </c>
      <c r="X10" s="591"/>
      <c r="Y10" s="591"/>
      <c r="Z10" s="2143"/>
      <c r="AA10" s="2151"/>
      <c r="AB10" s="2151"/>
      <c r="AC10" s="2151"/>
      <c r="AD10" s="2151"/>
      <c r="AE10" s="2163"/>
      <c r="AF10" s="2163"/>
      <c r="AG10" s="2163"/>
      <c r="AJ10" s="571" t="s">
        <v>1318</v>
      </c>
      <c r="AK10" s="584">
        <f>AD12</f>
        <v>112746</v>
      </c>
      <c r="AL10" s="584">
        <f>AE12</f>
        <v>11275</v>
      </c>
      <c r="AM10" s="584">
        <f t="shared" ref="AM10:AN10" si="0">AF12</f>
        <v>22550</v>
      </c>
      <c r="AN10" s="584">
        <f t="shared" si="0"/>
        <v>33824</v>
      </c>
      <c r="AO10" s="719"/>
      <c r="AR10" s="571" t="s">
        <v>1318</v>
      </c>
      <c r="AS10" s="585">
        <f>AK10</f>
        <v>112746</v>
      </c>
      <c r="AT10" s="585">
        <f>AL10</f>
        <v>11275</v>
      </c>
      <c r="AU10" s="586"/>
      <c r="AX10" s="2149"/>
      <c r="AY10" s="2156"/>
      <c r="AZ10" s="2156"/>
      <c r="BA10" s="738" t="s">
        <v>1319</v>
      </c>
      <c r="BB10" s="588">
        <v>95700</v>
      </c>
      <c r="BC10" s="588">
        <f>BB10</f>
        <v>95700</v>
      </c>
      <c r="BD10" s="739" t="s">
        <v>1314</v>
      </c>
      <c r="BF10" s="708"/>
      <c r="BG10" s="708"/>
      <c r="BH10" s="730"/>
      <c r="BI10" s="714"/>
      <c r="BJ10" s="708"/>
      <c r="BK10" s="708"/>
      <c r="BQ10" s="714"/>
      <c r="BS10" s="708"/>
    </row>
    <row r="11" spans="1:71" outlineLevel="2">
      <c r="C11" s="575" t="s">
        <v>190</v>
      </c>
      <c r="D11" s="592">
        <f t="shared" ref="D11:D17" si="1">C44</f>
        <v>182</v>
      </c>
      <c r="E11" s="592">
        <f>$G$21+$G$25+$G$26</f>
        <v>6</v>
      </c>
      <c r="F11" s="593">
        <f t="shared" ref="F11:F17" si="2">D11+E11</f>
        <v>188</v>
      </c>
      <c r="G11" s="594">
        <f>D11+$G$25+$G$26</f>
        <v>188</v>
      </c>
      <c r="H11" s="595">
        <f>ROUND(G11*$G$37,0)</f>
        <v>15</v>
      </c>
      <c r="I11" s="596">
        <f>ROUND(G11*$G$38,0)</f>
        <v>2</v>
      </c>
      <c r="J11" s="597">
        <f>ROUND(G11*$G$39,0)</f>
        <v>3</v>
      </c>
      <c r="K11" s="598">
        <f>F11+H11+I11+J11</f>
        <v>208</v>
      </c>
      <c r="L11" s="599">
        <f t="shared" ref="L11:L17" si="3">ROUNDDOWN($K11*$J$4,0)</f>
        <v>2192</v>
      </c>
      <c r="M11" s="592">
        <f t="shared" ref="M11:M17" si="4">D11*30</f>
        <v>5460</v>
      </c>
      <c r="N11" s="743">
        <f>$G$28+$G$30+$G$24+$G$34</f>
        <v>150</v>
      </c>
      <c r="O11" s="592">
        <f t="shared" ref="O11:O17" si="5">G11*30</f>
        <v>5640</v>
      </c>
      <c r="P11" s="595">
        <f>ROUND(O11*$G$37,0)</f>
        <v>462</v>
      </c>
      <c r="Q11" s="595">
        <f>ROUND(O11*$G$38,0)</f>
        <v>68</v>
      </c>
      <c r="R11" s="597">
        <f>ROUND(O11*$G$39,0)</f>
        <v>85</v>
      </c>
      <c r="S11" s="598">
        <f>F11*30+P11+Q11+R11+N11</f>
        <v>6405</v>
      </c>
      <c r="T11" s="600">
        <f t="shared" ref="T11:T12" si="6">IF($J$3="介護専用型","－",ROUNDDOWN(S11*$J$4,0))</f>
        <v>67508</v>
      </c>
      <c r="U11" s="600">
        <f>IF($J$3="介護専用型","－",ROUNDUP($T11*0.1,0))</f>
        <v>6751</v>
      </c>
      <c r="V11" s="600">
        <f>IF($J$3="介護専用型","－",ROUNDUP($T11*0.2,0))</f>
        <v>13502</v>
      </c>
      <c r="W11" s="600">
        <f>IF($J$3="介護専用型","－",ROUNDUP($T11*0.3,0))</f>
        <v>20253</v>
      </c>
      <c r="X11" s="601"/>
      <c r="Y11" s="601"/>
      <c r="Z11" s="602" t="s">
        <v>190</v>
      </c>
      <c r="AA11" s="812">
        <f>IF($J$3="介護専用型","－",K11)</f>
        <v>208</v>
      </c>
      <c r="AB11" s="813">
        <f>IF($J$3="介護専用型","－",L11)</f>
        <v>2192</v>
      </c>
      <c r="AC11" s="812">
        <f t="shared" ref="AC11:AG12" si="7">IF($J$3="介護専用型","－",S11)</f>
        <v>6405</v>
      </c>
      <c r="AD11" s="813">
        <f t="shared" si="7"/>
        <v>67508</v>
      </c>
      <c r="AE11" s="813">
        <f t="shared" si="7"/>
        <v>6751</v>
      </c>
      <c r="AF11" s="813">
        <f t="shared" si="7"/>
        <v>13502</v>
      </c>
      <c r="AG11" s="813">
        <f t="shared" si="7"/>
        <v>20253</v>
      </c>
      <c r="AJ11" s="719"/>
      <c r="AK11" s="719"/>
      <c r="AL11" s="719"/>
      <c r="AM11" s="719"/>
      <c r="AN11" s="719"/>
      <c r="AO11" s="719"/>
      <c r="AX11" s="2149"/>
      <c r="AY11" s="2156"/>
      <c r="AZ11" s="2156"/>
      <c r="BA11" s="738" t="s">
        <v>1320</v>
      </c>
      <c r="BB11" s="588">
        <v>28900</v>
      </c>
      <c r="BC11" s="588">
        <f>BB11</f>
        <v>28900</v>
      </c>
      <c r="BD11" s="739" t="s">
        <v>1314</v>
      </c>
      <c r="BF11" s="708"/>
      <c r="BG11" s="708"/>
      <c r="BH11" s="730"/>
      <c r="BI11" s="714"/>
      <c r="BJ11" s="708"/>
      <c r="BK11" s="708"/>
      <c r="BQ11" s="714"/>
      <c r="BS11" s="708"/>
    </row>
    <row r="12" spans="1:71" outlineLevel="2">
      <c r="C12" s="575" t="s">
        <v>191</v>
      </c>
      <c r="D12" s="592">
        <f t="shared" si="1"/>
        <v>311</v>
      </c>
      <c r="E12" s="592">
        <f>$G$21+$G$25+$G$26</f>
        <v>6</v>
      </c>
      <c r="F12" s="593">
        <f t="shared" si="2"/>
        <v>317</v>
      </c>
      <c r="G12" s="594">
        <f t="shared" ref="G12:G17" si="8">D12+$G$25+$G$26</f>
        <v>317</v>
      </c>
      <c r="H12" s="595">
        <f>ROUND(G12*$G$37,0)</f>
        <v>26</v>
      </c>
      <c r="I12" s="596">
        <f t="shared" ref="I12:I17" si="9">ROUND(G12*$G$38,0)</f>
        <v>4</v>
      </c>
      <c r="J12" s="597">
        <f t="shared" ref="J12:J17" si="10">ROUND(G12*$G$39,0)</f>
        <v>5</v>
      </c>
      <c r="K12" s="598">
        <f t="shared" ref="K12:K17" si="11">F12+H12+I12+J12</f>
        <v>352</v>
      </c>
      <c r="L12" s="599">
        <f t="shared" si="3"/>
        <v>3710</v>
      </c>
      <c r="M12" s="592">
        <f t="shared" si="4"/>
        <v>9330</v>
      </c>
      <c r="N12" s="743">
        <f>$G$28+$G$30+$G$24+$G$34</f>
        <v>150</v>
      </c>
      <c r="O12" s="592">
        <f t="shared" si="5"/>
        <v>9510</v>
      </c>
      <c r="P12" s="595">
        <f>ROUND(O12*$G$37,0)</f>
        <v>780</v>
      </c>
      <c r="Q12" s="595">
        <f>ROUND(O12*$G$38,0)</f>
        <v>114</v>
      </c>
      <c r="R12" s="597">
        <f>ROUND(O12*$G$39,0)</f>
        <v>143</v>
      </c>
      <c r="S12" s="598">
        <f t="shared" ref="S12:S17" si="12">F12*30+P12+Q12+R12+N12</f>
        <v>10697</v>
      </c>
      <c r="T12" s="600">
        <f t="shared" si="6"/>
        <v>112746</v>
      </c>
      <c r="U12" s="600">
        <f>IF($J$3="介護専用型","－",ROUNDUP($T12*0.1,0))</f>
        <v>11275</v>
      </c>
      <c r="V12" s="600">
        <f>IF($J$3="介護専用型","－",ROUNDUP($T12*0.2,0))</f>
        <v>22550</v>
      </c>
      <c r="W12" s="600">
        <f>IF($J$3="介護専用型","－",ROUNDUP($T12*0.3,0))</f>
        <v>33824</v>
      </c>
      <c r="X12" s="601"/>
      <c r="Y12" s="601"/>
      <c r="Z12" s="602" t="s">
        <v>191</v>
      </c>
      <c r="AA12" s="812">
        <f>IF($J$3="介護専用型","－",K12)</f>
        <v>352</v>
      </c>
      <c r="AB12" s="813">
        <f>IF($J$3="介護専用型","－",L12)</f>
        <v>3710</v>
      </c>
      <c r="AC12" s="812">
        <f t="shared" si="7"/>
        <v>10697</v>
      </c>
      <c r="AD12" s="813">
        <f t="shared" si="7"/>
        <v>112746</v>
      </c>
      <c r="AE12" s="813">
        <f t="shared" si="7"/>
        <v>11275</v>
      </c>
      <c r="AF12" s="813">
        <f t="shared" si="7"/>
        <v>22550</v>
      </c>
      <c r="AG12" s="813">
        <f t="shared" si="7"/>
        <v>33824</v>
      </c>
      <c r="AJ12" s="570"/>
      <c r="AK12" s="2144" t="s">
        <v>1279</v>
      </c>
      <c r="AL12" s="2146" t="s">
        <v>1321</v>
      </c>
      <c r="AM12" s="2147"/>
      <c r="AN12" s="2148"/>
      <c r="AO12" s="719"/>
      <c r="AR12" s="570"/>
      <c r="AS12" s="2144" t="s">
        <v>1279</v>
      </c>
      <c r="AT12" s="571" t="s">
        <v>1280</v>
      </c>
      <c r="AU12" s="572"/>
      <c r="AX12" s="2149"/>
      <c r="AY12" s="2156"/>
      <c r="AZ12" s="2156"/>
      <c r="BA12" s="738" t="s">
        <v>1322</v>
      </c>
      <c r="BB12" s="603" t="s">
        <v>1323</v>
      </c>
      <c r="BC12" s="603" t="s">
        <v>1324</v>
      </c>
      <c r="BD12" s="739" t="s">
        <v>1314</v>
      </c>
      <c r="BF12" s="708"/>
      <c r="BG12" s="708"/>
      <c r="BH12" s="730"/>
      <c r="BI12" s="714"/>
      <c r="BJ12" s="708"/>
      <c r="BK12" s="708"/>
      <c r="BQ12" s="714"/>
      <c r="BS12" s="708"/>
    </row>
    <row r="13" spans="1:71">
      <c r="C13" s="575" t="s">
        <v>192</v>
      </c>
      <c r="D13" s="592">
        <f t="shared" si="1"/>
        <v>538</v>
      </c>
      <c r="E13" s="592">
        <f>$G$21+$G$22+$G$25+$G$26</f>
        <v>16</v>
      </c>
      <c r="F13" s="593">
        <f t="shared" si="2"/>
        <v>554</v>
      </c>
      <c r="G13" s="594">
        <f t="shared" si="8"/>
        <v>544</v>
      </c>
      <c r="H13" s="595">
        <f t="shared" ref="H13:H17" si="13">ROUND(G13*$G$37,0)</f>
        <v>45</v>
      </c>
      <c r="I13" s="596">
        <f t="shared" si="9"/>
        <v>7</v>
      </c>
      <c r="J13" s="597">
        <f t="shared" si="10"/>
        <v>8</v>
      </c>
      <c r="K13" s="598">
        <f t="shared" si="11"/>
        <v>614</v>
      </c>
      <c r="L13" s="599">
        <f t="shared" si="3"/>
        <v>6471</v>
      </c>
      <c r="M13" s="592">
        <f t="shared" si="4"/>
        <v>16140</v>
      </c>
      <c r="N13" s="595">
        <f t="shared" ref="N13:N15" si="14">$G$28+$G$30+$G$24+$G$33+$G$34</f>
        <v>210</v>
      </c>
      <c r="O13" s="592">
        <f t="shared" si="5"/>
        <v>16320</v>
      </c>
      <c r="P13" s="595">
        <f t="shared" ref="P13:P16" si="15">ROUND(O13*$G$37,0)</f>
        <v>1338</v>
      </c>
      <c r="Q13" s="595">
        <f t="shared" ref="Q13:Q17" si="16">ROUND(O13*$G$38,0)</f>
        <v>196</v>
      </c>
      <c r="R13" s="597">
        <f t="shared" ref="R13:R17" si="17">ROUND(O13*$G$39,0)</f>
        <v>245</v>
      </c>
      <c r="S13" s="598">
        <f t="shared" si="12"/>
        <v>18609</v>
      </c>
      <c r="T13" s="600">
        <f>ROUNDDOWN(S13*$J$4,0)</f>
        <v>196138</v>
      </c>
      <c r="U13" s="600">
        <f>ROUNDUP($T13*0.1,0)</f>
        <v>19614</v>
      </c>
      <c r="V13" s="600">
        <f>ROUNDUP($T13*0.2,0)</f>
        <v>39228</v>
      </c>
      <c r="W13" s="600">
        <f>ROUNDUP($T13*0.3,0)</f>
        <v>58842</v>
      </c>
      <c r="X13" s="601"/>
      <c r="Y13" s="601"/>
      <c r="Z13" s="602" t="s">
        <v>192</v>
      </c>
      <c r="AA13" s="812">
        <f t="shared" ref="AA13:AB17" si="18">K13</f>
        <v>614</v>
      </c>
      <c r="AB13" s="813">
        <f t="shared" si="18"/>
        <v>6471</v>
      </c>
      <c r="AC13" s="812">
        <f t="shared" ref="AC13:AG17" si="19">S13</f>
        <v>18609</v>
      </c>
      <c r="AD13" s="813">
        <f t="shared" si="19"/>
        <v>196138</v>
      </c>
      <c r="AE13" s="813">
        <f t="shared" si="19"/>
        <v>19614</v>
      </c>
      <c r="AF13" s="813">
        <f t="shared" si="19"/>
        <v>39228</v>
      </c>
      <c r="AG13" s="813">
        <f t="shared" si="19"/>
        <v>58842</v>
      </c>
      <c r="AJ13" s="578"/>
      <c r="AK13" s="2145"/>
      <c r="AL13" s="571" t="s">
        <v>1295</v>
      </c>
      <c r="AM13" s="571" t="s">
        <v>1296</v>
      </c>
      <c r="AN13" s="571" t="s">
        <v>1297</v>
      </c>
      <c r="AO13" s="719"/>
      <c r="AR13" s="578"/>
      <c r="AS13" s="2145"/>
      <c r="AT13" s="571" t="s">
        <v>1295</v>
      </c>
      <c r="AU13" s="572"/>
      <c r="AX13" s="2149"/>
      <c r="AY13" s="2156"/>
      <c r="AZ13" s="2156"/>
      <c r="BA13" s="738" t="s">
        <v>1325</v>
      </c>
      <c r="BB13" s="588">
        <v>5280</v>
      </c>
      <c r="BC13" s="588">
        <f>BB13</f>
        <v>5280</v>
      </c>
      <c r="BD13" s="739" t="s">
        <v>1314</v>
      </c>
      <c r="BF13" s="708"/>
      <c r="BG13" s="708"/>
      <c r="BH13" s="730"/>
      <c r="BI13" s="714"/>
      <c r="BJ13" s="708"/>
      <c r="BK13" s="708"/>
      <c r="BQ13" s="714"/>
      <c r="BS13" s="708"/>
    </row>
    <row r="14" spans="1:71">
      <c r="C14" s="575" t="s">
        <v>193</v>
      </c>
      <c r="D14" s="592">
        <f t="shared" si="1"/>
        <v>604</v>
      </c>
      <c r="E14" s="592">
        <f>$G$21+$G$22+$G$25+$G$26</f>
        <v>16</v>
      </c>
      <c r="F14" s="593">
        <f t="shared" si="2"/>
        <v>620</v>
      </c>
      <c r="G14" s="594">
        <f t="shared" si="8"/>
        <v>610</v>
      </c>
      <c r="H14" s="595">
        <f t="shared" si="13"/>
        <v>50</v>
      </c>
      <c r="I14" s="596">
        <f t="shared" si="9"/>
        <v>7</v>
      </c>
      <c r="J14" s="597">
        <f t="shared" si="10"/>
        <v>9</v>
      </c>
      <c r="K14" s="598">
        <f t="shared" si="11"/>
        <v>686</v>
      </c>
      <c r="L14" s="599">
        <f t="shared" si="3"/>
        <v>7230</v>
      </c>
      <c r="M14" s="592">
        <f t="shared" si="4"/>
        <v>18120</v>
      </c>
      <c r="N14" s="595">
        <f t="shared" si="14"/>
        <v>210</v>
      </c>
      <c r="O14" s="592">
        <f t="shared" si="5"/>
        <v>18300</v>
      </c>
      <c r="P14" s="595">
        <f t="shared" si="15"/>
        <v>1501</v>
      </c>
      <c r="Q14" s="595">
        <f t="shared" si="16"/>
        <v>220</v>
      </c>
      <c r="R14" s="597">
        <f t="shared" si="17"/>
        <v>275</v>
      </c>
      <c r="S14" s="598">
        <f t="shared" si="12"/>
        <v>20806</v>
      </c>
      <c r="T14" s="600">
        <f t="shared" ref="T14:T17" si="20">ROUNDDOWN(S14*$J$4,0)</f>
        <v>219295</v>
      </c>
      <c r="U14" s="600">
        <f>ROUNDUP($T14*0.1,0)</f>
        <v>21930</v>
      </c>
      <c r="V14" s="600">
        <f>ROUNDUP($T14*0.2,0)</f>
        <v>43859</v>
      </c>
      <c r="W14" s="600">
        <f>ROUNDUP($T14*0.3,0)</f>
        <v>65789</v>
      </c>
      <c r="X14" s="601"/>
      <c r="Y14" s="601"/>
      <c r="Z14" s="602" t="s">
        <v>193</v>
      </c>
      <c r="AA14" s="812">
        <f t="shared" si="18"/>
        <v>686</v>
      </c>
      <c r="AB14" s="813">
        <f t="shared" si="18"/>
        <v>7230</v>
      </c>
      <c r="AC14" s="812">
        <f t="shared" si="19"/>
        <v>20806</v>
      </c>
      <c r="AD14" s="813">
        <f t="shared" si="19"/>
        <v>219295</v>
      </c>
      <c r="AE14" s="813">
        <f t="shared" si="19"/>
        <v>21930</v>
      </c>
      <c r="AF14" s="813">
        <f t="shared" si="19"/>
        <v>43859</v>
      </c>
      <c r="AG14" s="813">
        <f t="shared" si="19"/>
        <v>65789</v>
      </c>
      <c r="AJ14" s="571" t="s">
        <v>1326</v>
      </c>
      <c r="AK14" s="604">
        <f>AD13</f>
        <v>196138</v>
      </c>
      <c r="AL14" s="604">
        <f>AE13</f>
        <v>19614</v>
      </c>
      <c r="AM14" s="604">
        <f>AF13</f>
        <v>39228</v>
      </c>
      <c r="AN14" s="604">
        <f>AG13</f>
        <v>58842</v>
      </c>
      <c r="AR14" s="571" t="s">
        <v>1326</v>
      </c>
      <c r="AS14" s="585">
        <f>AK14</f>
        <v>196138</v>
      </c>
      <c r="AT14" s="585">
        <f>AL14</f>
        <v>19614</v>
      </c>
      <c r="AU14" s="586"/>
      <c r="AX14" s="2150"/>
      <c r="AY14" s="2156"/>
      <c r="AZ14" s="2156"/>
      <c r="BA14" s="738" t="s">
        <v>44</v>
      </c>
      <c r="BB14" s="603" t="s">
        <v>1323</v>
      </c>
      <c r="BC14" s="603" t="s">
        <v>1324</v>
      </c>
      <c r="BD14" s="739" t="s">
        <v>1314</v>
      </c>
      <c r="BE14" s="714"/>
      <c r="BF14" s="708"/>
      <c r="BG14" s="708"/>
      <c r="BI14" s="714"/>
      <c r="BJ14" s="708"/>
      <c r="BK14" s="708"/>
      <c r="BQ14" s="714"/>
      <c r="BS14" s="708"/>
    </row>
    <row r="15" spans="1:71" outlineLevel="1">
      <c r="C15" s="575" t="s">
        <v>194</v>
      </c>
      <c r="D15" s="592">
        <f t="shared" si="1"/>
        <v>674</v>
      </c>
      <c r="E15" s="592">
        <f>$G$21+$G$22+$G$25+$G$26</f>
        <v>16</v>
      </c>
      <c r="F15" s="593">
        <f t="shared" si="2"/>
        <v>690</v>
      </c>
      <c r="G15" s="594">
        <f t="shared" si="8"/>
        <v>680</v>
      </c>
      <c r="H15" s="595">
        <f t="shared" si="13"/>
        <v>56</v>
      </c>
      <c r="I15" s="596">
        <f t="shared" si="9"/>
        <v>8</v>
      </c>
      <c r="J15" s="597">
        <f t="shared" si="10"/>
        <v>10</v>
      </c>
      <c r="K15" s="598">
        <f t="shared" si="11"/>
        <v>764</v>
      </c>
      <c r="L15" s="599">
        <f t="shared" si="3"/>
        <v>8052</v>
      </c>
      <c r="M15" s="592">
        <f t="shared" si="4"/>
        <v>20220</v>
      </c>
      <c r="N15" s="595">
        <f t="shared" si="14"/>
        <v>210</v>
      </c>
      <c r="O15" s="592">
        <f t="shared" si="5"/>
        <v>20400</v>
      </c>
      <c r="P15" s="595">
        <f t="shared" si="15"/>
        <v>1673</v>
      </c>
      <c r="Q15" s="595">
        <f t="shared" si="16"/>
        <v>245</v>
      </c>
      <c r="R15" s="597">
        <f t="shared" si="17"/>
        <v>306</v>
      </c>
      <c r="S15" s="598">
        <f t="shared" si="12"/>
        <v>23134</v>
      </c>
      <c r="T15" s="600">
        <f t="shared" si="20"/>
        <v>243832</v>
      </c>
      <c r="U15" s="600">
        <f>ROUNDUP($T15*0.1,0)</f>
        <v>24384</v>
      </c>
      <c r="V15" s="600">
        <f>ROUNDUP($T15*0.2,0)</f>
        <v>48767</v>
      </c>
      <c r="W15" s="600">
        <f>ROUNDUP($T15*0.3,0)</f>
        <v>73150</v>
      </c>
      <c r="X15" s="601"/>
      <c r="Y15" s="601"/>
      <c r="Z15" s="602" t="s">
        <v>194</v>
      </c>
      <c r="AA15" s="812">
        <f t="shared" si="18"/>
        <v>764</v>
      </c>
      <c r="AB15" s="813">
        <f t="shared" si="18"/>
        <v>8052</v>
      </c>
      <c r="AC15" s="812">
        <f t="shared" si="19"/>
        <v>23134</v>
      </c>
      <c r="AD15" s="813">
        <f t="shared" si="19"/>
        <v>243832</v>
      </c>
      <c r="AE15" s="813">
        <f t="shared" si="19"/>
        <v>24384</v>
      </c>
      <c r="AF15" s="813">
        <f t="shared" si="19"/>
        <v>48767</v>
      </c>
      <c r="AG15" s="813">
        <f t="shared" si="19"/>
        <v>73150</v>
      </c>
      <c r="AJ15" s="571" t="s">
        <v>460</v>
      </c>
      <c r="AK15" s="604">
        <f t="shared" ref="AK15:AN18" si="21">AD14</f>
        <v>219295</v>
      </c>
      <c r="AL15" s="604">
        <f t="shared" si="21"/>
        <v>21930</v>
      </c>
      <c r="AM15" s="604">
        <f t="shared" si="21"/>
        <v>43859</v>
      </c>
      <c r="AN15" s="604">
        <f t="shared" si="21"/>
        <v>65789</v>
      </c>
      <c r="AR15" s="571" t="s">
        <v>460</v>
      </c>
      <c r="AS15" s="585">
        <f t="shared" ref="AS15:AT18" si="22">AK15</f>
        <v>219295</v>
      </c>
      <c r="AT15" s="585">
        <f t="shared" si="22"/>
        <v>21930</v>
      </c>
      <c r="AU15" s="586"/>
      <c r="BD15" s="714"/>
      <c r="BE15" s="714"/>
      <c r="BF15" s="708"/>
      <c r="BG15" s="708"/>
      <c r="BI15" s="714"/>
      <c r="BJ15" s="708"/>
      <c r="BK15" s="708"/>
      <c r="BQ15" s="714"/>
      <c r="BS15" s="708"/>
    </row>
    <row r="16" spans="1:71" outlineLevel="1">
      <c r="C16" s="575" t="s">
        <v>195</v>
      </c>
      <c r="D16" s="592">
        <f t="shared" si="1"/>
        <v>738</v>
      </c>
      <c r="E16" s="592">
        <f>$G$21+$G$22+$G$25+$G$26</f>
        <v>16</v>
      </c>
      <c r="F16" s="593">
        <f t="shared" si="2"/>
        <v>754</v>
      </c>
      <c r="G16" s="594">
        <f t="shared" si="8"/>
        <v>744</v>
      </c>
      <c r="H16" s="595">
        <f t="shared" si="13"/>
        <v>61</v>
      </c>
      <c r="I16" s="596">
        <f t="shared" si="9"/>
        <v>9</v>
      </c>
      <c r="J16" s="597">
        <f t="shared" si="10"/>
        <v>11</v>
      </c>
      <c r="K16" s="598">
        <f t="shared" si="11"/>
        <v>835</v>
      </c>
      <c r="L16" s="599">
        <f t="shared" si="3"/>
        <v>8800</v>
      </c>
      <c r="M16" s="592">
        <f t="shared" si="4"/>
        <v>22140</v>
      </c>
      <c r="N16" s="595">
        <f>$G$28+$G$30+$G$24+$G$33+$G$34</f>
        <v>210</v>
      </c>
      <c r="O16" s="592">
        <f t="shared" si="5"/>
        <v>22320</v>
      </c>
      <c r="P16" s="595">
        <f t="shared" si="15"/>
        <v>1830</v>
      </c>
      <c r="Q16" s="595">
        <f t="shared" si="16"/>
        <v>268</v>
      </c>
      <c r="R16" s="597">
        <f t="shared" si="17"/>
        <v>335</v>
      </c>
      <c r="S16" s="598">
        <f t="shared" si="12"/>
        <v>25263</v>
      </c>
      <c r="T16" s="600">
        <f t="shared" si="20"/>
        <v>266272</v>
      </c>
      <c r="U16" s="600">
        <f>ROUNDUP($T16*0.1,0)</f>
        <v>26628</v>
      </c>
      <c r="V16" s="600">
        <f>ROUNDUP($T16*0.2,0)</f>
        <v>53255</v>
      </c>
      <c r="W16" s="600">
        <f>ROUNDUP($T16*0.3,0)</f>
        <v>79882</v>
      </c>
      <c r="X16" s="601"/>
      <c r="Y16" s="601"/>
      <c r="Z16" s="602" t="s">
        <v>195</v>
      </c>
      <c r="AA16" s="812">
        <f t="shared" si="18"/>
        <v>835</v>
      </c>
      <c r="AB16" s="813">
        <f t="shared" si="18"/>
        <v>8800</v>
      </c>
      <c r="AC16" s="812">
        <f t="shared" si="19"/>
        <v>25263</v>
      </c>
      <c r="AD16" s="813">
        <f t="shared" si="19"/>
        <v>266272</v>
      </c>
      <c r="AE16" s="813">
        <f t="shared" si="19"/>
        <v>26628</v>
      </c>
      <c r="AF16" s="813">
        <f t="shared" si="19"/>
        <v>53255</v>
      </c>
      <c r="AG16" s="813">
        <f t="shared" si="19"/>
        <v>79882</v>
      </c>
      <c r="AJ16" s="571" t="s">
        <v>461</v>
      </c>
      <c r="AK16" s="604">
        <f t="shared" si="21"/>
        <v>243832</v>
      </c>
      <c r="AL16" s="604">
        <f t="shared" si="21"/>
        <v>24384</v>
      </c>
      <c r="AM16" s="604">
        <f t="shared" si="21"/>
        <v>48767</v>
      </c>
      <c r="AN16" s="604">
        <f t="shared" si="21"/>
        <v>73150</v>
      </c>
      <c r="AR16" s="571" t="s">
        <v>461</v>
      </c>
      <c r="AS16" s="585">
        <f t="shared" si="22"/>
        <v>243832</v>
      </c>
      <c r="AT16" s="585">
        <f t="shared" si="22"/>
        <v>24384</v>
      </c>
      <c r="AU16" s="586"/>
      <c r="BD16" s="714"/>
      <c r="BE16" s="714"/>
      <c r="BF16" s="708"/>
      <c r="BG16" s="708"/>
      <c r="BI16" s="714"/>
      <c r="BJ16" s="708"/>
      <c r="BK16" s="708"/>
      <c r="BQ16" s="714"/>
      <c r="BS16" s="708"/>
    </row>
    <row r="17" spans="1:71">
      <c r="C17" s="575" t="s">
        <v>196</v>
      </c>
      <c r="D17" s="592">
        <f t="shared" si="1"/>
        <v>807</v>
      </c>
      <c r="E17" s="592">
        <f>$G$21+$G$22+$G$25+$G$26</f>
        <v>16</v>
      </c>
      <c r="F17" s="593">
        <f t="shared" si="2"/>
        <v>823</v>
      </c>
      <c r="G17" s="594">
        <f t="shared" si="8"/>
        <v>813</v>
      </c>
      <c r="H17" s="595">
        <f t="shared" si="13"/>
        <v>67</v>
      </c>
      <c r="I17" s="596">
        <f t="shared" si="9"/>
        <v>10</v>
      </c>
      <c r="J17" s="597">
        <f t="shared" si="10"/>
        <v>12</v>
      </c>
      <c r="K17" s="598">
        <f t="shared" si="11"/>
        <v>912</v>
      </c>
      <c r="L17" s="599">
        <f t="shared" si="3"/>
        <v>9612</v>
      </c>
      <c r="M17" s="592">
        <f t="shared" si="4"/>
        <v>24210</v>
      </c>
      <c r="N17" s="595">
        <f>$G$28+$G$30+$G$24+$G$33+$G$34</f>
        <v>210</v>
      </c>
      <c r="O17" s="592">
        <f t="shared" si="5"/>
        <v>24390</v>
      </c>
      <c r="P17" s="595">
        <f>ROUND(O17*$G$37,0)</f>
        <v>2000</v>
      </c>
      <c r="Q17" s="595">
        <f t="shared" si="16"/>
        <v>293</v>
      </c>
      <c r="R17" s="597">
        <f t="shared" si="17"/>
        <v>366</v>
      </c>
      <c r="S17" s="598">
        <f t="shared" si="12"/>
        <v>27559</v>
      </c>
      <c r="T17" s="600">
        <f t="shared" si="20"/>
        <v>290471</v>
      </c>
      <c r="U17" s="600">
        <f>ROUNDUP($T17*0.1,0)</f>
        <v>29048</v>
      </c>
      <c r="V17" s="600">
        <f>ROUNDUP($T17*0.2,0)</f>
        <v>58095</v>
      </c>
      <c r="W17" s="600">
        <f>ROUNDUP($T17*0.3,0)</f>
        <v>87142</v>
      </c>
      <c r="X17" s="601"/>
      <c r="Y17" s="601"/>
      <c r="Z17" s="602" t="s">
        <v>196</v>
      </c>
      <c r="AA17" s="812">
        <f t="shared" si="18"/>
        <v>912</v>
      </c>
      <c r="AB17" s="813">
        <f t="shared" si="18"/>
        <v>9612</v>
      </c>
      <c r="AC17" s="812">
        <f t="shared" si="19"/>
        <v>27559</v>
      </c>
      <c r="AD17" s="813">
        <f t="shared" si="19"/>
        <v>290471</v>
      </c>
      <c r="AE17" s="813">
        <f t="shared" si="19"/>
        <v>29048</v>
      </c>
      <c r="AF17" s="813">
        <f t="shared" si="19"/>
        <v>58095</v>
      </c>
      <c r="AG17" s="813">
        <f t="shared" si="19"/>
        <v>87142</v>
      </c>
      <c r="AJ17" s="571" t="s">
        <v>462</v>
      </c>
      <c r="AK17" s="604">
        <f t="shared" si="21"/>
        <v>266272</v>
      </c>
      <c r="AL17" s="604">
        <f t="shared" si="21"/>
        <v>26628</v>
      </c>
      <c r="AM17" s="604">
        <f t="shared" si="21"/>
        <v>53255</v>
      </c>
      <c r="AN17" s="604">
        <f t="shared" si="21"/>
        <v>79882</v>
      </c>
      <c r="AR17" s="571" t="s">
        <v>462</v>
      </c>
      <c r="AS17" s="585">
        <f t="shared" si="22"/>
        <v>266272</v>
      </c>
      <c r="AT17" s="585">
        <f t="shared" si="22"/>
        <v>26628</v>
      </c>
      <c r="AU17" s="586"/>
      <c r="BD17" s="714"/>
      <c r="BE17" s="714"/>
      <c r="BF17" s="708"/>
      <c r="BG17" s="708"/>
      <c r="BI17" s="714"/>
      <c r="BJ17" s="708"/>
      <c r="BK17" s="708"/>
      <c r="BQ17" s="714"/>
      <c r="BS17" s="708"/>
    </row>
    <row r="18" spans="1:71" outlineLevel="1">
      <c r="C18" s="605"/>
      <c r="D18" s="606"/>
      <c r="E18" s="606"/>
      <c r="F18" s="606"/>
      <c r="G18" s="606"/>
      <c r="H18" s="606"/>
      <c r="I18" s="607"/>
      <c r="J18" s="608"/>
      <c r="K18" s="607"/>
      <c r="L18" s="608"/>
      <c r="M18" s="607"/>
      <c r="N18" s="607"/>
      <c r="O18" s="607"/>
      <c r="P18" s="607"/>
      <c r="Q18" s="607"/>
      <c r="S18" s="607"/>
      <c r="T18" s="607"/>
      <c r="U18" s="607"/>
      <c r="V18" s="609"/>
      <c r="AJ18" s="571" t="s">
        <v>463</v>
      </c>
      <c r="AK18" s="604">
        <f>AD17</f>
        <v>290471</v>
      </c>
      <c r="AL18" s="604">
        <f t="shared" si="21"/>
        <v>29048</v>
      </c>
      <c r="AM18" s="604">
        <f t="shared" si="21"/>
        <v>58095</v>
      </c>
      <c r="AN18" s="604">
        <f t="shared" si="21"/>
        <v>87142</v>
      </c>
      <c r="AR18" s="571" t="s">
        <v>463</v>
      </c>
      <c r="AS18" s="585">
        <f t="shared" si="22"/>
        <v>290471</v>
      </c>
      <c r="AT18" s="585">
        <f t="shared" si="22"/>
        <v>29048</v>
      </c>
      <c r="AU18" s="586"/>
      <c r="BB18" s="744"/>
      <c r="BD18" s="714"/>
      <c r="BE18" s="714"/>
      <c r="BF18" s="708"/>
      <c r="BG18" s="708"/>
      <c r="BI18" s="714"/>
      <c r="BJ18" s="708"/>
      <c r="BK18" s="708"/>
      <c r="BQ18" s="714"/>
      <c r="BS18" s="708"/>
    </row>
    <row r="19" spans="1:71" ht="15" customHeight="1" outlineLevel="1">
      <c r="C19" s="610"/>
      <c r="D19" s="610"/>
      <c r="E19" s="610"/>
      <c r="F19" s="610"/>
      <c r="G19" s="610"/>
      <c r="H19" s="610"/>
      <c r="I19" s="610"/>
      <c r="J19" s="611" t="s">
        <v>1327</v>
      </c>
      <c r="K19" s="745"/>
      <c r="L19" s="612" t="s">
        <v>1328</v>
      </c>
      <c r="M19" s="611" t="s">
        <v>1329</v>
      </c>
      <c r="N19" s="610"/>
      <c r="O19" s="707"/>
      <c r="P19" s="707"/>
      <c r="Q19" s="707"/>
      <c r="R19" s="707"/>
      <c r="S19" s="707"/>
      <c r="T19" s="707"/>
      <c r="U19" s="707"/>
      <c r="V19" s="609"/>
      <c r="BD19" s="714"/>
      <c r="BE19" s="714"/>
      <c r="BF19" s="708"/>
      <c r="BG19" s="708"/>
      <c r="BI19" s="714"/>
      <c r="BJ19" s="708"/>
      <c r="BK19" s="708"/>
      <c r="BQ19" s="714"/>
      <c r="BS19" s="708"/>
    </row>
    <row r="20" spans="1:71" ht="15" customHeight="1">
      <c r="A20" s="746"/>
      <c r="C20" s="2170" t="s">
        <v>1330</v>
      </c>
      <c r="D20" s="2171"/>
      <c r="E20" s="2171"/>
      <c r="F20" s="2172"/>
      <c r="G20" s="613" t="s">
        <v>1331</v>
      </c>
      <c r="H20" s="614" t="s">
        <v>1332</v>
      </c>
      <c r="I20" s="613" t="s">
        <v>371</v>
      </c>
      <c r="J20" s="745"/>
      <c r="K20" s="745"/>
      <c r="L20" s="745"/>
      <c r="M20" s="611"/>
      <c r="N20" s="610"/>
      <c r="O20" s="707"/>
      <c r="P20" s="707"/>
      <c r="Q20" s="707"/>
      <c r="R20" s="707"/>
      <c r="S20" s="707"/>
      <c r="T20" s="707"/>
      <c r="U20" s="707"/>
      <c r="V20" s="609"/>
      <c r="BD20" s="714"/>
      <c r="BE20" s="714"/>
      <c r="BF20" s="708"/>
      <c r="BG20" s="708"/>
      <c r="BH20" s="730"/>
      <c r="BI20" s="714"/>
      <c r="BJ20" s="708"/>
      <c r="BK20" s="708"/>
      <c r="BQ20" s="714"/>
      <c r="BS20" s="708"/>
    </row>
    <row r="21" spans="1:71" ht="15" customHeight="1">
      <c r="A21" s="746"/>
      <c r="B21" s="727" t="s">
        <v>1333</v>
      </c>
      <c r="C21" s="2173" t="s">
        <v>1334</v>
      </c>
      <c r="D21" s="2176" t="s">
        <v>99</v>
      </c>
      <c r="E21" s="2177"/>
      <c r="F21" s="2178"/>
      <c r="G21" s="615">
        <f>IF(H21=B83,C83,IF(H21=B84,C84,0))</f>
        <v>0</v>
      </c>
      <c r="H21" s="614" t="str">
        <f>IFERROR(INDEX('【参考　印刷しない】基本情報'!S:S,MATCH('【参考　印刷しない】料金表 ＋ L貼付用の料金表'!$J$2,'【参考　印刷しない】基本情報'!$C:$C,0)),"")</f>
        <v>なし</v>
      </c>
      <c r="I21" s="616"/>
      <c r="J21" s="617" t="s">
        <v>1335</v>
      </c>
      <c r="K21" s="745"/>
      <c r="L21" s="612" t="s">
        <v>1336</v>
      </c>
      <c r="M21" s="611"/>
      <c r="N21" s="610"/>
      <c r="O21" s="707"/>
      <c r="P21" s="707"/>
      <c r="Q21" s="707"/>
      <c r="R21" s="707"/>
      <c r="S21" s="707"/>
      <c r="T21" s="707"/>
      <c r="U21" s="707"/>
      <c r="V21" s="609"/>
      <c r="AD21" s="2179"/>
      <c r="AE21" s="2179"/>
      <c r="AG21" s="747"/>
      <c r="AJ21" s="719" t="s">
        <v>1337</v>
      </c>
      <c r="AK21" s="719"/>
      <c r="AL21" s="719"/>
      <c r="AM21" s="719"/>
      <c r="AN21" s="719"/>
      <c r="AO21" s="748"/>
      <c r="BD21" s="714"/>
      <c r="BE21" s="714"/>
      <c r="BF21" s="708"/>
      <c r="BG21" s="708"/>
      <c r="BI21" s="714"/>
      <c r="BJ21" s="708"/>
      <c r="BK21" s="708"/>
      <c r="BQ21" s="714"/>
      <c r="BS21" s="708"/>
    </row>
    <row r="22" spans="1:71" ht="15" customHeight="1">
      <c r="A22" s="749" t="s">
        <v>1338</v>
      </c>
      <c r="B22" s="727" t="s">
        <v>1339</v>
      </c>
      <c r="C22" s="2174"/>
      <c r="D22" s="2176" t="s">
        <v>100</v>
      </c>
      <c r="E22" s="2177"/>
      <c r="F22" s="2178"/>
      <c r="G22" s="615">
        <f>IF(H22=G44,H44,0)</f>
        <v>10</v>
      </c>
      <c r="H22" s="614" t="str">
        <f>IFERROR(INDEX('【参考　印刷しない】基本情報'!T:T,MATCH('【参考　印刷しない】料金表 ＋ L貼付用の料金表'!$J$2,'【参考　印刷しない】基本情報'!$C:$C,0)),"")</f>
        <v>あり</v>
      </c>
      <c r="I22" s="618" t="s">
        <v>1340</v>
      </c>
      <c r="J22" s="617" t="s">
        <v>1335</v>
      </c>
      <c r="K22" s="745"/>
      <c r="L22" s="612" t="s">
        <v>1341</v>
      </c>
      <c r="M22" s="611"/>
      <c r="N22" s="610"/>
      <c r="O22" s="707"/>
      <c r="P22" s="707"/>
      <c r="Q22" s="707"/>
      <c r="R22" s="707"/>
      <c r="S22" s="707"/>
      <c r="T22" s="707"/>
      <c r="U22" s="707"/>
      <c r="V22" s="609"/>
      <c r="Z22" s="619"/>
      <c r="AA22" s="619"/>
      <c r="AB22" s="619"/>
      <c r="AC22" s="619"/>
      <c r="AD22" s="619"/>
      <c r="AE22" s="620"/>
      <c r="AF22" s="620"/>
      <c r="AG22" s="620"/>
      <c r="AJ22" s="750" t="s">
        <v>1342</v>
      </c>
      <c r="AK22" s="750"/>
      <c r="AL22" s="750"/>
      <c r="AM22" s="750"/>
      <c r="AN22" s="750"/>
      <c r="AO22" s="719"/>
      <c r="AR22" s="2183" t="s">
        <v>1343</v>
      </c>
      <c r="AS22" s="2184"/>
      <c r="AT22" s="2185"/>
      <c r="AU22" s="730"/>
      <c r="BA22" s="751"/>
      <c r="BB22" s="744"/>
      <c r="BC22" s="744"/>
      <c r="BD22" s="714"/>
      <c r="BE22" s="714"/>
      <c r="BF22" s="708"/>
      <c r="BG22" s="708"/>
      <c r="BI22" s="714"/>
      <c r="BJ22" s="708"/>
      <c r="BK22" s="708"/>
      <c r="BQ22" s="714"/>
      <c r="BS22" s="708"/>
    </row>
    <row r="23" spans="1:71" ht="15" customHeight="1">
      <c r="A23" s="746"/>
      <c r="B23" s="727" t="s">
        <v>1344</v>
      </c>
      <c r="C23" s="2174"/>
      <c r="D23" s="2176" t="s">
        <v>102</v>
      </c>
      <c r="E23" s="2177"/>
      <c r="F23" s="2178"/>
      <c r="G23" s="615" t="str">
        <f>IF(H23=M54,N54,IF(H23=M55,N55,0))</f>
        <v>72～1280</v>
      </c>
      <c r="H23" s="614" t="str">
        <f>IFERROR(INDEX('【参考　印刷しない】基本情報'!U:U,MATCH('【参考　印刷しない】料金表 ＋ L貼付用の料金表'!$J$2,'【参考　印刷しない】基本情報'!$C:$C,0)),"")</f>
        <v>あり(Ⅰ)</v>
      </c>
      <c r="I23" s="621" t="s">
        <v>1345</v>
      </c>
      <c r="J23" s="617"/>
      <c r="K23" s="745"/>
      <c r="L23" s="612" t="s">
        <v>1336</v>
      </c>
      <c r="M23" s="611" t="s">
        <v>1346</v>
      </c>
      <c r="N23" s="610"/>
      <c r="O23" s="707"/>
      <c r="P23" s="707"/>
      <c r="Q23" s="707"/>
      <c r="R23" s="707"/>
      <c r="S23" s="707"/>
      <c r="T23" s="707"/>
      <c r="U23" s="707"/>
      <c r="V23" s="609"/>
      <c r="Z23" s="622"/>
      <c r="AA23" s="622"/>
      <c r="AB23" s="2186"/>
      <c r="AC23" s="2186"/>
      <c r="AD23" s="2186"/>
      <c r="AE23" s="752"/>
      <c r="AF23" s="719"/>
      <c r="AG23" s="719"/>
      <c r="AJ23" s="2189" t="s">
        <v>1347</v>
      </c>
      <c r="AK23" s="2187" t="s">
        <v>1348</v>
      </c>
      <c r="AL23" s="2146" t="s">
        <v>1321</v>
      </c>
      <c r="AM23" s="2147"/>
      <c r="AN23" s="2148"/>
      <c r="AO23" s="719"/>
      <c r="AR23" s="2189" t="s">
        <v>1347</v>
      </c>
      <c r="AS23" s="2187" t="s">
        <v>1348</v>
      </c>
      <c r="AT23" s="571" t="s">
        <v>1280</v>
      </c>
      <c r="AU23" s="572"/>
      <c r="AV23" s="623"/>
      <c r="BA23" s="751"/>
      <c r="BB23" s="744"/>
      <c r="BC23" s="744"/>
      <c r="BD23" s="714"/>
      <c r="BE23" s="714"/>
      <c r="BF23" s="708"/>
      <c r="BG23" s="708"/>
      <c r="BH23" s="624"/>
      <c r="BI23" s="714"/>
      <c r="BJ23" s="708"/>
      <c r="BK23" s="708"/>
      <c r="BQ23" s="714"/>
      <c r="BS23" s="708"/>
    </row>
    <row r="24" spans="1:71" ht="15" customHeight="1">
      <c r="A24" s="749" t="s">
        <v>1349</v>
      </c>
      <c r="B24" s="727" t="s">
        <v>1350</v>
      </c>
      <c r="C24" s="2174"/>
      <c r="D24" s="2176" t="s">
        <v>101</v>
      </c>
      <c r="E24" s="2177"/>
      <c r="F24" s="2178"/>
      <c r="G24" s="625">
        <f>IF(H24=G49,H49,0)</f>
        <v>80</v>
      </c>
      <c r="H24" s="614" t="str">
        <f>IFERROR(INDEX('【参考　印刷しない】基本情報'!V:V,MATCH('【参考　印刷しない】料金表 ＋ L貼付用の料金表'!$J$2,'【参考　印刷しない】基本情報'!$C:$C,0)),"")</f>
        <v>あり</v>
      </c>
      <c r="I24" s="621" t="s">
        <v>1345</v>
      </c>
      <c r="J24" s="745"/>
      <c r="K24" s="611" t="s">
        <v>1351</v>
      </c>
      <c r="L24" s="612" t="s">
        <v>1336</v>
      </c>
      <c r="M24" s="611"/>
      <c r="N24" s="610"/>
      <c r="O24" s="707"/>
      <c r="P24" s="707"/>
      <c r="Q24" s="707"/>
      <c r="R24" s="707"/>
      <c r="S24" s="707"/>
      <c r="T24" s="707"/>
      <c r="U24" s="707"/>
      <c r="V24" s="609"/>
      <c r="Z24" s="622"/>
      <c r="AA24" s="622"/>
      <c r="AB24" s="2186"/>
      <c r="AC24" s="2186"/>
      <c r="AD24" s="2186"/>
      <c r="AE24" s="2188"/>
      <c r="AF24" s="2188"/>
      <c r="AG24" s="2188"/>
      <c r="AJ24" s="2189"/>
      <c r="AK24" s="2187"/>
      <c r="AL24" s="571" t="s">
        <v>1295</v>
      </c>
      <c r="AM24" s="571" t="s">
        <v>1296</v>
      </c>
      <c r="AN24" s="571" t="s">
        <v>1297</v>
      </c>
      <c r="AO24" s="719"/>
      <c r="AR24" s="2189"/>
      <c r="AS24" s="2187"/>
      <c r="AT24" s="571" t="s">
        <v>1295</v>
      </c>
      <c r="AU24" s="572"/>
      <c r="AV24" s="572"/>
      <c r="BB24" s="744"/>
      <c r="BC24" s="744"/>
      <c r="BD24" s="714"/>
      <c r="BE24" s="714"/>
      <c r="BF24" s="708"/>
      <c r="BG24" s="708"/>
      <c r="BH24" s="626"/>
      <c r="BI24" s="714"/>
      <c r="BJ24" s="708"/>
      <c r="BK24" s="708"/>
      <c r="BQ24" s="714"/>
      <c r="BS24" s="708"/>
    </row>
    <row r="25" spans="1:71" ht="15" customHeight="1">
      <c r="A25" s="746"/>
      <c r="B25" s="727" t="s">
        <v>1352</v>
      </c>
      <c r="C25" s="2174"/>
      <c r="D25" s="2176" t="s">
        <v>1353</v>
      </c>
      <c r="E25" s="2177"/>
      <c r="F25" s="2178"/>
      <c r="G25" s="615">
        <f>IF(H25=G54,H54,IF(H25=G55,H55,0))</f>
        <v>0</v>
      </c>
      <c r="H25" s="614" t="str">
        <f>IFERROR(INDEX('【参考　印刷しない】基本情報'!W:W,MATCH('【参考　印刷しない】料金表 ＋ L貼付用の料金表'!$J$2,'【参考　印刷しない】基本情報'!$C:$C,0)),"")</f>
        <v>なし</v>
      </c>
      <c r="I25" s="616"/>
      <c r="J25" s="617" t="s">
        <v>1335</v>
      </c>
      <c r="K25" s="745"/>
      <c r="L25" s="612" t="s">
        <v>1336</v>
      </c>
      <c r="M25" s="611" t="s">
        <v>1354</v>
      </c>
      <c r="N25" s="610"/>
      <c r="O25" s="707"/>
      <c r="P25" s="707"/>
      <c r="Q25" s="707"/>
      <c r="R25" s="707"/>
      <c r="S25" s="707"/>
      <c r="T25" s="707"/>
      <c r="U25" s="707"/>
      <c r="V25" s="609"/>
      <c r="Z25" s="622"/>
      <c r="AA25" s="622"/>
      <c r="AB25" s="2186"/>
      <c r="AC25" s="2186"/>
      <c r="AD25" s="2186"/>
      <c r="AE25" s="2188"/>
      <c r="AF25" s="2188"/>
      <c r="AG25" s="2188"/>
      <c r="AJ25" s="755">
        <f>C83</f>
        <v>12</v>
      </c>
      <c r="AK25" s="756">
        <f>IF($H$23="なし","-",ROUNDDOWN(AJ25*$J$4,0))</f>
        <v>126</v>
      </c>
      <c r="AL25" s="756">
        <f>IF($AK25="-","-",ROUNDUP(AK25*0.1,0))</f>
        <v>13</v>
      </c>
      <c r="AM25" s="756">
        <f>IF($AK25="-","-",ROUNDUP(AK25*0.2,0))</f>
        <v>26</v>
      </c>
      <c r="AN25" s="756">
        <f>IF($AK25="-","-",ROUNDUP(AK25*0.3,0))</f>
        <v>38</v>
      </c>
      <c r="AO25" s="719"/>
      <c r="AR25" s="755">
        <f>AJ25</f>
        <v>12</v>
      </c>
      <c r="AS25" s="756">
        <f>AK25</f>
        <v>126</v>
      </c>
      <c r="AT25" s="756">
        <f>AL25</f>
        <v>13</v>
      </c>
      <c r="AV25" s="627"/>
      <c r="BB25" s="744"/>
      <c r="BC25" s="744"/>
      <c r="BD25" s="714"/>
      <c r="BE25" s="714"/>
      <c r="BF25" s="708"/>
      <c r="BG25" s="708"/>
      <c r="BH25" s="757"/>
      <c r="BI25" s="714"/>
      <c r="BJ25" s="708"/>
      <c r="BK25" s="708"/>
      <c r="BQ25" s="714"/>
      <c r="BS25" s="708"/>
    </row>
    <row r="26" spans="1:71" ht="15" customHeight="1">
      <c r="A26" s="749" t="s">
        <v>1355</v>
      </c>
      <c r="B26" s="727" t="s">
        <v>1356</v>
      </c>
      <c r="C26" s="2174"/>
      <c r="D26" s="2176" t="s">
        <v>2480</v>
      </c>
      <c r="E26" s="2177"/>
      <c r="F26" s="2178"/>
      <c r="G26" s="615">
        <f>IF(H26=G60,H60,IF(H26=G61,H61,IF(H26=G62,H62,0)))</f>
        <v>6</v>
      </c>
      <c r="H26" s="614" t="str">
        <f>IFERROR(INDEX('【参考　印刷しない】基本情報'!X:X,MATCH('【参考　印刷しない】料金表 ＋ L貼付用の料金表'!$J$2,'【参考　印刷しない】基本情報'!$C:$C,0)),"")</f>
        <v>あり(Ⅲ)</v>
      </c>
      <c r="I26" s="616"/>
      <c r="J26" s="617" t="s">
        <v>1335</v>
      </c>
      <c r="K26" s="745"/>
      <c r="L26" s="612" t="s">
        <v>1336</v>
      </c>
      <c r="M26" s="611" t="s">
        <v>1357</v>
      </c>
      <c r="N26" s="610"/>
      <c r="O26" s="707"/>
      <c r="P26" s="707"/>
      <c r="Q26" s="707"/>
      <c r="R26" s="707"/>
      <c r="S26" s="707"/>
      <c r="T26" s="707"/>
      <c r="U26" s="707"/>
      <c r="V26" s="609"/>
      <c r="Z26" s="758"/>
      <c r="AA26" s="758"/>
      <c r="AB26" s="759"/>
      <c r="AC26" s="758"/>
      <c r="AD26" s="759"/>
      <c r="AE26" s="759"/>
      <c r="AF26" s="759"/>
      <c r="AG26" s="760"/>
      <c r="AV26" s="627"/>
      <c r="BB26" s="744"/>
      <c r="BC26" s="744"/>
      <c r="BD26" s="714"/>
      <c r="BE26" s="714"/>
      <c r="BF26" s="708"/>
      <c r="BG26" s="708"/>
      <c r="BH26" s="626"/>
      <c r="BI26" s="714"/>
      <c r="BJ26" s="708"/>
      <c r="BK26" s="708"/>
      <c r="BQ26" s="714"/>
      <c r="BS26" s="708"/>
    </row>
    <row r="27" spans="1:71" ht="15" customHeight="1">
      <c r="A27" s="746"/>
      <c r="B27" s="727" t="s">
        <v>1358</v>
      </c>
      <c r="C27" s="2174"/>
      <c r="D27" s="2180" t="s">
        <v>1216</v>
      </c>
      <c r="E27" s="2181"/>
      <c r="F27" s="2182"/>
      <c r="G27" s="615">
        <f>IF(H27=G67,H67,IF(H27=G68,H68,0))</f>
        <v>0</v>
      </c>
      <c r="H27" s="614" t="str">
        <f>IFERROR(INDEX('【参考　印刷しない】基本情報'!Y:Y,MATCH('【参考　印刷しない】料金表 ＋ L貼付用の料金表'!$J$2,'【参考　印刷しない】基本情報'!$C:$C,0)),"")</f>
        <v>なし</v>
      </c>
      <c r="I27" s="628" t="s">
        <v>1359</v>
      </c>
      <c r="J27" s="617" t="s">
        <v>1335</v>
      </c>
      <c r="K27" s="745"/>
      <c r="L27" s="612" t="s">
        <v>1341</v>
      </c>
      <c r="M27" s="611"/>
      <c r="N27" s="610"/>
      <c r="O27" s="707"/>
      <c r="P27" s="707"/>
      <c r="Q27" s="707"/>
      <c r="R27" s="707"/>
      <c r="S27" s="707"/>
      <c r="T27" s="707"/>
      <c r="U27" s="707"/>
      <c r="V27" s="609"/>
      <c r="Z27" s="758"/>
      <c r="AA27" s="758"/>
      <c r="AB27" s="759"/>
      <c r="AC27" s="758"/>
      <c r="AD27" s="759"/>
      <c r="AE27" s="759"/>
      <c r="AF27" s="759"/>
      <c r="AG27" s="760"/>
      <c r="BB27" s="744"/>
      <c r="BC27" s="744"/>
      <c r="BD27" s="714"/>
      <c r="BE27" s="714"/>
      <c r="BF27" s="708"/>
      <c r="BG27" s="708"/>
      <c r="BH27" s="626"/>
      <c r="BI27" s="714"/>
      <c r="BJ27" s="708"/>
      <c r="BK27" s="708"/>
      <c r="BQ27" s="714"/>
      <c r="BS27" s="708"/>
    </row>
    <row r="28" spans="1:71" ht="15" customHeight="1">
      <c r="A28" s="746"/>
      <c r="B28" s="727" t="s">
        <v>1338</v>
      </c>
      <c r="C28" s="2174"/>
      <c r="D28" s="2180" t="s">
        <v>1217</v>
      </c>
      <c r="E28" s="2181"/>
      <c r="F28" s="2182"/>
      <c r="G28" s="625">
        <f>IF(H28=G73,H73,IF(H28=G74,H74,0))</f>
        <v>0</v>
      </c>
      <c r="H28" s="614" t="str">
        <f>IFERROR(INDEX('【参考　印刷しない】基本情報'!Z:Z,MATCH('【参考　印刷しない】料金表 ＋ L貼付用の料金表'!$J$2,'【参考　印刷しない】基本情報'!$C:$C,0)),"")</f>
        <v>なし</v>
      </c>
      <c r="I28" s="629"/>
      <c r="J28" s="745"/>
      <c r="K28" s="611" t="s">
        <v>1351</v>
      </c>
      <c r="L28" s="612" t="s">
        <v>1336</v>
      </c>
      <c r="M28" s="611"/>
      <c r="N28" s="610"/>
      <c r="O28" s="707"/>
      <c r="P28" s="707"/>
      <c r="Q28" s="707"/>
      <c r="R28" s="707"/>
      <c r="S28" s="707"/>
      <c r="T28" s="707"/>
      <c r="U28" s="707"/>
      <c r="V28" s="609"/>
      <c r="Z28" s="758"/>
      <c r="AA28" s="758"/>
      <c r="AB28" s="759"/>
      <c r="AC28" s="758"/>
      <c r="AD28" s="759"/>
      <c r="AE28" s="759"/>
      <c r="AF28" s="759"/>
      <c r="AG28" s="760"/>
      <c r="AJ28" s="761" t="s">
        <v>1360</v>
      </c>
      <c r="AK28" s="761"/>
      <c r="AM28" s="761"/>
      <c r="AN28" s="761"/>
      <c r="AO28" s="761"/>
      <c r="BB28" s="744"/>
      <c r="BC28" s="762"/>
      <c r="BD28" s="714"/>
      <c r="BE28" s="714"/>
      <c r="BF28" s="708"/>
      <c r="BG28" s="708"/>
      <c r="BH28" s="730"/>
      <c r="BI28" s="714"/>
      <c r="BJ28" s="708"/>
      <c r="BK28" s="708"/>
      <c r="BQ28" s="714"/>
      <c r="BS28" s="708"/>
    </row>
    <row r="29" spans="1:71" ht="15" customHeight="1">
      <c r="A29" s="746"/>
      <c r="B29" s="727" t="s">
        <v>1361</v>
      </c>
      <c r="C29" s="2174"/>
      <c r="D29" s="2180" t="s">
        <v>1362</v>
      </c>
      <c r="E29" s="2181"/>
      <c r="F29" s="2182"/>
      <c r="G29" s="615">
        <f>IF(H29=M60,N60,0)</f>
        <v>0</v>
      </c>
      <c r="H29" s="614" t="str">
        <f>IFERROR(INDEX('【参考　印刷しない】基本情報'!AA:AA,MATCH('【参考　印刷しない】料金表 ＋ L貼付用の料金表'!$J$2,'【参考　印刷しない】基本情報'!$C:$C,0)),"")</f>
        <v>なし</v>
      </c>
      <c r="I29" s="630" t="s">
        <v>1345</v>
      </c>
      <c r="J29" s="617"/>
      <c r="K29" s="745"/>
      <c r="L29" s="612" t="s">
        <v>1336</v>
      </c>
      <c r="M29" s="611"/>
      <c r="N29" s="610"/>
      <c r="O29" s="707"/>
      <c r="P29" s="707"/>
      <c r="Q29" s="707"/>
      <c r="R29" s="707"/>
      <c r="S29" s="707"/>
      <c r="T29" s="707"/>
      <c r="U29" s="707"/>
      <c r="V29" s="609"/>
      <c r="Z29" s="758"/>
      <c r="AA29" s="758"/>
      <c r="AB29" s="759"/>
      <c r="AC29" s="758"/>
      <c r="AD29" s="759"/>
      <c r="AE29" s="759"/>
      <c r="AF29" s="759"/>
      <c r="AG29" s="760"/>
      <c r="AJ29" s="2190" t="s">
        <v>1363</v>
      </c>
      <c r="AK29" s="631" t="s">
        <v>1343</v>
      </c>
      <c r="AL29" s="763"/>
      <c r="AM29" s="763"/>
      <c r="AN29" s="763"/>
      <c r="AO29" s="763"/>
      <c r="AR29" s="2199" t="s">
        <v>1363</v>
      </c>
      <c r="AS29" s="2191" t="s">
        <v>1343</v>
      </c>
      <c r="AT29" s="2192"/>
      <c r="AU29" s="2193"/>
      <c r="AX29" s="764" t="s">
        <v>1364</v>
      </c>
      <c r="BB29" s="744"/>
      <c r="BC29" s="762"/>
      <c r="BD29" s="714"/>
      <c r="BE29" s="714"/>
      <c r="BF29" s="708"/>
      <c r="BG29" s="708"/>
      <c r="BH29" s="632"/>
      <c r="BI29" s="714"/>
      <c r="BJ29" s="708"/>
      <c r="BK29" s="708"/>
      <c r="BQ29" s="714"/>
      <c r="BS29" s="708"/>
    </row>
    <row r="30" spans="1:71" ht="15" customHeight="1">
      <c r="A30" s="749" t="s">
        <v>1365</v>
      </c>
      <c r="B30" s="727" t="s">
        <v>1366</v>
      </c>
      <c r="C30" s="2174"/>
      <c r="D30" s="2180" t="s">
        <v>1367</v>
      </c>
      <c r="E30" s="2181"/>
      <c r="F30" s="2182"/>
      <c r="G30" s="625">
        <f>IF(H30=G79,H79,0)</f>
        <v>30</v>
      </c>
      <c r="H30" s="614" t="str">
        <f>IFERROR(INDEX('【参考　印刷しない】基本情報'!AB:AB,MATCH('【参考　印刷しない】料金表 ＋ L貼付用の料金表'!$J$2,'【参考　印刷しない】基本情報'!$C:$C,0)),"")</f>
        <v>あり</v>
      </c>
      <c r="I30" s="629"/>
      <c r="J30" s="745"/>
      <c r="K30" s="611" t="s">
        <v>1351</v>
      </c>
      <c r="L30" s="612" t="s">
        <v>1336</v>
      </c>
      <c r="M30" s="611"/>
      <c r="N30" s="610"/>
      <c r="O30" s="707"/>
      <c r="P30" s="707"/>
      <c r="Q30" s="707"/>
      <c r="R30" s="707"/>
      <c r="S30" s="707"/>
      <c r="T30" s="707"/>
      <c r="U30" s="707"/>
      <c r="AJ30" s="2190"/>
      <c r="AK30" s="2194" t="s">
        <v>1347</v>
      </c>
      <c r="AL30" s="2194" t="s">
        <v>1348</v>
      </c>
      <c r="AM30" s="2195" t="s">
        <v>1321</v>
      </c>
      <c r="AN30" s="2196"/>
      <c r="AO30" s="2197"/>
      <c r="AP30" s="731"/>
      <c r="AQ30" s="732"/>
      <c r="AR30" s="2199"/>
      <c r="AS30" s="2198" t="s">
        <v>1347</v>
      </c>
      <c r="AT30" s="2194" t="s">
        <v>1348</v>
      </c>
      <c r="AU30" s="633" t="s">
        <v>1280</v>
      </c>
      <c r="BB30" s="744"/>
      <c r="BC30" s="744"/>
      <c r="BD30" s="714"/>
      <c r="BE30" s="714"/>
      <c r="BF30" s="708"/>
      <c r="BG30" s="708"/>
      <c r="BH30" s="626"/>
      <c r="BI30" s="714"/>
      <c r="BJ30" s="708"/>
      <c r="BK30" s="708"/>
      <c r="BQ30" s="714"/>
      <c r="BS30" s="708"/>
    </row>
    <row r="31" spans="1:71" ht="15" customHeight="1">
      <c r="A31" s="746"/>
      <c r="B31" s="727" t="s">
        <v>1368</v>
      </c>
      <c r="C31" s="2174"/>
      <c r="D31" s="2180" t="s">
        <v>1219</v>
      </c>
      <c r="E31" s="2181"/>
      <c r="F31" s="2182"/>
      <c r="G31" s="634">
        <f>IF(H31=M65,N65,0)</f>
        <v>20</v>
      </c>
      <c r="H31" s="614" t="str">
        <f>IFERROR(INDEX('【参考　印刷しない】基本情報'!AC:AC,MATCH('【参考　印刷しない】料金表 ＋ L貼付用の料金表'!$J$2,'【参考　印刷しない】基本情報'!$C:$C,0)),"")</f>
        <v>あり</v>
      </c>
      <c r="I31" s="630" t="s">
        <v>1345</v>
      </c>
      <c r="J31" s="611"/>
      <c r="K31" s="745"/>
      <c r="L31" s="612" t="s">
        <v>1336</v>
      </c>
      <c r="M31" s="611"/>
      <c r="N31" s="610"/>
      <c r="O31" s="707"/>
      <c r="P31" s="707"/>
      <c r="Q31" s="707"/>
      <c r="R31" s="707"/>
      <c r="S31" s="707"/>
      <c r="T31" s="707"/>
      <c r="U31" s="707"/>
      <c r="AJ31" s="2190"/>
      <c r="AK31" s="2194"/>
      <c r="AL31" s="2194"/>
      <c r="AM31" s="633" t="s">
        <v>1295</v>
      </c>
      <c r="AN31" s="633" t="s">
        <v>1296</v>
      </c>
      <c r="AO31" s="633" t="s">
        <v>1297</v>
      </c>
      <c r="AP31" s="731"/>
      <c r="AQ31" s="732"/>
      <c r="AR31" s="2199"/>
      <c r="AS31" s="2198"/>
      <c r="AT31" s="2194"/>
      <c r="AU31" s="633" t="s">
        <v>1295</v>
      </c>
      <c r="BB31" s="744"/>
      <c r="BC31" s="744"/>
      <c r="BD31" s="714"/>
      <c r="BE31" s="714"/>
      <c r="BF31" s="708"/>
      <c r="BG31" s="708"/>
      <c r="BH31" s="632"/>
      <c r="BI31" s="714"/>
      <c r="BJ31" s="708"/>
      <c r="BK31" s="708"/>
      <c r="BQ31" s="714"/>
      <c r="BS31" s="708"/>
    </row>
    <row r="32" spans="1:71" ht="15" customHeight="1">
      <c r="A32" s="746"/>
      <c r="B32" s="727" t="s">
        <v>1369</v>
      </c>
      <c r="C32" s="2174"/>
      <c r="D32" s="2180" t="s">
        <v>1370</v>
      </c>
      <c r="E32" s="2181"/>
      <c r="F32" s="2182"/>
      <c r="G32" s="615">
        <f>IF(H32=M69,N69,0)</f>
        <v>30</v>
      </c>
      <c r="H32" s="614" t="str">
        <f>IFERROR(INDEX('【参考　印刷しない】基本情報'!AD:AD,MATCH('【参考　印刷しない】料金表 ＋ L貼付用の料金表'!$J$2,'【参考　印刷しない】基本情報'!$C:$C,0)),"")</f>
        <v>あり</v>
      </c>
      <c r="I32" s="630" t="s">
        <v>1345</v>
      </c>
      <c r="J32" s="617"/>
      <c r="K32" s="745"/>
      <c r="L32" s="612" t="s">
        <v>1336</v>
      </c>
      <c r="M32" s="745" t="s">
        <v>1371</v>
      </c>
      <c r="N32" s="707"/>
      <c r="O32" s="707"/>
      <c r="P32" s="707"/>
      <c r="Q32" s="707"/>
      <c r="R32" s="707"/>
      <c r="S32" s="707"/>
      <c r="T32" s="707"/>
      <c r="U32" s="707"/>
      <c r="AJ32" s="753" t="s">
        <v>1372</v>
      </c>
      <c r="AK32" s="755">
        <v>72</v>
      </c>
      <c r="AL32" s="756">
        <f>IF($H$23="なし","-",ROUNDDOWN(AK32*$J$4,0))</f>
        <v>758</v>
      </c>
      <c r="AM32" s="756">
        <f>IF($AL32="-","-",ROUNDUP(AL32*0.1,0))</f>
        <v>76</v>
      </c>
      <c r="AN32" s="756">
        <f>IF($AL32="-","-",ROUNDUP(AL32*0.2,0))</f>
        <v>152</v>
      </c>
      <c r="AO32" s="756">
        <f>IF($AL32="-","-",ROUNDUP(AL32*0.3,0))</f>
        <v>228</v>
      </c>
      <c r="AP32" s="731"/>
      <c r="AQ32" s="732"/>
      <c r="AR32" s="753" t="s">
        <v>1372</v>
      </c>
      <c r="AS32" s="755">
        <f>AK32</f>
        <v>72</v>
      </c>
      <c r="AT32" s="756">
        <f>AL32</f>
        <v>758</v>
      </c>
      <c r="AU32" s="756">
        <f>AM32</f>
        <v>76</v>
      </c>
      <c r="BB32" s="744"/>
      <c r="BC32" s="744"/>
      <c r="BD32" s="714"/>
      <c r="BE32" s="714"/>
      <c r="BF32" s="708"/>
      <c r="BG32" s="708"/>
      <c r="BH32" s="730"/>
      <c r="BI32" s="714"/>
      <c r="BJ32" s="708"/>
      <c r="BK32" s="708"/>
      <c r="BQ32" s="714"/>
      <c r="BS32" s="708"/>
    </row>
    <row r="33" spans="1:71" ht="15" customHeight="1">
      <c r="A33" s="746"/>
      <c r="B33" s="727" t="s">
        <v>1365</v>
      </c>
      <c r="C33" s="2174"/>
      <c r="D33" s="2180" t="s">
        <v>1373</v>
      </c>
      <c r="E33" s="2181"/>
      <c r="F33" s="2182"/>
      <c r="G33" s="625">
        <f>IF(H33=M44,N44,IF(H33=M45,N45,0))</f>
        <v>60</v>
      </c>
      <c r="H33" s="614" t="str">
        <f>IFERROR(INDEX('【参考　印刷しない】基本情報'!AE:AE,MATCH('【参考　印刷しない】料金表 ＋ L貼付用の料金表'!$J$2,'【参考　印刷しない】基本情報'!$C:$C,0)),"")</f>
        <v>あり(Ⅱ)</v>
      </c>
      <c r="I33" s="628" t="s">
        <v>1359</v>
      </c>
      <c r="J33" s="745"/>
      <c r="K33" s="611" t="s">
        <v>1351</v>
      </c>
      <c r="L33" s="612" t="s">
        <v>1336</v>
      </c>
      <c r="M33" s="745"/>
      <c r="N33" s="707"/>
      <c r="O33" s="707"/>
      <c r="P33" s="707"/>
      <c r="Q33" s="707"/>
      <c r="R33" s="707"/>
      <c r="S33" s="707"/>
      <c r="T33" s="707"/>
      <c r="U33" s="707"/>
      <c r="AJ33" s="753" t="s">
        <v>1374</v>
      </c>
      <c r="AK33" s="755">
        <v>144</v>
      </c>
      <c r="AL33" s="756">
        <f t="shared" ref="AL33:AL35" si="23">IF($H$23="なし","-",ROUNDDOWN(AK33*$J$4,0))</f>
        <v>1517</v>
      </c>
      <c r="AM33" s="756">
        <f>IF($AL33="-","-",ROUNDUP(AL33*0.1,0))</f>
        <v>152</v>
      </c>
      <c r="AN33" s="756">
        <f>IF($AL33="-","-",ROUNDUP(AL33*0.2,0))</f>
        <v>304</v>
      </c>
      <c r="AO33" s="756">
        <f>IF($AL33="-","-",ROUNDUP(AL33*0.3,0))</f>
        <v>456</v>
      </c>
      <c r="AP33" s="731"/>
      <c r="AQ33" s="732"/>
      <c r="AR33" s="753" t="s">
        <v>1374</v>
      </c>
      <c r="AS33" s="755">
        <f t="shared" ref="AS33:AU35" si="24">AK33</f>
        <v>144</v>
      </c>
      <c r="AT33" s="756">
        <f t="shared" si="24"/>
        <v>1517</v>
      </c>
      <c r="AU33" s="756">
        <f t="shared" si="24"/>
        <v>152</v>
      </c>
      <c r="BD33" s="714"/>
      <c r="BE33" s="714"/>
      <c r="BF33" s="708"/>
      <c r="BG33" s="708"/>
      <c r="BH33" s="730"/>
      <c r="BI33" s="714"/>
      <c r="BJ33" s="708"/>
      <c r="BK33" s="708"/>
      <c r="BQ33" s="714"/>
      <c r="BS33" s="708"/>
    </row>
    <row r="34" spans="1:71" ht="15" customHeight="1">
      <c r="A34" s="746"/>
      <c r="B34" s="727" t="s">
        <v>1375</v>
      </c>
      <c r="C34" s="2174"/>
      <c r="D34" s="2180" t="s">
        <v>2481</v>
      </c>
      <c r="E34" s="2181"/>
      <c r="F34" s="2182"/>
      <c r="G34" s="625">
        <f>IF(H34=M49,N49,0)</f>
        <v>40</v>
      </c>
      <c r="H34" s="614" t="str">
        <f>IFERROR(INDEX('【参考　印刷しない】基本情報'!AF:AF,MATCH('【参考　印刷しない】料金表 ＋ L貼付用の料金表'!$J$2,'【参考　印刷しない】基本情報'!$C:$C,0)),"")</f>
        <v>あり</v>
      </c>
      <c r="I34" s="635"/>
      <c r="J34" s="745"/>
      <c r="K34" s="611" t="s">
        <v>1351</v>
      </c>
      <c r="L34" s="612" t="s">
        <v>1336</v>
      </c>
      <c r="M34" s="745"/>
      <c r="N34" s="707"/>
      <c r="O34" s="707"/>
      <c r="P34" s="707"/>
      <c r="Q34" s="707"/>
      <c r="R34" s="707"/>
      <c r="S34" s="707"/>
      <c r="T34" s="707"/>
      <c r="U34" s="707"/>
      <c r="AJ34" s="753" t="s">
        <v>1377</v>
      </c>
      <c r="AK34" s="755">
        <v>680</v>
      </c>
      <c r="AL34" s="756">
        <f t="shared" si="23"/>
        <v>7167</v>
      </c>
      <c r="AM34" s="756">
        <f>IF($AL34="-","-",ROUNDUP(AL34*0.1,0))</f>
        <v>717</v>
      </c>
      <c r="AN34" s="756">
        <f>IF($AL34="-","-",ROUNDUP(AL34*0.2,0))</f>
        <v>1434</v>
      </c>
      <c r="AO34" s="756">
        <f>IF($AL34="-","-",ROUNDUP(AL34*0.3,0))</f>
        <v>2151</v>
      </c>
      <c r="AP34" s="731"/>
      <c r="AQ34" s="732"/>
      <c r="AR34" s="753" t="s">
        <v>1377</v>
      </c>
      <c r="AS34" s="755">
        <f t="shared" si="24"/>
        <v>680</v>
      </c>
      <c r="AT34" s="756">
        <f t="shared" si="24"/>
        <v>7167</v>
      </c>
      <c r="AU34" s="756">
        <f t="shared" si="24"/>
        <v>717</v>
      </c>
      <c r="BD34" s="714"/>
      <c r="BE34" s="714"/>
      <c r="BF34" s="708"/>
      <c r="BG34" s="708"/>
      <c r="BH34" s="730"/>
      <c r="BI34" s="714"/>
      <c r="BJ34" s="708"/>
      <c r="BK34" s="708"/>
      <c r="BQ34" s="714"/>
      <c r="BS34" s="708"/>
    </row>
    <row r="35" spans="1:71" ht="15" customHeight="1">
      <c r="A35" s="746"/>
      <c r="B35" s="727"/>
      <c r="C35" s="2174"/>
      <c r="D35" s="765"/>
      <c r="E35" s="765"/>
      <c r="F35" s="765"/>
      <c r="G35" s="636"/>
      <c r="H35" s="614"/>
      <c r="I35" s="635"/>
      <c r="J35" s="611"/>
      <c r="K35" s="612"/>
      <c r="L35" s="611"/>
      <c r="M35" s="745"/>
      <c r="N35" s="707"/>
      <c r="O35" s="707"/>
      <c r="P35" s="707"/>
      <c r="Q35" s="707"/>
      <c r="R35" s="707"/>
      <c r="S35" s="707"/>
      <c r="T35" s="707"/>
      <c r="U35" s="707"/>
      <c r="AJ35" s="753" t="s">
        <v>598</v>
      </c>
      <c r="AK35" s="755">
        <v>1280</v>
      </c>
      <c r="AL35" s="756">
        <f t="shared" si="23"/>
        <v>13491</v>
      </c>
      <c r="AM35" s="756">
        <f>IF($AL35="-","-",ROUNDUP(AL35*0.1,0))</f>
        <v>1350</v>
      </c>
      <c r="AN35" s="756">
        <f>IF($AL35="-","-",ROUNDUP(AL35*0.2,0))</f>
        <v>2699</v>
      </c>
      <c r="AO35" s="756">
        <f>IF($AL35="-","-",ROUNDUP(AL35*0.3,0))</f>
        <v>4048</v>
      </c>
      <c r="AP35" s="731"/>
      <c r="AQ35" s="732"/>
      <c r="AR35" s="753" t="s">
        <v>598</v>
      </c>
      <c r="AS35" s="755">
        <f t="shared" si="24"/>
        <v>1280</v>
      </c>
      <c r="AT35" s="756">
        <f t="shared" si="24"/>
        <v>13491</v>
      </c>
      <c r="AU35" s="756">
        <f t="shared" si="24"/>
        <v>1350</v>
      </c>
      <c r="BD35" s="714"/>
      <c r="BE35" s="714"/>
      <c r="BF35" s="708"/>
      <c r="BG35" s="708"/>
      <c r="BH35" s="730"/>
      <c r="BI35" s="714"/>
      <c r="BJ35" s="708"/>
      <c r="BK35" s="708"/>
      <c r="BQ35" s="714"/>
      <c r="BS35" s="708"/>
    </row>
    <row r="36" spans="1:71" ht="15" customHeight="1">
      <c r="A36" s="746"/>
      <c r="B36" s="727"/>
      <c r="C36" s="2175"/>
      <c r="D36" s="2180"/>
      <c r="E36" s="2181"/>
      <c r="F36" s="2182"/>
      <c r="G36" s="636"/>
      <c r="H36" s="614"/>
      <c r="I36" s="637"/>
      <c r="J36" s="611"/>
      <c r="K36" s="612"/>
      <c r="L36" s="611"/>
      <c r="M36" s="745"/>
      <c r="N36" s="707"/>
      <c r="O36" s="707"/>
      <c r="P36" s="707"/>
      <c r="Q36" s="707"/>
      <c r="R36" s="707"/>
      <c r="S36" s="707"/>
      <c r="T36" s="707"/>
      <c r="U36" s="707"/>
      <c r="AJ36" s="766"/>
      <c r="AK36" s="767"/>
      <c r="AL36" s="768"/>
      <c r="AM36" s="768"/>
      <c r="AN36" s="768"/>
      <c r="AO36" s="768"/>
      <c r="AR36" s="766"/>
      <c r="AS36" s="638"/>
      <c r="AT36" s="639"/>
      <c r="AU36" s="639"/>
      <c r="BD36" s="714"/>
      <c r="BE36" s="714"/>
      <c r="BF36" s="708"/>
      <c r="BG36" s="708"/>
      <c r="BH36" s="730"/>
      <c r="BI36" s="714"/>
      <c r="BJ36" s="708"/>
      <c r="BK36" s="708"/>
      <c r="BQ36" s="714"/>
      <c r="BS36" s="708"/>
    </row>
    <row r="37" spans="1:71" ht="15" customHeight="1">
      <c r="A37" s="746"/>
      <c r="B37" s="727" t="s">
        <v>1378</v>
      </c>
      <c r="C37" s="640" t="s">
        <v>1379</v>
      </c>
      <c r="D37" s="2176" t="s">
        <v>442</v>
      </c>
      <c r="E37" s="2177"/>
      <c r="F37" s="2178"/>
      <c r="G37" s="641">
        <f>C64</f>
        <v>8.2000000000000003E-2</v>
      </c>
      <c r="H37" s="614" t="str">
        <f>IFERROR(INDEX('【参考　印刷しない】基本情報'!AG:AG,MATCH('【参考　印刷しない】料金表 ＋ L貼付用の料金表'!$J$2,'【参考　印刷しない】基本情報'!$C:$C,0)),"")</f>
        <v>あり(Ⅰ)</v>
      </c>
      <c r="I37" s="616"/>
      <c r="J37" s="642"/>
      <c r="K37" s="745"/>
      <c r="L37" s="745"/>
      <c r="M37" s="745"/>
      <c r="N37" s="707"/>
      <c r="O37" s="707"/>
      <c r="P37" s="707"/>
      <c r="Q37" s="707"/>
      <c r="R37" s="707"/>
      <c r="S37" s="707"/>
      <c r="T37" s="707"/>
      <c r="U37" s="707"/>
      <c r="AJ37" s="769" t="s">
        <v>1380</v>
      </c>
      <c r="AK37" s="769"/>
      <c r="AM37" s="769"/>
      <c r="AN37" s="769"/>
      <c r="AO37" s="769"/>
      <c r="AP37" s="770"/>
      <c r="AQ37" s="770"/>
      <c r="AR37" s="770"/>
      <c r="AS37" s="770"/>
      <c r="AT37" s="770"/>
      <c r="AU37" s="770"/>
      <c r="AX37" s="764" t="s">
        <v>1381</v>
      </c>
      <c r="BD37" s="714"/>
      <c r="BE37" s="714"/>
      <c r="BF37" s="708"/>
      <c r="BG37" s="708"/>
      <c r="BH37" s="730"/>
      <c r="BI37" s="714"/>
      <c r="BJ37" s="708"/>
      <c r="BK37" s="708"/>
      <c r="BQ37" s="714"/>
      <c r="BS37" s="708"/>
    </row>
    <row r="38" spans="1:71" ht="15" customHeight="1">
      <c r="A38" s="746"/>
      <c r="B38" s="727" t="s">
        <v>1382</v>
      </c>
      <c r="C38" s="640" t="s">
        <v>1383</v>
      </c>
      <c r="D38" s="2176" t="s">
        <v>1384</v>
      </c>
      <c r="E38" s="2177"/>
      <c r="F38" s="2178"/>
      <c r="G38" s="641">
        <f>IF(H38=B73,C73,IF(H38=B74,C74,0))</f>
        <v>1.2E-2</v>
      </c>
      <c r="H38" s="614" t="str">
        <f>IFERROR(INDEX('【参考　印刷しない】基本情報'!AH:AH,MATCH('【参考　印刷しない】料金表 ＋ L貼付用の料金表'!$J$2,'【参考　印刷しない】基本情報'!$C:$C,0)),"")</f>
        <v>あり(Ⅱ)</v>
      </c>
      <c r="I38" s="616"/>
      <c r="J38" s="643"/>
      <c r="K38" s="771"/>
      <c r="L38" s="771"/>
      <c r="M38" s="771"/>
      <c r="N38" s="707"/>
      <c r="O38" s="707"/>
      <c r="P38" s="707"/>
      <c r="Q38" s="707"/>
      <c r="R38" s="707"/>
      <c r="S38" s="707"/>
      <c r="T38" s="707"/>
      <c r="U38" s="707"/>
      <c r="AJ38" s="2190" t="s">
        <v>1363</v>
      </c>
      <c r="AK38" s="631" t="s">
        <v>1343</v>
      </c>
      <c r="AL38" s="763"/>
      <c r="AM38" s="763"/>
      <c r="AN38" s="763"/>
      <c r="AO38" s="763"/>
      <c r="AP38" s="770"/>
      <c r="AQ38" s="770"/>
      <c r="AR38" s="2190" t="s">
        <v>1363</v>
      </c>
      <c r="AS38" s="2200" t="s">
        <v>1343</v>
      </c>
      <c r="AT38" s="2201"/>
      <c r="AU38" s="2202"/>
      <c r="BD38" s="714"/>
      <c r="BE38" s="714"/>
      <c r="BF38" s="708"/>
      <c r="BG38" s="708"/>
      <c r="BH38" s="632"/>
      <c r="BI38" s="714"/>
      <c r="BJ38" s="708"/>
      <c r="BK38" s="708"/>
      <c r="BQ38" s="714"/>
      <c r="BS38" s="708"/>
    </row>
    <row r="39" spans="1:71" ht="15" customHeight="1">
      <c r="A39" s="775"/>
      <c r="B39" s="776" t="s">
        <v>1385</v>
      </c>
      <c r="C39" s="644" t="s">
        <v>1386</v>
      </c>
      <c r="D39" s="2203" t="s">
        <v>1387</v>
      </c>
      <c r="E39" s="2204"/>
      <c r="F39" s="2205"/>
      <c r="G39" s="645">
        <f>C78</f>
        <v>1.4999999999999999E-2</v>
      </c>
      <c r="H39" s="646" t="str">
        <f>IFERROR(INDEX('【参考　印刷しない】基本情報'!AI:AI,MATCH('【参考　印刷しない】料金表 ＋ L貼付用の料金表'!$J$2,'【参考　印刷しない】基本情報'!$C:$C,0)),"")</f>
        <v>あり</v>
      </c>
      <c r="I39" s="616"/>
      <c r="J39" s="642"/>
      <c r="K39" s="745"/>
      <c r="L39" s="745"/>
      <c r="M39" s="745"/>
      <c r="N39" s="707"/>
      <c r="O39" s="707"/>
      <c r="P39" s="707"/>
      <c r="Q39" s="707"/>
      <c r="R39" s="707"/>
      <c r="S39" s="707"/>
      <c r="T39" s="707"/>
      <c r="U39" s="707"/>
      <c r="AJ39" s="2190"/>
      <c r="AK39" s="631"/>
      <c r="AL39" s="763"/>
      <c r="AM39" s="777"/>
      <c r="AN39" s="778"/>
      <c r="AO39" s="779"/>
      <c r="AP39" s="770"/>
      <c r="AQ39" s="770"/>
      <c r="AR39" s="2190"/>
      <c r="AS39" s="772"/>
      <c r="AT39" s="773"/>
      <c r="AU39" s="774"/>
      <c r="BD39" s="714"/>
      <c r="BE39" s="714"/>
      <c r="BF39" s="708"/>
      <c r="BG39" s="708"/>
      <c r="BH39" s="632"/>
      <c r="BI39" s="714"/>
      <c r="BJ39" s="708"/>
      <c r="BK39" s="708"/>
      <c r="BQ39" s="714"/>
      <c r="BS39" s="708"/>
    </row>
    <row r="40" spans="1:71" ht="15" customHeight="1">
      <c r="C40" s="707" t="str">
        <f>IF(H23="あり","※看取り介護加算を算定した月においては自己負担額が変動します。","")</f>
        <v/>
      </c>
      <c r="D40" s="610"/>
      <c r="E40" s="610"/>
      <c r="F40" s="610"/>
      <c r="G40" s="610"/>
      <c r="H40" s="610"/>
      <c r="I40" s="610"/>
      <c r="J40" s="647"/>
      <c r="K40" s="780"/>
      <c r="L40" s="780"/>
      <c r="M40" s="780"/>
      <c r="N40" s="707"/>
      <c r="O40" s="707"/>
      <c r="P40" s="707"/>
      <c r="Q40" s="707"/>
      <c r="R40" s="707"/>
      <c r="S40" s="707"/>
      <c r="T40" s="707"/>
      <c r="U40" s="707"/>
      <c r="AJ40" s="2190"/>
      <c r="AK40" s="2194" t="s">
        <v>1347</v>
      </c>
      <c r="AL40" s="2194" t="s">
        <v>1348</v>
      </c>
      <c r="AM40" s="2195" t="s">
        <v>1321</v>
      </c>
      <c r="AN40" s="2196"/>
      <c r="AO40" s="2197"/>
      <c r="AP40" s="781"/>
      <c r="AQ40" s="782"/>
      <c r="AR40" s="2190"/>
      <c r="AS40" s="2194" t="s">
        <v>1347</v>
      </c>
      <c r="AT40" s="2194" t="s">
        <v>1348</v>
      </c>
      <c r="AU40" s="633" t="s">
        <v>1280</v>
      </c>
      <c r="BD40" s="714"/>
      <c r="BE40" s="714"/>
      <c r="BF40" s="708"/>
      <c r="BG40" s="708"/>
      <c r="BH40" s="626"/>
      <c r="BI40" s="714"/>
      <c r="BJ40" s="708"/>
      <c r="BK40" s="708"/>
      <c r="BQ40" s="714"/>
      <c r="BS40" s="708"/>
    </row>
    <row r="41" spans="1:71" ht="15" customHeight="1">
      <c r="A41" s="718"/>
      <c r="B41" s="783"/>
      <c r="C41" s="784"/>
      <c r="D41" s="718"/>
      <c r="E41" s="718"/>
      <c r="F41" s="718"/>
      <c r="G41" s="718"/>
      <c r="H41" s="718"/>
      <c r="I41" s="718"/>
      <c r="J41" s="718"/>
      <c r="K41" s="718"/>
      <c r="AJ41" s="2190"/>
      <c r="AK41" s="2194"/>
      <c r="AL41" s="2194"/>
      <c r="AM41" s="633" t="s">
        <v>1295</v>
      </c>
      <c r="AN41" s="633" t="s">
        <v>1296</v>
      </c>
      <c r="AO41" s="633" t="s">
        <v>1297</v>
      </c>
      <c r="AP41" s="781"/>
      <c r="AQ41" s="782"/>
      <c r="AR41" s="2190"/>
      <c r="AS41" s="2194"/>
      <c r="AT41" s="2194"/>
      <c r="AU41" s="633" t="s">
        <v>1295</v>
      </c>
      <c r="BD41" s="714"/>
      <c r="BE41" s="714"/>
      <c r="BF41" s="708"/>
      <c r="BG41" s="708"/>
      <c r="BH41" s="632"/>
      <c r="BI41" s="714"/>
      <c r="BJ41" s="708"/>
      <c r="BK41" s="708"/>
      <c r="BQ41" s="714"/>
      <c r="BS41" s="708"/>
    </row>
    <row r="42" spans="1:71" ht="15" customHeight="1">
      <c r="A42" s="718"/>
      <c r="B42" s="785" t="s">
        <v>1388</v>
      </c>
      <c r="C42" s="786"/>
      <c r="D42" s="787"/>
      <c r="E42" s="788" t="s">
        <v>1389</v>
      </c>
      <c r="F42" s="789" t="s">
        <v>1390</v>
      </c>
      <c r="G42" s="648" t="s">
        <v>1391</v>
      </c>
      <c r="H42" s="648"/>
      <c r="I42" s="718"/>
      <c r="J42" s="718"/>
      <c r="K42" s="718"/>
      <c r="M42" s="787" t="s">
        <v>1373</v>
      </c>
      <c r="N42" s="785"/>
      <c r="AJ42" s="754" t="s">
        <v>1372</v>
      </c>
      <c r="AK42" s="790">
        <v>572</v>
      </c>
      <c r="AL42" s="791">
        <f>IF($H$23="なし","-",ROUNDDOWN(AK42*$J$4,0))</f>
        <v>6028</v>
      </c>
      <c r="AM42" s="791">
        <f>IF($AL42="-","-",ROUNDUP(AL42*0.1,0))</f>
        <v>603</v>
      </c>
      <c r="AN42" s="791">
        <f>IF($AL42="-","-",ROUNDUP(AL42*0.2,0))</f>
        <v>1206</v>
      </c>
      <c r="AO42" s="791">
        <f>IF($AL42="-","-",ROUNDUP(AL42*0.3,0))</f>
        <v>1809</v>
      </c>
      <c r="AP42" s="781"/>
      <c r="AQ42" s="782"/>
      <c r="AR42" s="754" t="s">
        <v>1372</v>
      </c>
      <c r="AS42" s="790">
        <f>AK42</f>
        <v>572</v>
      </c>
      <c r="AT42" s="791">
        <f>AL42</f>
        <v>6028</v>
      </c>
      <c r="AU42" s="791">
        <f>AM42</f>
        <v>603</v>
      </c>
      <c r="BD42" s="714"/>
      <c r="BE42" s="714"/>
      <c r="BF42" s="708"/>
      <c r="BG42" s="708"/>
      <c r="BH42" s="730"/>
      <c r="BI42" s="714"/>
      <c r="BJ42" s="708"/>
      <c r="BK42" s="708"/>
      <c r="BQ42" s="714"/>
      <c r="BS42" s="708"/>
    </row>
    <row r="43" spans="1:71" ht="15" customHeight="1">
      <c r="A43" s="718"/>
      <c r="B43" s="649"/>
      <c r="C43" s="649" t="s">
        <v>1392</v>
      </c>
      <c r="D43" s="649" t="s">
        <v>1393</v>
      </c>
      <c r="E43" s="788" t="s">
        <v>1394</v>
      </c>
      <c r="F43" s="650" t="s">
        <v>1395</v>
      </c>
      <c r="G43" s="651" t="s">
        <v>1396</v>
      </c>
      <c r="H43" s="651" t="s">
        <v>1397</v>
      </c>
      <c r="I43" s="718"/>
      <c r="J43" s="718"/>
      <c r="K43" s="718"/>
      <c r="M43" s="651" t="s">
        <v>1396</v>
      </c>
      <c r="N43" s="651" t="s">
        <v>1397</v>
      </c>
      <c r="AJ43" s="754" t="s">
        <v>1374</v>
      </c>
      <c r="AK43" s="790">
        <v>644</v>
      </c>
      <c r="AL43" s="791">
        <f t="shared" ref="AL43:AL45" si="25">IF($H$23="なし","-",ROUNDDOWN(AK43*$J$4,0))</f>
        <v>6787</v>
      </c>
      <c r="AM43" s="791">
        <f>IF($AL43="-","-",ROUNDUP(AL43*0.1,0))</f>
        <v>679</v>
      </c>
      <c r="AN43" s="791">
        <f>IF($AL43="-","-",ROUNDUP(AL43*0.2,0))</f>
        <v>1358</v>
      </c>
      <c r="AO43" s="791">
        <f>IF($AL43="-","-",ROUNDUP(AL43*0.3,0))</f>
        <v>2037</v>
      </c>
      <c r="AP43" s="781"/>
      <c r="AQ43" s="782"/>
      <c r="AR43" s="754" t="s">
        <v>1374</v>
      </c>
      <c r="AS43" s="790">
        <f t="shared" ref="AS43:AU45" si="26">AK43</f>
        <v>644</v>
      </c>
      <c r="AT43" s="791">
        <f t="shared" si="26"/>
        <v>6787</v>
      </c>
      <c r="AU43" s="791">
        <f t="shared" si="26"/>
        <v>679</v>
      </c>
      <c r="BD43" s="714"/>
      <c r="BE43" s="714"/>
      <c r="BF43" s="708"/>
      <c r="BG43" s="708"/>
      <c r="BH43" s="730"/>
      <c r="BI43" s="714"/>
      <c r="BJ43" s="708"/>
      <c r="BK43" s="708"/>
      <c r="BQ43" s="714"/>
      <c r="BS43" s="708"/>
    </row>
    <row r="44" spans="1:71" ht="15" customHeight="1">
      <c r="A44" s="718"/>
      <c r="B44" s="649" t="s">
        <v>190</v>
      </c>
      <c r="C44" s="652">
        <v>182</v>
      </c>
      <c r="D44" s="640" t="s">
        <v>1398</v>
      </c>
      <c r="E44" s="788">
        <v>181</v>
      </c>
      <c r="F44" s="650">
        <v>180</v>
      </c>
      <c r="G44" s="651" t="s">
        <v>1239</v>
      </c>
      <c r="H44" s="653">
        <v>10</v>
      </c>
      <c r="I44" s="717" t="s">
        <v>1399</v>
      </c>
      <c r="J44" s="718"/>
      <c r="K44" s="718"/>
      <c r="M44" s="651" t="s">
        <v>1237</v>
      </c>
      <c r="N44" s="653">
        <v>30</v>
      </c>
      <c r="O44" s="717" t="s">
        <v>1400</v>
      </c>
      <c r="AJ44" s="754" t="s">
        <v>1377</v>
      </c>
      <c r="AK44" s="790">
        <v>1180</v>
      </c>
      <c r="AL44" s="791">
        <f t="shared" si="25"/>
        <v>12437</v>
      </c>
      <c r="AM44" s="791">
        <f>IF($AL44="-","-",ROUNDUP(AL44*0.1,0))</f>
        <v>1244</v>
      </c>
      <c r="AN44" s="791">
        <f>IF($AL44="-","-",ROUNDUP(AL44*0.2,0))</f>
        <v>2488</v>
      </c>
      <c r="AO44" s="791">
        <f>IF($AL44="-","-",ROUNDUP(AL44*0.3,0))</f>
        <v>3732</v>
      </c>
      <c r="AP44" s="781"/>
      <c r="AQ44" s="782"/>
      <c r="AR44" s="754" t="s">
        <v>1377</v>
      </c>
      <c r="AS44" s="790">
        <f t="shared" si="26"/>
        <v>1180</v>
      </c>
      <c r="AT44" s="791">
        <f t="shared" si="26"/>
        <v>12437</v>
      </c>
      <c r="AU44" s="791">
        <f t="shared" si="26"/>
        <v>1244</v>
      </c>
      <c r="BD44" s="714"/>
      <c r="BE44" s="714"/>
      <c r="BF44" s="708"/>
      <c r="BG44" s="708"/>
      <c r="BH44" s="730"/>
      <c r="BI44" s="714"/>
      <c r="BJ44" s="708"/>
      <c r="BK44" s="708"/>
      <c r="BQ44" s="714"/>
      <c r="BS44" s="708"/>
    </row>
    <row r="45" spans="1:71" ht="15" customHeight="1">
      <c r="A45" s="718"/>
      <c r="B45" s="649" t="s">
        <v>191</v>
      </c>
      <c r="C45" s="652">
        <v>311</v>
      </c>
      <c r="D45" s="640" t="s">
        <v>1398</v>
      </c>
      <c r="E45" s="788">
        <v>310</v>
      </c>
      <c r="F45" s="650">
        <v>309</v>
      </c>
      <c r="G45" s="651" t="s">
        <v>711</v>
      </c>
      <c r="H45" s="653">
        <v>0</v>
      </c>
      <c r="I45" s="718"/>
      <c r="J45" s="718"/>
      <c r="K45" s="718"/>
      <c r="M45" s="651" t="s">
        <v>1245</v>
      </c>
      <c r="N45" s="653">
        <v>60</v>
      </c>
      <c r="O45" s="717" t="s">
        <v>1400</v>
      </c>
      <c r="AJ45" s="754" t="s">
        <v>598</v>
      </c>
      <c r="AK45" s="790">
        <v>1780</v>
      </c>
      <c r="AL45" s="791">
        <f t="shared" si="25"/>
        <v>18761</v>
      </c>
      <c r="AM45" s="791">
        <f>IF($AL45="-","-",ROUNDUP(AL45*0.1,0))</f>
        <v>1877</v>
      </c>
      <c r="AN45" s="791">
        <f>IF($AL45="-","-",ROUNDUP(AL45*0.2,0))</f>
        <v>3753</v>
      </c>
      <c r="AO45" s="791">
        <f>IF($AL45="-","-",ROUNDUP(AL45*0.3,0))</f>
        <v>5629</v>
      </c>
      <c r="AP45" s="781"/>
      <c r="AQ45" s="782"/>
      <c r="AR45" s="754" t="s">
        <v>598</v>
      </c>
      <c r="AS45" s="790">
        <f t="shared" si="26"/>
        <v>1780</v>
      </c>
      <c r="AT45" s="791">
        <f t="shared" si="26"/>
        <v>18761</v>
      </c>
      <c r="AU45" s="791">
        <f t="shared" si="26"/>
        <v>1877</v>
      </c>
      <c r="BD45" s="714"/>
      <c r="BE45" s="714"/>
      <c r="BF45" s="708"/>
      <c r="BG45" s="708"/>
      <c r="BH45" s="730"/>
      <c r="BI45" s="714"/>
      <c r="BJ45" s="708"/>
      <c r="BK45" s="708"/>
      <c r="BQ45" s="714"/>
      <c r="BS45" s="708"/>
    </row>
    <row r="46" spans="1:71" ht="15" customHeight="1">
      <c r="A46" s="718"/>
      <c r="B46" s="649" t="s">
        <v>192</v>
      </c>
      <c r="C46" s="652">
        <v>538</v>
      </c>
      <c r="D46" s="640" t="s">
        <v>1401</v>
      </c>
      <c r="E46" s="788">
        <v>536</v>
      </c>
      <c r="F46" s="650">
        <v>534</v>
      </c>
      <c r="G46" s="718"/>
      <c r="H46" s="718"/>
      <c r="I46" s="718"/>
      <c r="J46" s="718"/>
      <c r="K46" s="718"/>
      <c r="L46" s="654"/>
      <c r="M46" s="651" t="s">
        <v>711</v>
      </c>
      <c r="N46" s="653">
        <v>0</v>
      </c>
      <c r="Q46" s="654"/>
      <c r="R46" s="654"/>
      <c r="S46" s="654"/>
      <c r="T46" s="654"/>
      <c r="U46" s="654"/>
      <c r="AJ46" s="766"/>
      <c r="AK46" s="767"/>
      <c r="AL46" s="768"/>
      <c r="AM46" s="768"/>
      <c r="AN46" s="768"/>
      <c r="AO46" s="768"/>
      <c r="AR46" s="766"/>
      <c r="AS46" s="638"/>
      <c r="AT46" s="639"/>
      <c r="AU46" s="639"/>
      <c r="BD46" s="714"/>
      <c r="BE46" s="714"/>
      <c r="BF46" s="708"/>
      <c r="BG46" s="708"/>
      <c r="BH46" s="730"/>
      <c r="BI46" s="714"/>
      <c r="BJ46" s="708"/>
      <c r="BK46" s="708"/>
      <c r="BQ46" s="714"/>
      <c r="BS46" s="708"/>
    </row>
    <row r="47" spans="1:71" ht="15" customHeight="1">
      <c r="A47" s="718"/>
      <c r="B47" s="649" t="s">
        <v>193</v>
      </c>
      <c r="C47" s="652">
        <v>604</v>
      </c>
      <c r="D47" s="640" t="s">
        <v>1401</v>
      </c>
      <c r="E47" s="788">
        <v>602</v>
      </c>
      <c r="F47" s="650">
        <v>599</v>
      </c>
      <c r="G47" s="648" t="s">
        <v>1402</v>
      </c>
      <c r="H47" s="648"/>
      <c r="I47" s="718"/>
      <c r="J47" s="718"/>
      <c r="K47" s="718"/>
      <c r="L47" s="654"/>
      <c r="M47" s="654"/>
      <c r="N47" s="783"/>
      <c r="Q47" s="654"/>
      <c r="R47" s="654"/>
      <c r="S47" s="654"/>
      <c r="T47" s="654"/>
      <c r="U47" s="654"/>
      <c r="BD47" s="714"/>
      <c r="BE47" s="714"/>
      <c r="BF47" s="708"/>
      <c r="BG47" s="708"/>
      <c r="BH47" s="730"/>
      <c r="BI47" s="714"/>
      <c r="BJ47" s="708"/>
      <c r="BK47" s="708"/>
      <c r="BQ47" s="714"/>
      <c r="BS47" s="708"/>
    </row>
    <row r="48" spans="1:71" ht="15" customHeight="1" outlineLevel="1">
      <c r="A48" s="718"/>
      <c r="B48" s="649" t="s">
        <v>194</v>
      </c>
      <c r="C48" s="652">
        <v>674</v>
      </c>
      <c r="D48" s="640" t="s">
        <v>1401</v>
      </c>
      <c r="E48" s="788">
        <v>671</v>
      </c>
      <c r="F48" s="650">
        <v>668</v>
      </c>
      <c r="G48" s="651" t="s">
        <v>1396</v>
      </c>
      <c r="H48" s="651" t="s">
        <v>1397</v>
      </c>
      <c r="I48" s="718"/>
      <c r="J48" s="718"/>
      <c r="K48" s="718"/>
      <c r="L48" s="654"/>
      <c r="M48" s="655" t="s">
        <v>1376</v>
      </c>
      <c r="N48" s="785"/>
      <c r="Q48" s="654"/>
      <c r="R48" s="654"/>
      <c r="S48" s="654"/>
      <c r="T48" s="654"/>
      <c r="U48" s="654"/>
      <c r="AJ48" s="792" t="s">
        <v>1403</v>
      </c>
      <c r="AK48" s="792"/>
      <c r="AL48" s="792"/>
      <c r="AM48" s="2152" t="s">
        <v>1273</v>
      </c>
      <c r="AN48" s="2152"/>
      <c r="AO48" s="793"/>
      <c r="AP48" s="793"/>
      <c r="AQ48" s="793"/>
      <c r="AR48" s="792" t="s">
        <v>1403</v>
      </c>
      <c r="AS48" s="792"/>
      <c r="AT48" s="792"/>
      <c r="BD48" s="714"/>
      <c r="BE48" s="714"/>
      <c r="BF48" s="708"/>
      <c r="BG48" s="708"/>
      <c r="BH48" s="730"/>
      <c r="BI48" s="714"/>
      <c r="BJ48" s="708"/>
      <c r="BK48" s="708"/>
      <c r="BQ48" s="714"/>
      <c r="BS48" s="708"/>
    </row>
    <row r="49" spans="1:71" ht="15" customHeight="1">
      <c r="A49" s="718"/>
      <c r="B49" s="649" t="s">
        <v>195</v>
      </c>
      <c r="C49" s="652">
        <v>738</v>
      </c>
      <c r="D49" s="640" t="s">
        <v>1401</v>
      </c>
      <c r="E49" s="788">
        <v>735</v>
      </c>
      <c r="F49" s="650">
        <v>732</v>
      </c>
      <c r="G49" s="651" t="s">
        <v>1239</v>
      </c>
      <c r="H49" s="653">
        <v>80</v>
      </c>
      <c r="I49" s="717" t="s">
        <v>1400</v>
      </c>
      <c r="J49" s="718"/>
      <c r="K49" s="718"/>
      <c r="M49" s="651" t="s">
        <v>1239</v>
      </c>
      <c r="N49" s="653">
        <v>40</v>
      </c>
      <c r="O49" s="717" t="s">
        <v>1400</v>
      </c>
      <c r="AJ49" s="794"/>
      <c r="AK49" s="795" t="s">
        <v>1404</v>
      </c>
      <c r="AL49" s="795" t="s">
        <v>1321</v>
      </c>
      <c r="AM49" s="795" t="s">
        <v>1321</v>
      </c>
      <c r="AN49" s="796" t="s">
        <v>1321</v>
      </c>
      <c r="AO49" s="793"/>
      <c r="AP49" s="793"/>
      <c r="AQ49" s="793"/>
      <c r="AR49" s="794"/>
      <c r="AS49" s="2206" t="s">
        <v>1404</v>
      </c>
      <c r="AT49" s="797" t="s">
        <v>1321</v>
      </c>
      <c r="BA49" s="798"/>
      <c r="BB49" s="730"/>
      <c r="BD49" s="714"/>
      <c r="BE49" s="714"/>
      <c r="BF49" s="708"/>
      <c r="BG49" s="708"/>
      <c r="BH49" s="730"/>
      <c r="BI49" s="714"/>
      <c r="BJ49" s="708"/>
      <c r="BK49" s="708"/>
      <c r="BQ49" s="714"/>
      <c r="BS49" s="708"/>
    </row>
    <row r="50" spans="1:71" ht="15" customHeight="1">
      <c r="A50" s="718"/>
      <c r="B50" s="649" t="s">
        <v>196</v>
      </c>
      <c r="C50" s="652">
        <v>807</v>
      </c>
      <c r="D50" s="640" t="s">
        <v>1401</v>
      </c>
      <c r="E50" s="788">
        <v>804</v>
      </c>
      <c r="F50" s="650">
        <v>800</v>
      </c>
      <c r="G50" s="651" t="s">
        <v>711</v>
      </c>
      <c r="H50" s="653">
        <v>0</v>
      </c>
      <c r="I50" s="654"/>
      <c r="J50" s="718"/>
      <c r="K50" s="718"/>
      <c r="M50" s="651" t="s">
        <v>711</v>
      </c>
      <c r="N50" s="653">
        <v>0</v>
      </c>
      <c r="O50" s="654"/>
      <c r="AJ50" s="799"/>
      <c r="AK50" s="800"/>
      <c r="AL50" s="800" t="s">
        <v>1295</v>
      </c>
      <c r="AM50" s="800" t="s">
        <v>1296</v>
      </c>
      <c r="AN50" s="801" t="s">
        <v>1297</v>
      </c>
      <c r="AO50" s="793"/>
      <c r="AP50" s="793"/>
      <c r="AQ50" s="793"/>
      <c r="AR50" s="799"/>
      <c r="AS50" s="2207"/>
      <c r="AT50" s="800" t="s">
        <v>1295</v>
      </c>
      <c r="BD50" s="714"/>
      <c r="BE50" s="714"/>
      <c r="BF50" s="708"/>
      <c r="BG50" s="708"/>
      <c r="BH50" s="730"/>
      <c r="BI50" s="714"/>
      <c r="BJ50" s="708"/>
      <c r="BK50" s="708"/>
      <c r="BQ50" s="714"/>
      <c r="BS50" s="708"/>
    </row>
    <row r="51" spans="1:71" ht="15" customHeight="1">
      <c r="A51" s="718"/>
      <c r="B51" s="783"/>
      <c r="C51" s="654"/>
      <c r="D51" s="654"/>
      <c r="E51" s="788"/>
      <c r="F51" s="656"/>
      <c r="G51" s="718"/>
      <c r="H51" s="718"/>
      <c r="I51" s="654"/>
      <c r="J51" s="718"/>
      <c r="K51" s="718"/>
      <c r="N51" s="783"/>
      <c r="AJ51" s="571" t="s">
        <v>1326</v>
      </c>
      <c r="AK51" s="802">
        <f>AB13</f>
        <v>6471</v>
      </c>
      <c r="AL51" s="802">
        <f>ROUNDUP($AK51*0.1,0)</f>
        <v>648</v>
      </c>
      <c r="AM51" s="802">
        <f>ROUNDUP($AK51*0.2,0)</f>
        <v>1295</v>
      </c>
      <c r="AN51" s="802">
        <f>ROUNDUP($AK51*0.3,0)</f>
        <v>1942</v>
      </c>
      <c r="AO51" s="793"/>
      <c r="AP51" s="793"/>
      <c r="AQ51" s="793"/>
      <c r="AR51" s="571" t="s">
        <v>1326</v>
      </c>
      <c r="AS51" s="802">
        <f>AK51</f>
        <v>6471</v>
      </c>
      <c r="AT51" s="802">
        <f>AL51</f>
        <v>648</v>
      </c>
      <c r="BD51" s="714"/>
      <c r="BE51" s="714"/>
      <c r="BF51" s="708"/>
      <c r="BG51" s="708"/>
      <c r="BH51" s="730"/>
      <c r="BI51" s="714"/>
      <c r="BJ51" s="708"/>
      <c r="BK51" s="708"/>
      <c r="BQ51" s="714"/>
      <c r="BS51" s="708"/>
    </row>
    <row r="52" spans="1:71" ht="15" customHeight="1">
      <c r="A52" s="718"/>
      <c r="B52" s="657" t="s">
        <v>1405</v>
      </c>
      <c r="C52" s="657" t="s">
        <v>1266</v>
      </c>
      <c r="D52" s="787"/>
      <c r="E52" s="788"/>
      <c r="F52" s="656"/>
      <c r="G52" s="648" t="s">
        <v>1214</v>
      </c>
      <c r="H52" s="648"/>
      <c r="I52" s="654"/>
      <c r="J52" s="718"/>
      <c r="K52" s="718"/>
      <c r="N52" s="783"/>
      <c r="AJ52" s="571" t="s">
        <v>460</v>
      </c>
      <c r="AK52" s="802">
        <f>AB14</f>
        <v>7230</v>
      </c>
      <c r="AL52" s="802">
        <f>ROUNDUP($AK52*0.1,0)</f>
        <v>723</v>
      </c>
      <c r="AM52" s="802">
        <f>ROUNDUP($AK52*0.2,0)</f>
        <v>1446</v>
      </c>
      <c r="AN52" s="802">
        <f>ROUNDUP($AK52*0.3,0)</f>
        <v>2169</v>
      </c>
      <c r="AO52" s="793"/>
      <c r="AP52" s="793"/>
      <c r="AQ52" s="793"/>
      <c r="AR52" s="571" t="s">
        <v>460</v>
      </c>
      <c r="AS52" s="802">
        <f t="shared" ref="AS52:AT55" si="27">AK52</f>
        <v>7230</v>
      </c>
      <c r="AT52" s="802">
        <f t="shared" si="27"/>
        <v>723</v>
      </c>
      <c r="BD52" s="714"/>
      <c r="BE52" s="714"/>
      <c r="BF52" s="708"/>
      <c r="BG52" s="708"/>
      <c r="BH52" s="730"/>
      <c r="BI52" s="714"/>
      <c r="BJ52" s="708"/>
      <c r="BK52" s="708"/>
      <c r="BQ52" s="714"/>
      <c r="BS52" s="708"/>
    </row>
    <row r="53" spans="1:71" ht="15" customHeight="1">
      <c r="A53" s="718"/>
      <c r="B53" s="649" t="s">
        <v>1406</v>
      </c>
      <c r="C53" s="658">
        <v>10.9</v>
      </c>
      <c r="D53" s="718"/>
      <c r="E53" s="788">
        <v>10.9</v>
      </c>
      <c r="F53" s="803"/>
      <c r="G53" s="651" t="s">
        <v>1396</v>
      </c>
      <c r="H53" s="651" t="s">
        <v>1397</v>
      </c>
      <c r="I53" s="718"/>
      <c r="J53" s="718"/>
      <c r="K53" s="718"/>
      <c r="M53" s="655" t="s">
        <v>102</v>
      </c>
      <c r="N53" s="785"/>
      <c r="V53" s="719"/>
      <c r="AJ53" s="571" t="s">
        <v>461</v>
      </c>
      <c r="AK53" s="802">
        <f>AB15</f>
        <v>8052</v>
      </c>
      <c r="AL53" s="802">
        <f>ROUNDUP($AK53*0.1,0)</f>
        <v>806</v>
      </c>
      <c r="AM53" s="802">
        <f>ROUNDUP($AK53*0.2,0)</f>
        <v>1611</v>
      </c>
      <c r="AN53" s="802">
        <f>ROUNDUP($AK53*0.3,0)</f>
        <v>2416</v>
      </c>
      <c r="AO53" s="793"/>
      <c r="AP53" s="793"/>
      <c r="AQ53" s="793"/>
      <c r="AR53" s="571" t="s">
        <v>461</v>
      </c>
      <c r="AS53" s="802">
        <f t="shared" si="27"/>
        <v>8052</v>
      </c>
      <c r="AT53" s="802">
        <f t="shared" si="27"/>
        <v>806</v>
      </c>
      <c r="BD53" s="714"/>
      <c r="BE53" s="714"/>
      <c r="BF53" s="708"/>
      <c r="BG53" s="708"/>
      <c r="BH53" s="730"/>
      <c r="BI53" s="714"/>
      <c r="BJ53" s="708"/>
      <c r="BK53" s="708"/>
      <c r="BQ53" s="714"/>
      <c r="BS53" s="708"/>
    </row>
    <row r="54" spans="1:71" ht="15" customHeight="1">
      <c r="A54" s="718"/>
      <c r="B54" s="649" t="s">
        <v>1407</v>
      </c>
      <c r="C54" s="658">
        <v>10.72</v>
      </c>
      <c r="D54" s="718"/>
      <c r="E54" s="788">
        <v>10.72</v>
      </c>
      <c r="F54" s="803"/>
      <c r="G54" s="651" t="s">
        <v>1237</v>
      </c>
      <c r="H54" s="653">
        <v>3</v>
      </c>
      <c r="I54" s="717" t="s">
        <v>1399</v>
      </c>
      <c r="J54" s="718"/>
      <c r="K54" s="718"/>
      <c r="M54" s="651" t="s">
        <v>1237</v>
      </c>
      <c r="N54" s="653" t="s">
        <v>1408</v>
      </c>
      <c r="V54" s="719"/>
      <c r="AJ54" s="571" t="s">
        <v>462</v>
      </c>
      <c r="AK54" s="802">
        <f>AB16</f>
        <v>8800</v>
      </c>
      <c r="AL54" s="802">
        <f>ROUNDUP($AK54*0.1,0)</f>
        <v>880</v>
      </c>
      <c r="AM54" s="802">
        <f>ROUNDUP($AK54*0.2,0)</f>
        <v>1760</v>
      </c>
      <c r="AN54" s="802">
        <f>ROUNDUP($AK54*0.3,0)</f>
        <v>2640</v>
      </c>
      <c r="AO54" s="793"/>
      <c r="AP54" s="793"/>
      <c r="AQ54" s="793"/>
      <c r="AR54" s="571" t="s">
        <v>462</v>
      </c>
      <c r="AS54" s="802">
        <f t="shared" si="27"/>
        <v>8800</v>
      </c>
      <c r="AT54" s="802">
        <f t="shared" si="27"/>
        <v>880</v>
      </c>
      <c r="BD54" s="714"/>
      <c r="BE54" s="714"/>
      <c r="BF54" s="708"/>
      <c r="BG54" s="708"/>
      <c r="BH54" s="730"/>
      <c r="BI54" s="714"/>
      <c r="BJ54" s="708"/>
      <c r="BK54" s="708"/>
      <c r="BQ54" s="714"/>
      <c r="BS54" s="708"/>
    </row>
    <row r="55" spans="1:71" ht="15" customHeight="1">
      <c r="A55" s="718"/>
      <c r="B55" s="649" t="s">
        <v>1409</v>
      </c>
      <c r="C55" s="658">
        <v>10.68</v>
      </c>
      <c r="D55" s="718"/>
      <c r="E55" s="788">
        <v>10.68</v>
      </c>
      <c r="F55" s="803"/>
      <c r="G55" s="651" t="s">
        <v>1245</v>
      </c>
      <c r="H55" s="653">
        <v>4</v>
      </c>
      <c r="I55" s="717" t="s">
        <v>1399</v>
      </c>
      <c r="J55" s="718"/>
      <c r="K55" s="718"/>
      <c r="M55" s="651" t="s">
        <v>1245</v>
      </c>
      <c r="N55" s="653" t="s">
        <v>1410</v>
      </c>
      <c r="V55" s="719"/>
      <c r="AJ55" s="571" t="s">
        <v>463</v>
      </c>
      <c r="AK55" s="802">
        <f>AB17</f>
        <v>9612</v>
      </c>
      <c r="AL55" s="802">
        <f>ROUNDUP($AK55*0.1,0)</f>
        <v>962</v>
      </c>
      <c r="AM55" s="802">
        <f>ROUNDUP($AK55*0.2,0)</f>
        <v>1923</v>
      </c>
      <c r="AN55" s="802">
        <f>ROUNDUP($AK55*0.3,0)</f>
        <v>2884</v>
      </c>
      <c r="AO55" s="793"/>
      <c r="AP55" s="793"/>
      <c r="AQ55" s="793"/>
      <c r="AR55" s="571" t="s">
        <v>463</v>
      </c>
      <c r="AS55" s="802">
        <f t="shared" si="27"/>
        <v>9612</v>
      </c>
      <c r="AT55" s="802">
        <f t="shared" si="27"/>
        <v>962</v>
      </c>
      <c r="BD55" s="714"/>
      <c r="BE55" s="714"/>
      <c r="BF55" s="708"/>
      <c r="BG55" s="708"/>
      <c r="BH55" s="730"/>
      <c r="BI55" s="714"/>
      <c r="BJ55" s="708"/>
      <c r="BK55" s="708"/>
      <c r="BQ55" s="714"/>
      <c r="BS55" s="708"/>
    </row>
    <row r="56" spans="1:71" ht="15" customHeight="1">
      <c r="A56" s="718"/>
      <c r="B56" s="649" t="s">
        <v>1411</v>
      </c>
      <c r="C56" s="658">
        <v>10.54</v>
      </c>
      <c r="D56" s="718"/>
      <c r="E56" s="788">
        <v>10.54</v>
      </c>
      <c r="F56" s="803"/>
      <c r="G56" s="651" t="s">
        <v>711</v>
      </c>
      <c r="H56" s="653">
        <v>0</v>
      </c>
      <c r="I56" s="718"/>
      <c r="J56" s="718"/>
      <c r="K56" s="718"/>
      <c r="M56" s="651" t="s">
        <v>711</v>
      </c>
      <c r="N56" s="653">
        <v>0</v>
      </c>
      <c r="V56" s="719"/>
      <c r="BD56" s="714"/>
      <c r="BE56" s="714"/>
      <c r="BF56" s="708"/>
      <c r="BG56" s="708"/>
      <c r="BH56" s="730"/>
      <c r="BI56" s="714"/>
      <c r="BJ56" s="708"/>
      <c r="BK56" s="708"/>
      <c r="BQ56" s="714"/>
      <c r="BS56" s="708"/>
    </row>
    <row r="57" spans="1:71" ht="15" customHeight="1">
      <c r="A57" s="718"/>
      <c r="B57" s="649" t="s">
        <v>1412</v>
      </c>
      <c r="C57" s="658">
        <v>10.45</v>
      </c>
      <c r="D57" s="718"/>
      <c r="E57" s="788">
        <v>10.45</v>
      </c>
      <c r="F57" s="803"/>
      <c r="G57" s="718"/>
      <c r="H57" s="718"/>
      <c r="I57" s="718"/>
      <c r="J57" s="804"/>
      <c r="K57" s="804"/>
      <c r="N57" s="783"/>
      <c r="V57" s="719"/>
      <c r="BD57" s="714"/>
      <c r="BE57" s="714"/>
      <c r="BF57" s="708"/>
      <c r="BG57" s="708"/>
      <c r="BH57" s="730"/>
      <c r="BI57" s="714"/>
      <c r="BJ57" s="708"/>
      <c r="BK57" s="708"/>
      <c r="BQ57" s="714"/>
      <c r="BS57" s="708"/>
    </row>
    <row r="58" spans="1:71" ht="15" customHeight="1">
      <c r="A58" s="718"/>
      <c r="B58" s="649" t="s">
        <v>1413</v>
      </c>
      <c r="C58" s="658">
        <v>10.27</v>
      </c>
      <c r="D58" s="718"/>
      <c r="E58" s="788">
        <v>10.27</v>
      </c>
      <c r="F58" s="803"/>
      <c r="G58" s="648" t="s">
        <v>1215</v>
      </c>
      <c r="H58" s="648"/>
      <c r="I58" s="718"/>
      <c r="J58" s="805" t="s">
        <v>1414</v>
      </c>
      <c r="K58" s="805"/>
      <c r="N58" s="783"/>
      <c r="Q58" s="788"/>
      <c r="R58" s="788"/>
      <c r="S58" s="788"/>
      <c r="T58" s="788"/>
      <c r="U58" s="788"/>
      <c r="V58" s="719"/>
      <c r="BD58" s="714"/>
      <c r="BE58" s="714"/>
      <c r="BF58" s="708"/>
      <c r="BG58" s="708"/>
      <c r="BI58" s="714"/>
      <c r="BJ58" s="708"/>
      <c r="BK58" s="708"/>
      <c r="BQ58" s="714"/>
      <c r="BS58" s="708"/>
    </row>
    <row r="59" spans="1:71" ht="15" customHeight="1">
      <c r="A59" s="718"/>
      <c r="B59" s="649" t="s">
        <v>1415</v>
      </c>
      <c r="C59" s="658">
        <v>10.14</v>
      </c>
      <c r="D59" s="718"/>
      <c r="E59" s="788">
        <v>10.14</v>
      </c>
      <c r="F59" s="803"/>
      <c r="G59" s="651" t="s">
        <v>1396</v>
      </c>
      <c r="H59" s="651" t="s">
        <v>1397</v>
      </c>
      <c r="I59" s="718"/>
      <c r="J59" s="805" t="s">
        <v>1416</v>
      </c>
      <c r="K59" s="805" t="s">
        <v>1394</v>
      </c>
      <c r="M59" s="648" t="s">
        <v>1417</v>
      </c>
      <c r="N59" s="785"/>
      <c r="Q59" s="788"/>
      <c r="R59" s="788"/>
      <c r="S59" s="788"/>
      <c r="T59" s="788"/>
      <c r="U59" s="788"/>
      <c r="V59" s="719"/>
      <c r="AJ59" s="761"/>
      <c r="AK59" s="761"/>
      <c r="AL59" s="761"/>
      <c r="AM59" s="761"/>
      <c r="AN59" s="761"/>
      <c r="AO59" s="761"/>
      <c r="AR59" s="806" t="s">
        <v>1418</v>
      </c>
      <c r="AS59" s="770"/>
      <c r="AT59" s="770"/>
      <c r="AU59" s="792"/>
      <c r="BD59" s="714"/>
      <c r="BE59" s="714"/>
      <c r="BF59" s="708"/>
      <c r="BG59" s="708"/>
      <c r="BI59" s="714"/>
      <c r="BJ59" s="708"/>
      <c r="BK59" s="708"/>
      <c r="BQ59" s="714"/>
      <c r="BS59" s="708"/>
    </row>
    <row r="60" spans="1:71" ht="15" customHeight="1">
      <c r="A60" s="718"/>
      <c r="B60" s="649" t="s">
        <v>44</v>
      </c>
      <c r="C60" s="658">
        <v>10</v>
      </c>
      <c r="D60" s="718"/>
      <c r="E60" s="788">
        <v>10</v>
      </c>
      <c r="F60" s="803"/>
      <c r="G60" s="651" t="s">
        <v>1237</v>
      </c>
      <c r="H60" s="653">
        <v>22</v>
      </c>
      <c r="I60" s="717" t="s">
        <v>1399</v>
      </c>
      <c r="J60" s="805" t="s">
        <v>1240</v>
      </c>
      <c r="K60" s="805">
        <v>18</v>
      </c>
      <c r="M60" s="651" t="s">
        <v>1239</v>
      </c>
      <c r="N60" s="653">
        <v>120</v>
      </c>
      <c r="O60" s="717" t="s">
        <v>1399</v>
      </c>
      <c r="Q60" s="788"/>
      <c r="R60" s="788"/>
      <c r="S60" s="788"/>
      <c r="T60" s="788"/>
      <c r="U60" s="788"/>
      <c r="V60" s="719"/>
      <c r="AE60" s="719"/>
      <c r="AF60" s="719"/>
      <c r="AG60" s="719"/>
      <c r="AH60" s="719"/>
      <c r="AI60" s="719"/>
      <c r="AJ60" s="2199" t="s">
        <v>1363</v>
      </c>
      <c r="AK60" s="631" t="s">
        <v>1343</v>
      </c>
      <c r="AL60" s="763"/>
      <c r="AM60" s="763"/>
      <c r="AN60" s="763"/>
      <c r="AO60" s="763"/>
      <c r="AR60" s="2190" t="s">
        <v>1363</v>
      </c>
      <c r="AS60" s="631" t="s">
        <v>1343</v>
      </c>
      <c r="AT60" s="763"/>
      <c r="AU60" s="807"/>
      <c r="BD60" s="714"/>
      <c r="BE60" s="714"/>
      <c r="BF60" s="708"/>
      <c r="BG60" s="708"/>
      <c r="BI60" s="714"/>
      <c r="BJ60" s="708"/>
      <c r="BK60" s="708"/>
      <c r="BQ60" s="714"/>
      <c r="BS60" s="708"/>
    </row>
    <row r="61" spans="1:71" ht="15" customHeight="1">
      <c r="A61" s="718"/>
      <c r="B61" s="783"/>
      <c r="C61" s="718"/>
      <c r="D61" s="718"/>
      <c r="E61" s="718"/>
      <c r="F61" s="718"/>
      <c r="G61" s="651" t="s">
        <v>1245</v>
      </c>
      <c r="H61" s="653">
        <v>18</v>
      </c>
      <c r="I61" s="717" t="s">
        <v>1399</v>
      </c>
      <c r="J61" s="805" t="s">
        <v>1246</v>
      </c>
      <c r="K61" s="805">
        <v>12</v>
      </c>
      <c r="M61" s="651" t="s">
        <v>711</v>
      </c>
      <c r="N61" s="653">
        <v>0</v>
      </c>
      <c r="Q61" s="788"/>
      <c r="R61" s="788"/>
      <c r="S61" s="788"/>
      <c r="T61" s="788"/>
      <c r="U61" s="788"/>
      <c r="V61" s="719"/>
      <c r="AE61" s="719"/>
      <c r="AF61" s="719"/>
      <c r="AG61" s="719"/>
      <c r="AH61" s="719"/>
      <c r="AI61" s="719"/>
      <c r="AJ61" s="2199"/>
      <c r="AK61" s="2198" t="s">
        <v>1347</v>
      </c>
      <c r="AL61" s="2194" t="s">
        <v>1348</v>
      </c>
      <c r="AM61" s="2195" t="s">
        <v>1321</v>
      </c>
      <c r="AN61" s="2196"/>
      <c r="AO61" s="2197"/>
      <c r="AR61" s="2190"/>
      <c r="AS61" s="2194" t="s">
        <v>1348</v>
      </c>
      <c r="AT61" s="808" t="s">
        <v>1321</v>
      </c>
      <c r="AU61" s="807"/>
      <c r="BD61" s="714"/>
      <c r="BE61" s="714"/>
      <c r="BF61" s="708"/>
      <c r="BG61" s="708"/>
      <c r="BI61" s="714"/>
      <c r="BJ61" s="708"/>
      <c r="BK61" s="708"/>
      <c r="BQ61" s="714"/>
      <c r="BS61" s="708"/>
    </row>
    <row r="62" spans="1:71" ht="15" customHeight="1">
      <c r="A62" s="718"/>
      <c r="B62" s="648" t="s">
        <v>442</v>
      </c>
      <c r="C62" s="648"/>
      <c r="D62" s="718"/>
      <c r="E62" s="718"/>
      <c r="F62" s="718"/>
      <c r="G62" s="651" t="s">
        <v>1244</v>
      </c>
      <c r="H62" s="653">
        <v>6</v>
      </c>
      <c r="I62" s="717" t="s">
        <v>1399</v>
      </c>
      <c r="J62" s="805" t="s">
        <v>1243</v>
      </c>
      <c r="K62" s="805">
        <v>6</v>
      </c>
      <c r="N62" s="783"/>
      <c r="Q62" s="788"/>
      <c r="R62" s="788"/>
      <c r="S62" s="788"/>
      <c r="T62" s="788"/>
      <c r="U62" s="788"/>
      <c r="V62" s="719"/>
      <c r="AE62" s="719"/>
      <c r="AF62" s="719"/>
      <c r="AG62" s="719"/>
      <c r="AH62" s="719"/>
      <c r="AI62" s="719"/>
      <c r="AJ62" s="2199"/>
      <c r="AK62" s="2198"/>
      <c r="AL62" s="2194"/>
      <c r="AM62" s="633" t="s">
        <v>1295</v>
      </c>
      <c r="AN62" s="633" t="s">
        <v>1296</v>
      </c>
      <c r="AO62" s="633" t="s">
        <v>1297</v>
      </c>
      <c r="AR62" s="2190"/>
      <c r="AS62" s="2194"/>
      <c r="AT62" s="801" t="s">
        <v>1295</v>
      </c>
      <c r="AU62" s="807"/>
      <c r="BD62" s="714"/>
      <c r="BE62" s="714"/>
      <c r="BF62" s="708"/>
      <c r="BG62" s="708"/>
      <c r="BI62" s="714"/>
      <c r="BJ62" s="708"/>
      <c r="BK62" s="708"/>
      <c r="BQ62" s="714"/>
      <c r="BS62" s="708"/>
    </row>
    <row r="63" spans="1:71" s="719" customFormat="1" ht="15" customHeight="1">
      <c r="A63" s="718"/>
      <c r="B63" s="651" t="s">
        <v>1396</v>
      </c>
      <c r="C63" s="651" t="s">
        <v>1419</v>
      </c>
      <c r="D63" s="718"/>
      <c r="E63" s="718"/>
      <c r="F63" s="718"/>
      <c r="G63" s="651" t="s">
        <v>711</v>
      </c>
      <c r="H63" s="653">
        <v>0</v>
      </c>
      <c r="I63" s="718"/>
      <c r="J63" s="805" t="s">
        <v>1244</v>
      </c>
      <c r="K63" s="805">
        <v>6</v>
      </c>
      <c r="M63" s="718"/>
      <c r="N63" s="783"/>
      <c r="O63" s="718"/>
      <c r="P63" s="718"/>
      <c r="Q63" s="788"/>
      <c r="R63" s="788"/>
      <c r="S63" s="788"/>
      <c r="T63" s="788"/>
      <c r="U63" s="788"/>
      <c r="W63" s="708"/>
      <c r="X63" s="708"/>
      <c r="Y63" s="708"/>
      <c r="AJ63" s="753" t="s">
        <v>1420</v>
      </c>
      <c r="AK63" s="755">
        <v>10</v>
      </c>
      <c r="AL63" s="756">
        <f>IF($H$22="なし","-",ROUNDDOWN(AK63*$J$4,0))</f>
        <v>105</v>
      </c>
      <c r="AM63" s="756">
        <f>IF($AL63="-","-",ROUNDUP(AL63*0.1,0))</f>
        <v>11</v>
      </c>
      <c r="AN63" s="756">
        <f>IF($AL63="-","-",ROUNDUP(AL63*0.2,0))</f>
        <v>21</v>
      </c>
      <c r="AO63" s="756">
        <f>IF($AL63="-","-",ROUNDUP(AL63*0.3,0))</f>
        <v>32</v>
      </c>
      <c r="AP63" s="708"/>
      <c r="AQ63" s="708"/>
      <c r="AR63" s="754" t="s">
        <v>1420</v>
      </c>
      <c r="AS63" s="791">
        <f>AL63</f>
        <v>105</v>
      </c>
      <c r="AT63" s="809">
        <f>AM63</f>
        <v>11</v>
      </c>
      <c r="AU63" s="807"/>
      <c r="AV63" s="708"/>
      <c r="AW63" s="708"/>
      <c r="AX63" s="708"/>
      <c r="AY63" s="708"/>
      <c r="AZ63" s="708"/>
      <c r="BA63" s="708"/>
      <c r="BB63" s="708"/>
      <c r="BC63" s="708"/>
      <c r="BD63" s="714"/>
      <c r="BE63" s="714"/>
      <c r="BF63" s="708"/>
      <c r="BG63" s="708"/>
      <c r="BH63" s="708"/>
    </row>
    <row r="64" spans="1:71" s="719" customFormat="1" ht="15" customHeight="1">
      <c r="A64" s="718"/>
      <c r="B64" s="651" t="s">
        <v>1237</v>
      </c>
      <c r="C64" s="659">
        <v>8.2000000000000003E-2</v>
      </c>
      <c r="D64" s="718"/>
      <c r="E64" s="718"/>
      <c r="F64" s="718"/>
      <c r="G64" s="718"/>
      <c r="H64" s="718"/>
      <c r="I64" s="718"/>
      <c r="J64" s="805" t="s">
        <v>611</v>
      </c>
      <c r="K64" s="805">
        <v>0</v>
      </c>
      <c r="M64" s="648" t="s">
        <v>591</v>
      </c>
      <c r="N64" s="785"/>
      <c r="O64" s="718"/>
      <c r="P64" s="718"/>
      <c r="Q64" s="788"/>
      <c r="R64" s="788"/>
      <c r="S64" s="788"/>
      <c r="T64" s="788"/>
      <c r="U64" s="788"/>
      <c r="W64" s="708"/>
      <c r="X64" s="708"/>
      <c r="Y64" s="708"/>
      <c r="AJ64" s="753" t="s">
        <v>1421</v>
      </c>
      <c r="AK64" s="755">
        <v>22</v>
      </c>
      <c r="AL64" s="756">
        <f t="shared" ref="AL64:AL66" si="28">IF($H$23="なし","-",ROUNDDOWN(AK64*$J$4,0))</f>
        <v>231</v>
      </c>
      <c r="AM64" s="756">
        <f>IF($AL64="-","-",ROUNDUP(AL64*0.1,0))</f>
        <v>24</v>
      </c>
      <c r="AN64" s="756">
        <f>IF($AL64="-","-",ROUNDUP(AL64*0.2,0))</f>
        <v>47</v>
      </c>
      <c r="AO64" s="756">
        <f>IF($AL64="-","-",ROUNDUP(AL64*0.3,0))</f>
        <v>70</v>
      </c>
      <c r="AP64" s="708"/>
      <c r="AQ64" s="708"/>
      <c r="AR64" s="754" t="s">
        <v>1421</v>
      </c>
      <c r="AS64" s="791">
        <f t="shared" ref="AS64:AT66" si="29">AL64</f>
        <v>231</v>
      </c>
      <c r="AT64" s="809">
        <f t="shared" si="29"/>
        <v>24</v>
      </c>
      <c r="AU64" s="807"/>
      <c r="AV64" s="708"/>
      <c r="AW64" s="708"/>
      <c r="AX64" s="708"/>
      <c r="AY64" s="708"/>
      <c r="AZ64" s="708"/>
      <c r="BA64" s="708"/>
      <c r="BB64" s="708"/>
      <c r="BC64" s="708"/>
      <c r="BD64" s="714"/>
      <c r="BE64" s="714"/>
      <c r="BF64" s="708"/>
      <c r="BG64" s="708"/>
      <c r="BH64" s="708"/>
    </row>
    <row r="65" spans="1:60" s="719" customFormat="1" ht="15" customHeight="1">
      <c r="A65" s="718"/>
      <c r="B65" s="651" t="s">
        <v>1243</v>
      </c>
      <c r="C65" s="659">
        <v>0.06</v>
      </c>
      <c r="D65" s="718"/>
      <c r="E65" s="718"/>
      <c r="F65" s="718"/>
      <c r="G65" s="648" t="s">
        <v>552</v>
      </c>
      <c r="H65" s="648"/>
      <c r="I65" s="718"/>
      <c r="J65" s="805"/>
      <c r="K65" s="805"/>
      <c r="M65" s="651" t="s">
        <v>1239</v>
      </c>
      <c r="N65" s="653">
        <v>20</v>
      </c>
      <c r="O65" s="718" t="s">
        <v>390</v>
      </c>
      <c r="P65" s="718"/>
      <c r="Q65" s="803"/>
      <c r="R65" s="803"/>
      <c r="S65" s="803"/>
      <c r="T65" s="803"/>
      <c r="U65" s="803"/>
      <c r="W65" s="708"/>
      <c r="X65" s="708"/>
      <c r="Y65" s="708"/>
      <c r="AJ65" s="753" t="s">
        <v>1422</v>
      </c>
      <c r="AK65" s="755">
        <v>18</v>
      </c>
      <c r="AL65" s="756">
        <f t="shared" si="28"/>
        <v>189</v>
      </c>
      <c r="AM65" s="756">
        <f>IF($AL65="-","-",ROUNDUP(AL65*0.1,0))</f>
        <v>19</v>
      </c>
      <c r="AN65" s="756">
        <f>IF($AL65="-","-",ROUNDUP(AL65*0.2,0))</f>
        <v>38</v>
      </c>
      <c r="AO65" s="756">
        <f>IF($AL65="-","-",ROUNDUP(AL65*0.3,0))</f>
        <v>57</v>
      </c>
      <c r="AP65" s="708"/>
      <c r="AQ65" s="708"/>
      <c r="AR65" s="754" t="s">
        <v>1422</v>
      </c>
      <c r="AS65" s="791">
        <f t="shared" si="29"/>
        <v>189</v>
      </c>
      <c r="AT65" s="809">
        <f t="shared" si="29"/>
        <v>19</v>
      </c>
      <c r="AU65" s="807"/>
      <c r="AV65" s="708"/>
      <c r="AW65" s="708"/>
      <c r="AX65" s="708"/>
      <c r="AY65" s="708"/>
      <c r="AZ65" s="708"/>
      <c r="BA65" s="708"/>
      <c r="BB65" s="708"/>
      <c r="BC65" s="708"/>
      <c r="BD65" s="714"/>
      <c r="BE65" s="714"/>
      <c r="BF65" s="708"/>
      <c r="BG65" s="708"/>
      <c r="BH65" s="708"/>
    </row>
    <row r="66" spans="1:60" s="719" customFormat="1" ht="15" customHeight="1">
      <c r="A66" s="718"/>
      <c r="B66" s="651" t="s">
        <v>1244</v>
      </c>
      <c r="C66" s="659">
        <v>3.3000000000000002E-2</v>
      </c>
      <c r="D66" s="718"/>
      <c r="E66" s="718"/>
      <c r="F66" s="718"/>
      <c r="G66" s="651" t="s">
        <v>1396</v>
      </c>
      <c r="H66" s="651" t="s">
        <v>1397</v>
      </c>
      <c r="I66" s="718"/>
      <c r="J66" s="718"/>
      <c r="K66" s="718"/>
      <c r="L66" s="718"/>
      <c r="M66" s="651" t="s">
        <v>711</v>
      </c>
      <c r="N66" s="653">
        <v>0</v>
      </c>
      <c r="O66" s="718"/>
      <c r="P66" s="718"/>
      <c r="Q66" s="718"/>
      <c r="R66" s="718"/>
      <c r="S66" s="718"/>
      <c r="T66" s="718"/>
      <c r="U66" s="718"/>
      <c r="W66" s="708"/>
      <c r="X66" s="708"/>
      <c r="Y66" s="708"/>
      <c r="AJ66" s="753" t="s">
        <v>1423</v>
      </c>
      <c r="AK66" s="755">
        <v>6</v>
      </c>
      <c r="AL66" s="756">
        <f t="shared" si="28"/>
        <v>63</v>
      </c>
      <c r="AM66" s="756">
        <f>IF($AL66="-","-",ROUNDUP(AL66*0.1,0))</f>
        <v>7</v>
      </c>
      <c r="AN66" s="756">
        <f>IF($AL66="-","-",ROUNDUP(AL66*0.2,0))</f>
        <v>13</v>
      </c>
      <c r="AO66" s="756">
        <f>IF($AL66="-","-",ROUNDUP(AL66*0.3,0))</f>
        <v>19</v>
      </c>
      <c r="AP66" s="708"/>
      <c r="AQ66" s="708"/>
      <c r="AR66" s="754" t="s">
        <v>1423</v>
      </c>
      <c r="AS66" s="791">
        <f>AL66</f>
        <v>63</v>
      </c>
      <c r="AT66" s="809">
        <f t="shared" si="29"/>
        <v>7</v>
      </c>
      <c r="AU66" s="807"/>
      <c r="AV66" s="708"/>
      <c r="AW66" s="708"/>
      <c r="AX66" s="708"/>
      <c r="AY66" s="708"/>
      <c r="AZ66" s="708"/>
      <c r="BA66" s="708"/>
      <c r="BB66" s="708"/>
      <c r="BC66" s="708"/>
      <c r="BD66" s="714"/>
      <c r="BE66" s="714"/>
      <c r="BF66" s="708"/>
      <c r="BG66" s="708"/>
      <c r="BH66" s="708"/>
    </row>
    <row r="67" spans="1:60" s="719" customFormat="1" ht="15" customHeight="1">
      <c r="A67" s="718"/>
      <c r="B67" s="651" t="s">
        <v>1424</v>
      </c>
      <c r="C67" s="659">
        <f>C66*0.9</f>
        <v>2.9700000000000001E-2</v>
      </c>
      <c r="D67" s="718"/>
      <c r="E67" s="718"/>
      <c r="F67" s="718"/>
      <c r="G67" s="649" t="s">
        <v>1237</v>
      </c>
      <c r="H67" s="653">
        <v>36</v>
      </c>
      <c r="I67" s="717" t="s">
        <v>1399</v>
      </c>
      <c r="J67" s="718"/>
      <c r="K67" s="718"/>
      <c r="L67" s="718"/>
      <c r="M67" s="718"/>
      <c r="N67" s="783"/>
      <c r="O67" s="718"/>
      <c r="P67" s="718"/>
      <c r="Q67" s="718"/>
      <c r="R67" s="718"/>
      <c r="S67" s="718"/>
      <c r="T67" s="718"/>
      <c r="U67" s="718"/>
      <c r="W67" s="708"/>
      <c r="X67" s="708"/>
      <c r="Y67" s="708"/>
      <c r="AJ67" s="708"/>
      <c r="AK67" s="708"/>
      <c r="AL67" s="708"/>
      <c r="AM67" s="708"/>
      <c r="AN67" s="708"/>
      <c r="AO67" s="708"/>
      <c r="AP67" s="708"/>
      <c r="AQ67" s="708"/>
      <c r="AR67" s="708"/>
      <c r="AS67" s="708"/>
      <c r="AT67" s="708"/>
      <c r="AU67" s="708"/>
      <c r="AV67" s="708"/>
      <c r="AW67" s="708"/>
      <c r="AX67" s="708"/>
      <c r="AY67" s="708"/>
      <c r="AZ67" s="708"/>
      <c r="BA67" s="708"/>
      <c r="BB67" s="708"/>
      <c r="BC67" s="708"/>
      <c r="BD67" s="714"/>
      <c r="BE67" s="714"/>
      <c r="BF67" s="708"/>
      <c r="BG67" s="708"/>
      <c r="BH67" s="708"/>
    </row>
    <row r="68" spans="1:60" s="719" customFormat="1" ht="15" customHeight="1">
      <c r="A68" s="718"/>
      <c r="B68" s="651" t="s">
        <v>1425</v>
      </c>
      <c r="C68" s="659">
        <f>C66*0.8</f>
        <v>2.6400000000000003E-2</v>
      </c>
      <c r="D68" s="718"/>
      <c r="E68" s="718"/>
      <c r="F68" s="718"/>
      <c r="G68" s="649" t="s">
        <v>1243</v>
      </c>
      <c r="H68" s="653">
        <v>22</v>
      </c>
      <c r="I68" s="717" t="s">
        <v>1399</v>
      </c>
      <c r="J68" s="718"/>
      <c r="K68" s="718"/>
      <c r="L68" s="718"/>
      <c r="M68" s="648" t="s">
        <v>556</v>
      </c>
      <c r="N68" s="785"/>
      <c r="O68" s="718"/>
      <c r="P68" s="718"/>
      <c r="Q68" s="718"/>
      <c r="R68" s="718"/>
      <c r="S68" s="718"/>
      <c r="T68" s="718"/>
      <c r="U68" s="718"/>
      <c r="W68" s="708"/>
      <c r="X68" s="708"/>
      <c r="Y68" s="708"/>
      <c r="AJ68" s="708"/>
      <c r="AK68" s="708"/>
      <c r="AL68" s="708"/>
      <c r="AM68" s="708"/>
      <c r="AN68" s="708"/>
      <c r="AR68" s="708"/>
      <c r="AS68" s="708"/>
      <c r="AT68" s="708"/>
      <c r="AU68" s="708"/>
      <c r="AV68" s="708"/>
      <c r="AW68" s="708"/>
      <c r="AX68" s="708"/>
      <c r="AY68" s="708"/>
      <c r="AZ68" s="708"/>
      <c r="BA68" s="708"/>
      <c r="BB68" s="708"/>
      <c r="BC68" s="708"/>
      <c r="BD68" s="714"/>
      <c r="BE68" s="714"/>
      <c r="BF68" s="708"/>
      <c r="BG68" s="708"/>
      <c r="BH68" s="708"/>
    </row>
    <row r="69" spans="1:60" s="719" customFormat="1" ht="15" customHeight="1">
      <c r="A69" s="718"/>
      <c r="B69" s="651" t="s">
        <v>711</v>
      </c>
      <c r="C69" s="653">
        <v>0</v>
      </c>
      <c r="D69" s="718"/>
      <c r="E69" s="718"/>
      <c r="F69" s="718"/>
      <c r="G69" s="651" t="s">
        <v>611</v>
      </c>
      <c r="H69" s="653">
        <v>0</v>
      </c>
      <c r="I69" s="718"/>
      <c r="J69" s="718"/>
      <c r="K69" s="718"/>
      <c r="L69" s="718"/>
      <c r="M69" s="651" t="s">
        <v>1239</v>
      </c>
      <c r="N69" s="653">
        <v>30</v>
      </c>
      <c r="O69" s="718"/>
      <c r="P69" s="718"/>
      <c r="Q69" s="718"/>
      <c r="R69" s="718"/>
      <c r="S69" s="718"/>
      <c r="T69" s="718"/>
      <c r="U69" s="718"/>
      <c r="W69" s="708"/>
      <c r="X69" s="708"/>
      <c r="Y69" s="708"/>
      <c r="AJ69" s="708"/>
      <c r="AK69" s="708"/>
      <c r="AL69" s="708"/>
      <c r="AM69" s="708"/>
      <c r="AN69" s="708"/>
      <c r="AR69" s="708"/>
      <c r="AS69" s="708"/>
      <c r="AT69" s="708"/>
      <c r="AU69" s="708"/>
      <c r="AV69" s="708"/>
      <c r="AW69" s="708"/>
      <c r="AX69" s="708"/>
      <c r="AY69" s="708"/>
      <c r="AZ69" s="708"/>
      <c r="BA69" s="708"/>
      <c r="BB69" s="708"/>
      <c r="BC69" s="708"/>
      <c r="BD69" s="714"/>
      <c r="BE69" s="714"/>
      <c r="BF69" s="708"/>
      <c r="BG69" s="708"/>
      <c r="BH69" s="708"/>
    </row>
    <row r="70" spans="1:60" s="719" customFormat="1" ht="15" customHeight="1">
      <c r="A70" s="718"/>
      <c r="B70" s="783"/>
      <c r="C70" s="718"/>
      <c r="D70" s="718"/>
      <c r="E70" s="718"/>
      <c r="F70" s="718"/>
      <c r="G70" s="718"/>
      <c r="H70" s="718"/>
      <c r="I70" s="718"/>
      <c r="J70" s="718"/>
      <c r="K70" s="718"/>
      <c r="L70" s="718"/>
      <c r="M70" s="651" t="s">
        <v>711</v>
      </c>
      <c r="N70" s="653">
        <v>0</v>
      </c>
      <c r="O70" s="718"/>
      <c r="P70" s="718"/>
      <c r="Q70" s="718"/>
      <c r="R70" s="718"/>
      <c r="S70" s="718"/>
      <c r="T70" s="718"/>
      <c r="U70" s="718"/>
      <c r="W70" s="708"/>
      <c r="X70" s="708"/>
      <c r="Y70" s="708"/>
      <c r="AJ70" s="708"/>
      <c r="AK70" s="708"/>
      <c r="AL70" s="708"/>
      <c r="AM70" s="708"/>
      <c r="AN70" s="708"/>
      <c r="AR70" s="708"/>
      <c r="AS70" s="708"/>
      <c r="AT70" s="708"/>
      <c r="AU70" s="708"/>
      <c r="AV70" s="708"/>
      <c r="AW70" s="708"/>
      <c r="AX70" s="708"/>
      <c r="AY70" s="708"/>
      <c r="AZ70" s="708"/>
      <c r="BA70" s="708"/>
      <c r="BB70" s="708"/>
      <c r="BC70" s="708"/>
      <c r="BD70" s="714"/>
      <c r="BE70" s="714"/>
      <c r="BF70" s="708"/>
      <c r="BG70" s="708"/>
      <c r="BH70" s="708"/>
    </row>
    <row r="71" spans="1:60" s="719" customFormat="1" ht="15" customHeight="1">
      <c r="A71" s="718"/>
      <c r="B71" s="660" t="s">
        <v>1426</v>
      </c>
      <c r="C71" s="660"/>
      <c r="D71" s="785"/>
      <c r="E71" s="785"/>
      <c r="F71" s="718"/>
      <c r="G71" s="648" t="s">
        <v>553</v>
      </c>
      <c r="H71" s="648"/>
      <c r="I71" s="718"/>
      <c r="J71" s="718"/>
      <c r="K71" s="718"/>
      <c r="L71" s="718"/>
      <c r="M71" s="718"/>
      <c r="N71" s="718"/>
      <c r="O71" s="718"/>
      <c r="P71" s="718"/>
      <c r="Q71" s="718"/>
      <c r="R71" s="718"/>
      <c r="S71" s="718"/>
      <c r="T71" s="718"/>
      <c r="U71" s="718"/>
      <c r="W71" s="708"/>
      <c r="X71" s="708"/>
      <c r="Y71" s="708"/>
      <c r="AT71" s="708"/>
      <c r="AU71" s="708"/>
      <c r="AV71" s="708"/>
      <c r="AW71" s="708"/>
      <c r="AX71" s="708"/>
      <c r="AY71" s="708"/>
      <c r="AZ71" s="708"/>
      <c r="BA71" s="708"/>
      <c r="BB71" s="708"/>
      <c r="BC71" s="708"/>
      <c r="BD71" s="714"/>
      <c r="BE71" s="714"/>
      <c r="BF71" s="708"/>
      <c r="BG71" s="708"/>
      <c r="BH71" s="708"/>
    </row>
    <row r="72" spans="1:60" s="719" customFormat="1" ht="15" customHeight="1">
      <c r="A72" s="718"/>
      <c r="B72" s="649" t="s">
        <v>1396</v>
      </c>
      <c r="C72" s="649" t="s">
        <v>1419</v>
      </c>
      <c r="D72" s="783"/>
      <c r="E72" s="783"/>
      <c r="F72" s="718"/>
      <c r="G72" s="651" t="s">
        <v>1396</v>
      </c>
      <c r="H72" s="651" t="s">
        <v>1397</v>
      </c>
      <c r="I72" s="718"/>
      <c r="J72" s="718"/>
      <c r="K72" s="718"/>
      <c r="L72" s="718"/>
      <c r="M72" s="718"/>
      <c r="N72" s="718"/>
      <c r="O72" s="718"/>
      <c r="P72" s="718"/>
      <c r="Q72" s="718"/>
      <c r="R72" s="718"/>
      <c r="S72" s="718"/>
      <c r="T72" s="718"/>
      <c r="U72" s="718"/>
      <c r="W72" s="708"/>
      <c r="X72" s="708"/>
      <c r="Y72" s="708"/>
      <c r="AT72" s="708"/>
      <c r="AU72" s="708"/>
      <c r="AV72" s="708"/>
      <c r="AW72" s="708"/>
      <c r="BF72" s="708"/>
    </row>
    <row r="73" spans="1:60" s="719" customFormat="1" ht="15" customHeight="1">
      <c r="A73" s="718"/>
      <c r="B73" s="649" t="s">
        <v>1237</v>
      </c>
      <c r="C73" s="661">
        <v>1.7999999999999999E-2</v>
      </c>
      <c r="D73" s="783"/>
      <c r="E73" s="783"/>
      <c r="F73" s="718"/>
      <c r="G73" s="649" t="s">
        <v>1237</v>
      </c>
      <c r="H73" s="653">
        <v>100</v>
      </c>
      <c r="I73" s="717" t="s">
        <v>1400</v>
      </c>
      <c r="J73" s="718"/>
      <c r="K73" s="718"/>
      <c r="L73" s="718"/>
      <c r="M73" s="718"/>
      <c r="N73" s="718"/>
      <c r="O73" s="718"/>
      <c r="P73" s="718"/>
      <c r="Q73" s="718"/>
      <c r="R73" s="718"/>
      <c r="S73" s="718"/>
      <c r="T73" s="718"/>
      <c r="U73" s="718"/>
      <c r="W73" s="708"/>
      <c r="X73" s="708"/>
      <c r="Y73" s="708"/>
      <c r="AT73" s="708"/>
      <c r="AU73" s="708"/>
      <c r="AV73" s="708"/>
      <c r="AW73" s="708"/>
      <c r="BF73" s="708"/>
    </row>
    <row r="74" spans="1:60" s="719" customFormat="1" ht="15" customHeight="1">
      <c r="A74" s="718"/>
      <c r="B74" s="649" t="s">
        <v>1243</v>
      </c>
      <c r="C74" s="661">
        <v>1.2E-2</v>
      </c>
      <c r="D74" s="783"/>
      <c r="E74" s="783"/>
      <c r="F74" s="718"/>
      <c r="G74" s="649" t="s">
        <v>1243</v>
      </c>
      <c r="H74" s="653">
        <v>200</v>
      </c>
      <c r="I74" s="717" t="s">
        <v>1400</v>
      </c>
      <c r="J74" s="718"/>
      <c r="K74" s="718"/>
      <c r="L74" s="718"/>
      <c r="M74" s="718"/>
      <c r="N74" s="718"/>
      <c r="O74" s="718"/>
      <c r="P74" s="718"/>
      <c r="Q74" s="718"/>
      <c r="R74" s="718"/>
      <c r="S74" s="718"/>
      <c r="T74" s="718"/>
      <c r="U74" s="718"/>
      <c r="W74" s="708"/>
      <c r="X74" s="708"/>
      <c r="Y74" s="708"/>
      <c r="AV74" s="708"/>
      <c r="AW74" s="708"/>
      <c r="BF74" s="708"/>
    </row>
    <row r="75" spans="1:60" s="719" customFormat="1" ht="15" customHeight="1">
      <c r="A75" s="718"/>
      <c r="B75" s="783"/>
      <c r="C75" s="718"/>
      <c r="D75" s="718"/>
      <c r="E75" s="718"/>
      <c r="F75" s="718"/>
      <c r="G75" s="651" t="s">
        <v>611</v>
      </c>
      <c r="H75" s="653">
        <v>0</v>
      </c>
      <c r="I75" s="718"/>
      <c r="J75" s="718"/>
      <c r="K75" s="718"/>
      <c r="L75" s="718"/>
      <c r="M75" s="718"/>
      <c r="N75" s="718"/>
      <c r="O75" s="718"/>
      <c r="P75" s="718"/>
      <c r="Q75" s="718"/>
      <c r="R75" s="718"/>
      <c r="S75" s="718"/>
      <c r="T75" s="718"/>
      <c r="U75" s="718"/>
      <c r="W75" s="708"/>
      <c r="X75" s="708"/>
      <c r="Y75" s="708"/>
      <c r="AV75" s="708"/>
      <c r="AW75" s="708"/>
      <c r="AX75" s="708"/>
      <c r="AY75" s="708"/>
      <c r="AZ75" s="708"/>
      <c r="BF75" s="708"/>
      <c r="BH75" s="752"/>
    </row>
    <row r="76" spans="1:60" s="719" customFormat="1" ht="15" customHeight="1">
      <c r="A76" s="718"/>
      <c r="B76" s="662" t="s">
        <v>1427</v>
      </c>
      <c r="C76" s="662"/>
      <c r="D76" s="810"/>
      <c r="E76" s="810"/>
      <c r="F76" s="783"/>
      <c r="G76" s="718"/>
      <c r="H76" s="718"/>
      <c r="I76" s="783"/>
      <c r="J76" s="718"/>
      <c r="K76" s="718"/>
      <c r="L76" s="718"/>
      <c r="M76" s="718"/>
      <c r="N76" s="718"/>
      <c r="O76" s="718"/>
      <c r="P76" s="718"/>
      <c r="Q76" s="718"/>
      <c r="R76" s="718"/>
      <c r="S76" s="718"/>
      <c r="T76" s="718"/>
      <c r="U76" s="718"/>
      <c r="W76" s="708"/>
      <c r="X76" s="708"/>
      <c r="Y76" s="708"/>
      <c r="AV76" s="708"/>
      <c r="AW76" s="708"/>
      <c r="AX76" s="708"/>
      <c r="AY76" s="708"/>
      <c r="AZ76" s="708"/>
      <c r="BF76" s="708"/>
      <c r="BH76" s="752"/>
    </row>
    <row r="77" spans="1:60" s="719" customFormat="1" ht="15" customHeight="1">
      <c r="A77" s="718"/>
      <c r="B77" s="663" t="s">
        <v>1396</v>
      </c>
      <c r="C77" s="663" t="s">
        <v>1419</v>
      </c>
      <c r="D77" s="811"/>
      <c r="E77" s="811"/>
      <c r="F77" s="783"/>
      <c r="G77" s="648" t="s">
        <v>555</v>
      </c>
      <c r="H77" s="648"/>
      <c r="I77" s="783"/>
      <c r="J77" s="718"/>
      <c r="K77" s="718"/>
      <c r="L77" s="718"/>
      <c r="M77" s="718"/>
      <c r="N77" s="718"/>
      <c r="O77" s="718"/>
      <c r="P77" s="718"/>
      <c r="Q77" s="718"/>
      <c r="R77" s="718"/>
      <c r="S77" s="718"/>
      <c r="T77" s="718"/>
      <c r="U77" s="718"/>
      <c r="W77" s="708"/>
      <c r="X77" s="708"/>
      <c r="Y77" s="708"/>
      <c r="AV77" s="708"/>
      <c r="AW77" s="708"/>
      <c r="AX77" s="708"/>
      <c r="AY77" s="708"/>
      <c r="AZ77" s="708"/>
      <c r="BF77" s="708"/>
      <c r="BH77" s="752"/>
    </row>
    <row r="78" spans="1:60" s="719" customFormat="1" ht="15" customHeight="1">
      <c r="A78" s="718"/>
      <c r="B78" s="663" t="s">
        <v>1239</v>
      </c>
      <c r="C78" s="664">
        <v>1.4999999999999999E-2</v>
      </c>
      <c r="D78" s="811"/>
      <c r="E78" s="811"/>
      <c r="F78" s="783"/>
      <c r="G78" s="651" t="s">
        <v>1396</v>
      </c>
      <c r="H78" s="651" t="s">
        <v>1397</v>
      </c>
      <c r="I78" s="783"/>
      <c r="J78" s="718"/>
      <c r="K78" s="718"/>
      <c r="L78" s="718"/>
      <c r="M78" s="718"/>
      <c r="N78" s="718"/>
      <c r="O78" s="718"/>
      <c r="P78" s="718"/>
      <c r="Q78" s="718"/>
      <c r="R78" s="718"/>
      <c r="S78" s="718"/>
      <c r="T78" s="718"/>
      <c r="U78" s="718"/>
      <c r="W78" s="708"/>
      <c r="X78" s="708"/>
      <c r="Y78" s="708"/>
      <c r="AV78" s="708"/>
      <c r="AW78" s="708"/>
      <c r="AX78" s="708"/>
      <c r="AY78" s="708"/>
      <c r="AZ78" s="708"/>
      <c r="BF78" s="708"/>
      <c r="BH78" s="752"/>
    </row>
    <row r="79" spans="1:60" s="719" customFormat="1" ht="15" customHeight="1">
      <c r="A79" s="718"/>
      <c r="B79" s="663" t="s">
        <v>711</v>
      </c>
      <c r="C79" s="665">
        <v>0</v>
      </c>
      <c r="D79" s="811"/>
      <c r="E79" s="811"/>
      <c r="F79" s="783"/>
      <c r="G79" s="651" t="s">
        <v>643</v>
      </c>
      <c r="H79" s="653">
        <v>30</v>
      </c>
      <c r="I79" s="717" t="s">
        <v>1400</v>
      </c>
      <c r="J79" s="783"/>
      <c r="K79" s="718"/>
      <c r="L79" s="718"/>
      <c r="M79" s="718"/>
      <c r="N79" s="718"/>
      <c r="O79" s="718"/>
      <c r="P79" s="718"/>
      <c r="Q79" s="718"/>
      <c r="R79" s="718"/>
      <c r="S79" s="718"/>
      <c r="T79" s="718"/>
      <c r="U79" s="718"/>
      <c r="W79" s="708"/>
      <c r="X79" s="708"/>
      <c r="Y79" s="708"/>
      <c r="AV79" s="708"/>
      <c r="AW79" s="708"/>
      <c r="AX79" s="708"/>
      <c r="AY79" s="708"/>
      <c r="AZ79" s="708"/>
      <c r="BF79" s="708"/>
      <c r="BH79" s="752"/>
    </row>
    <row r="80" spans="1:60" s="719" customFormat="1" ht="15" customHeight="1">
      <c r="A80" s="718"/>
      <c r="B80" s="565"/>
      <c r="C80" s="666"/>
      <c r="D80" s="783"/>
      <c r="E80" s="783"/>
      <c r="F80" s="783"/>
      <c r="G80" s="651" t="s">
        <v>611</v>
      </c>
      <c r="H80" s="653">
        <v>0</v>
      </c>
      <c r="I80" s="783"/>
      <c r="J80" s="783"/>
      <c r="K80" s="718"/>
      <c r="L80" s="718"/>
      <c r="M80" s="718"/>
      <c r="N80" s="718"/>
      <c r="O80" s="718"/>
      <c r="P80" s="718"/>
      <c r="Q80" s="718"/>
      <c r="R80" s="718"/>
      <c r="S80" s="718"/>
      <c r="T80" s="718"/>
      <c r="U80" s="718"/>
      <c r="W80" s="708"/>
      <c r="X80" s="708"/>
      <c r="Y80" s="708"/>
      <c r="AV80" s="708"/>
      <c r="AW80" s="708"/>
      <c r="AX80" s="708"/>
      <c r="AY80" s="708"/>
      <c r="AZ80" s="708"/>
      <c r="BF80" s="708"/>
      <c r="BH80" s="752"/>
    </row>
    <row r="81" spans="1:60" s="719" customFormat="1" ht="15" customHeight="1">
      <c r="A81" s="718"/>
      <c r="B81" s="648" t="s">
        <v>1428</v>
      </c>
      <c r="C81" s="648"/>
      <c r="D81" s="787"/>
      <c r="E81" s="718"/>
      <c r="F81" s="783"/>
      <c r="G81" s="718"/>
      <c r="H81" s="718"/>
      <c r="I81" s="783"/>
      <c r="J81" s="783"/>
      <c r="K81" s="718"/>
      <c r="L81" s="718"/>
      <c r="M81" s="718"/>
      <c r="N81" s="718"/>
      <c r="O81" s="718"/>
      <c r="P81" s="718"/>
      <c r="Q81" s="718"/>
      <c r="R81" s="718"/>
      <c r="S81" s="718"/>
      <c r="T81" s="718"/>
      <c r="U81" s="718"/>
      <c r="W81" s="708"/>
      <c r="X81" s="708"/>
      <c r="Y81" s="708"/>
      <c r="AV81" s="708"/>
      <c r="AW81" s="708"/>
      <c r="AX81" s="708"/>
      <c r="AY81" s="708"/>
      <c r="AZ81" s="708"/>
      <c r="BF81" s="708"/>
      <c r="BH81" s="752"/>
    </row>
    <row r="82" spans="1:60" s="719" customFormat="1" ht="15" customHeight="1">
      <c r="A82" s="707"/>
      <c r="B82" s="651" t="s">
        <v>1396</v>
      </c>
      <c r="C82" s="651" t="s">
        <v>1397</v>
      </c>
      <c r="D82" s="718"/>
      <c r="E82" s="718"/>
      <c r="F82" s="707"/>
      <c r="G82" s="707"/>
      <c r="H82" s="707"/>
      <c r="I82" s="707"/>
      <c r="J82" s="707"/>
      <c r="K82" s="707"/>
      <c r="L82" s="718"/>
      <c r="M82" s="718"/>
      <c r="N82" s="718"/>
      <c r="O82" s="718"/>
      <c r="P82" s="718"/>
      <c r="Q82" s="718"/>
      <c r="R82" s="718"/>
      <c r="S82" s="718"/>
      <c r="T82" s="718"/>
      <c r="U82" s="718"/>
      <c r="V82" s="708"/>
      <c r="W82" s="708"/>
      <c r="X82" s="708"/>
      <c r="Y82" s="708"/>
      <c r="AV82" s="708"/>
      <c r="AW82" s="708"/>
      <c r="AX82" s="708"/>
      <c r="AY82" s="708"/>
      <c r="AZ82" s="708"/>
      <c r="BF82" s="708"/>
      <c r="BH82" s="752"/>
    </row>
    <row r="83" spans="1:60" s="719" customFormat="1">
      <c r="A83" s="707"/>
      <c r="B83" s="649" t="s">
        <v>1237</v>
      </c>
      <c r="C83" s="653">
        <v>12</v>
      </c>
      <c r="D83" s="717" t="s">
        <v>1399</v>
      </c>
      <c r="E83" s="718"/>
      <c r="F83" s="707"/>
      <c r="G83" s="707"/>
      <c r="H83" s="707"/>
      <c r="I83" s="707"/>
      <c r="J83" s="707"/>
      <c r="K83" s="707"/>
      <c r="L83" s="718"/>
      <c r="M83" s="718"/>
      <c r="N83" s="718"/>
      <c r="O83" s="718"/>
      <c r="P83" s="718"/>
      <c r="Q83" s="718"/>
      <c r="R83" s="718"/>
      <c r="S83" s="718"/>
      <c r="T83" s="718"/>
      <c r="U83" s="718"/>
      <c r="V83" s="708"/>
      <c r="W83" s="708"/>
      <c r="X83" s="708"/>
      <c r="Y83" s="708"/>
      <c r="AV83" s="708"/>
      <c r="AW83" s="708"/>
      <c r="AX83" s="708"/>
      <c r="AY83" s="708"/>
      <c r="AZ83" s="708"/>
      <c r="BF83" s="708"/>
      <c r="BH83" s="752"/>
    </row>
    <row r="84" spans="1:60" s="719" customFormat="1">
      <c r="A84" s="707"/>
      <c r="B84" s="649" t="s">
        <v>1243</v>
      </c>
      <c r="C84" s="653">
        <v>20</v>
      </c>
      <c r="D84" s="717" t="s">
        <v>1400</v>
      </c>
      <c r="E84" s="718"/>
      <c r="F84" s="707"/>
      <c r="G84" s="707"/>
      <c r="H84" s="707"/>
      <c r="I84" s="707"/>
      <c r="J84" s="707"/>
      <c r="K84" s="707"/>
      <c r="L84" s="718"/>
      <c r="M84" s="718"/>
      <c r="N84" s="718"/>
      <c r="O84" s="718"/>
      <c r="P84" s="718"/>
      <c r="Q84" s="718"/>
      <c r="R84" s="718"/>
      <c r="S84" s="718"/>
      <c r="T84" s="718"/>
      <c r="U84" s="718"/>
      <c r="V84" s="708"/>
      <c r="W84" s="708"/>
      <c r="X84" s="708"/>
      <c r="Y84" s="708"/>
      <c r="AV84" s="708"/>
      <c r="AW84" s="708"/>
      <c r="AX84" s="708"/>
      <c r="AY84" s="708"/>
      <c r="AZ84" s="708"/>
      <c r="BF84" s="708"/>
      <c r="BH84" s="752"/>
    </row>
    <row r="85" spans="1:60" s="719" customFormat="1">
      <c r="A85" s="707"/>
      <c r="B85" s="651" t="s">
        <v>711</v>
      </c>
      <c r="C85" s="653">
        <v>0</v>
      </c>
      <c r="D85" s="718"/>
      <c r="E85" s="718"/>
      <c r="F85" s="707"/>
      <c r="G85" s="707"/>
      <c r="H85" s="707"/>
      <c r="I85" s="707"/>
      <c r="J85" s="707"/>
      <c r="K85" s="707"/>
      <c r="L85" s="718"/>
      <c r="M85" s="718"/>
      <c r="N85" s="718"/>
      <c r="O85" s="718"/>
      <c r="P85" s="718"/>
      <c r="Q85" s="718"/>
      <c r="R85" s="718"/>
      <c r="S85" s="718"/>
      <c r="T85" s="718"/>
      <c r="U85" s="718"/>
      <c r="V85" s="708"/>
      <c r="W85" s="708"/>
      <c r="X85" s="708"/>
      <c r="Y85" s="708"/>
      <c r="AV85" s="708"/>
      <c r="AW85" s="708"/>
      <c r="AX85" s="708"/>
      <c r="AY85" s="708"/>
      <c r="AZ85" s="708"/>
      <c r="BF85" s="708"/>
      <c r="BH85" s="752"/>
    </row>
    <row r="86" spans="1:60" s="719" customFormat="1">
      <c r="A86" s="707"/>
      <c r="B86" s="783"/>
      <c r="C86" s="718"/>
      <c r="D86" s="718"/>
      <c r="E86" s="718"/>
      <c r="F86" s="707"/>
      <c r="G86" s="707"/>
      <c r="H86" s="707"/>
      <c r="I86" s="707"/>
      <c r="J86" s="707"/>
      <c r="K86" s="707"/>
      <c r="L86" s="718"/>
      <c r="M86" s="718"/>
      <c r="N86" s="718"/>
      <c r="O86" s="718"/>
      <c r="P86" s="718"/>
      <c r="Q86" s="718"/>
      <c r="R86" s="718"/>
      <c r="S86" s="718"/>
      <c r="T86" s="718"/>
      <c r="U86" s="718"/>
      <c r="V86" s="708"/>
      <c r="W86" s="708"/>
      <c r="X86" s="708"/>
      <c r="Y86" s="708"/>
      <c r="AV86" s="708"/>
      <c r="AW86" s="708"/>
      <c r="AX86" s="708"/>
      <c r="AY86" s="708"/>
      <c r="AZ86" s="708"/>
      <c r="BF86" s="708"/>
      <c r="BH86" s="752"/>
    </row>
    <row r="87" spans="1:60" s="719" customFormat="1">
      <c r="A87" s="707"/>
      <c r="B87" s="726"/>
      <c r="C87" s="707"/>
      <c r="D87" s="707"/>
      <c r="E87" s="707"/>
      <c r="F87" s="707"/>
      <c r="G87" s="707"/>
      <c r="H87" s="707"/>
      <c r="I87" s="707"/>
      <c r="J87" s="707"/>
      <c r="K87" s="707"/>
      <c r="L87" s="718"/>
      <c r="M87" s="718"/>
      <c r="N87" s="718"/>
      <c r="O87" s="718"/>
      <c r="P87" s="718"/>
      <c r="Q87" s="718"/>
      <c r="R87" s="718"/>
      <c r="S87" s="718"/>
      <c r="T87" s="718"/>
      <c r="U87" s="718"/>
      <c r="V87" s="708"/>
      <c r="W87" s="708"/>
      <c r="X87" s="708"/>
      <c r="Y87" s="708"/>
      <c r="AV87" s="708"/>
      <c r="AW87" s="708"/>
      <c r="AX87" s="708"/>
      <c r="AY87" s="708"/>
      <c r="AZ87" s="708"/>
      <c r="BF87" s="708"/>
      <c r="BH87" s="752"/>
    </row>
    <row r="88" spans="1:60" s="719" customFormat="1">
      <c r="A88" s="707"/>
      <c r="B88" s="726"/>
      <c r="C88" s="707"/>
      <c r="D88" s="707"/>
      <c r="E88" s="707"/>
      <c r="F88" s="707"/>
      <c r="G88" s="707"/>
      <c r="H88" s="707"/>
      <c r="I88" s="707"/>
      <c r="J88" s="707"/>
      <c r="K88" s="707"/>
      <c r="L88" s="718"/>
      <c r="M88" s="718"/>
      <c r="N88" s="718"/>
      <c r="O88" s="718"/>
      <c r="P88" s="718"/>
      <c r="Q88" s="718"/>
      <c r="R88" s="718"/>
      <c r="S88" s="718"/>
      <c r="T88" s="718"/>
      <c r="U88" s="718"/>
      <c r="V88" s="708"/>
      <c r="W88" s="708"/>
      <c r="X88" s="708"/>
      <c r="Y88" s="708"/>
      <c r="AV88" s="708"/>
      <c r="AW88" s="708"/>
      <c r="AX88" s="708"/>
      <c r="AY88" s="708"/>
      <c r="AZ88" s="708"/>
      <c r="BF88" s="708"/>
      <c r="BH88" s="752"/>
    </row>
    <row r="89" spans="1:60" s="719" customFormat="1">
      <c r="A89" s="707"/>
      <c r="B89" s="726"/>
      <c r="C89" s="707"/>
      <c r="D89" s="707"/>
      <c r="E89" s="707"/>
      <c r="F89" s="707"/>
      <c r="G89" s="707"/>
      <c r="H89" s="707"/>
      <c r="I89" s="707"/>
      <c r="J89" s="707"/>
      <c r="K89" s="707"/>
      <c r="L89" s="718"/>
      <c r="M89" s="718"/>
      <c r="N89" s="718"/>
      <c r="O89" s="718"/>
      <c r="P89" s="718"/>
      <c r="Q89" s="718"/>
      <c r="R89" s="718"/>
      <c r="S89" s="718"/>
      <c r="T89" s="718"/>
      <c r="U89" s="718"/>
      <c r="V89" s="708"/>
      <c r="W89" s="708"/>
      <c r="X89" s="708"/>
      <c r="Y89" s="708"/>
      <c r="AV89" s="708"/>
      <c r="AW89" s="708"/>
      <c r="AX89" s="708"/>
      <c r="AY89" s="708"/>
      <c r="AZ89" s="708"/>
      <c r="BF89" s="708"/>
      <c r="BH89" s="752"/>
    </row>
    <row r="90" spans="1:60" s="719" customFormat="1">
      <c r="A90" s="707"/>
      <c r="B90" s="726"/>
      <c r="C90" s="707"/>
      <c r="D90" s="707"/>
      <c r="E90" s="707"/>
      <c r="F90" s="707"/>
      <c r="G90" s="707"/>
      <c r="H90" s="707"/>
      <c r="I90" s="707"/>
      <c r="J90" s="707"/>
      <c r="K90" s="707"/>
      <c r="L90" s="718"/>
      <c r="M90" s="718"/>
      <c r="N90" s="718"/>
      <c r="O90" s="718"/>
      <c r="P90" s="718"/>
      <c r="Q90" s="718"/>
      <c r="R90" s="718"/>
      <c r="S90" s="718"/>
      <c r="T90" s="718"/>
      <c r="U90" s="718"/>
      <c r="V90" s="708"/>
      <c r="W90" s="708"/>
      <c r="X90" s="708"/>
      <c r="Y90" s="708"/>
      <c r="AV90" s="708"/>
      <c r="AW90" s="708"/>
      <c r="AX90" s="708"/>
      <c r="AY90" s="708"/>
      <c r="AZ90" s="708"/>
      <c r="BF90" s="708"/>
      <c r="BH90" s="752"/>
    </row>
    <row r="91" spans="1:60" s="719" customFormat="1">
      <c r="A91" s="707"/>
      <c r="B91" s="726"/>
      <c r="C91" s="707"/>
      <c r="D91" s="707"/>
      <c r="E91" s="707"/>
      <c r="F91" s="707"/>
      <c r="G91" s="707"/>
      <c r="H91" s="707"/>
      <c r="I91" s="707"/>
      <c r="J91" s="707"/>
      <c r="K91" s="707"/>
      <c r="L91" s="718"/>
      <c r="M91" s="718"/>
      <c r="N91" s="718"/>
      <c r="O91" s="718"/>
      <c r="P91" s="718"/>
      <c r="Q91" s="718"/>
      <c r="R91" s="718"/>
      <c r="S91" s="718"/>
      <c r="T91" s="718"/>
      <c r="U91" s="718"/>
      <c r="V91" s="708"/>
      <c r="W91" s="708"/>
      <c r="X91" s="708"/>
      <c r="Y91" s="708"/>
      <c r="AV91" s="708"/>
      <c r="AW91" s="708"/>
      <c r="AX91" s="708"/>
      <c r="AY91" s="708"/>
      <c r="AZ91" s="708"/>
      <c r="BF91" s="708"/>
      <c r="BH91" s="752"/>
    </row>
    <row r="92" spans="1:60" s="719" customFormat="1">
      <c r="A92" s="707"/>
      <c r="B92" s="726"/>
      <c r="C92" s="707"/>
      <c r="D92" s="707"/>
      <c r="E92" s="707"/>
      <c r="F92" s="707"/>
      <c r="G92" s="707"/>
      <c r="H92" s="707"/>
      <c r="I92" s="707"/>
      <c r="J92" s="707"/>
      <c r="K92" s="707"/>
      <c r="L92" s="718"/>
      <c r="M92" s="718"/>
      <c r="N92" s="718"/>
      <c r="O92" s="718"/>
      <c r="P92" s="718"/>
      <c r="Q92" s="718"/>
      <c r="R92" s="718"/>
      <c r="S92" s="718"/>
      <c r="T92" s="718"/>
      <c r="U92" s="718"/>
      <c r="V92" s="708"/>
      <c r="W92" s="708"/>
      <c r="X92" s="708"/>
      <c r="Y92" s="708"/>
      <c r="AV92" s="708"/>
      <c r="AW92" s="708"/>
      <c r="AX92" s="708"/>
      <c r="AY92" s="708"/>
      <c r="AZ92" s="708"/>
      <c r="BF92" s="708"/>
      <c r="BH92" s="752"/>
    </row>
    <row r="93" spans="1:60" s="719" customFormat="1">
      <c r="A93" s="707"/>
      <c r="B93" s="726"/>
      <c r="C93" s="707"/>
      <c r="D93" s="707"/>
      <c r="E93" s="707"/>
      <c r="F93" s="707"/>
      <c r="G93" s="707"/>
      <c r="H93" s="707"/>
      <c r="I93" s="707"/>
      <c r="J93" s="707"/>
      <c r="K93" s="707"/>
      <c r="L93" s="718"/>
      <c r="M93" s="718"/>
      <c r="N93" s="718"/>
      <c r="O93" s="718"/>
      <c r="P93" s="718"/>
      <c r="Q93" s="718"/>
      <c r="R93" s="718"/>
      <c r="S93" s="718"/>
      <c r="T93" s="718"/>
      <c r="U93" s="718"/>
      <c r="V93" s="708"/>
      <c r="W93" s="708"/>
      <c r="X93" s="708"/>
      <c r="Y93" s="708"/>
      <c r="AV93" s="708"/>
      <c r="AW93" s="708"/>
      <c r="AX93" s="708"/>
      <c r="AY93" s="708"/>
      <c r="AZ93" s="708"/>
      <c r="BF93" s="708"/>
      <c r="BH93" s="752"/>
    </row>
    <row r="94" spans="1:60" s="719" customFormat="1">
      <c r="A94" s="707"/>
      <c r="B94" s="726"/>
      <c r="C94" s="707"/>
      <c r="D94" s="707"/>
      <c r="E94" s="707"/>
      <c r="F94" s="707"/>
      <c r="G94" s="707"/>
      <c r="H94" s="707"/>
      <c r="I94" s="707"/>
      <c r="J94" s="707"/>
      <c r="K94" s="707"/>
      <c r="L94" s="718"/>
      <c r="M94" s="718"/>
      <c r="N94" s="718"/>
      <c r="O94" s="718"/>
      <c r="P94" s="718"/>
      <c r="Q94" s="718"/>
      <c r="R94" s="718"/>
      <c r="S94" s="718"/>
      <c r="T94" s="718"/>
      <c r="U94" s="718"/>
      <c r="V94" s="708"/>
      <c r="W94" s="708"/>
      <c r="X94" s="708"/>
      <c r="Y94" s="708"/>
      <c r="AV94" s="708"/>
      <c r="AW94" s="708"/>
      <c r="AX94" s="708"/>
      <c r="AY94" s="708"/>
      <c r="AZ94" s="708"/>
      <c r="BF94" s="708"/>
      <c r="BH94" s="752"/>
    </row>
    <row r="95" spans="1:60" s="719" customFormat="1">
      <c r="A95" s="707"/>
      <c r="B95" s="726"/>
      <c r="C95" s="707"/>
      <c r="D95" s="707"/>
      <c r="E95" s="707"/>
      <c r="F95" s="707"/>
      <c r="G95" s="707"/>
      <c r="H95" s="707"/>
      <c r="I95" s="707"/>
      <c r="J95" s="707"/>
      <c r="K95" s="707"/>
      <c r="L95" s="718"/>
      <c r="M95" s="718"/>
      <c r="N95" s="718"/>
      <c r="O95" s="718"/>
      <c r="P95" s="718"/>
      <c r="Q95" s="718"/>
      <c r="R95" s="718"/>
      <c r="S95" s="718"/>
      <c r="T95" s="718"/>
      <c r="U95" s="718"/>
      <c r="V95" s="708"/>
      <c r="W95" s="708"/>
      <c r="X95" s="708"/>
      <c r="Y95" s="708"/>
      <c r="AV95" s="708"/>
      <c r="AW95" s="708"/>
      <c r="AX95" s="708"/>
      <c r="AY95" s="708"/>
      <c r="AZ95" s="708"/>
      <c r="BF95" s="708"/>
      <c r="BH95" s="752"/>
    </row>
    <row r="96" spans="1:60" s="719" customFormat="1">
      <c r="A96" s="707"/>
      <c r="B96" s="726"/>
      <c r="C96" s="707"/>
      <c r="D96" s="707"/>
      <c r="E96" s="707"/>
      <c r="F96" s="707"/>
      <c r="G96" s="707"/>
      <c r="H96" s="707"/>
      <c r="I96" s="707"/>
      <c r="J96" s="707"/>
      <c r="K96" s="707"/>
      <c r="L96" s="718"/>
      <c r="M96" s="718"/>
      <c r="N96" s="718"/>
      <c r="O96" s="718"/>
      <c r="P96" s="718"/>
      <c r="Q96" s="718"/>
      <c r="R96" s="718"/>
      <c r="S96" s="718"/>
      <c r="T96" s="718"/>
      <c r="U96" s="718"/>
      <c r="V96" s="708"/>
      <c r="W96" s="708"/>
      <c r="X96" s="708"/>
      <c r="Y96" s="708"/>
      <c r="AV96" s="708"/>
      <c r="AW96" s="708"/>
      <c r="AX96" s="708"/>
      <c r="AY96" s="708"/>
      <c r="AZ96" s="708"/>
      <c r="BF96" s="708"/>
      <c r="BH96" s="752"/>
    </row>
    <row r="97" spans="1:71" s="719" customFormat="1">
      <c r="A97" s="707"/>
      <c r="B97" s="726"/>
      <c r="C97" s="707"/>
      <c r="D97" s="707"/>
      <c r="E97" s="707"/>
      <c r="F97" s="707"/>
      <c r="G97" s="707"/>
      <c r="H97" s="707"/>
      <c r="I97" s="707"/>
      <c r="J97" s="707"/>
      <c r="K97" s="707"/>
      <c r="L97" s="718"/>
      <c r="M97" s="718"/>
      <c r="N97" s="718"/>
      <c r="O97" s="718"/>
      <c r="P97" s="718"/>
      <c r="Q97" s="718"/>
      <c r="R97" s="718"/>
      <c r="S97" s="718"/>
      <c r="T97" s="718"/>
      <c r="U97" s="718"/>
      <c r="V97" s="708"/>
      <c r="W97" s="708"/>
      <c r="X97" s="708"/>
      <c r="Y97" s="708"/>
      <c r="AV97" s="708"/>
      <c r="AW97" s="708"/>
      <c r="AX97" s="708"/>
      <c r="AY97" s="708"/>
      <c r="AZ97" s="708"/>
      <c r="BF97" s="708"/>
      <c r="BH97" s="752"/>
    </row>
    <row r="98" spans="1:71" s="719" customFormat="1">
      <c r="A98" s="707"/>
      <c r="B98" s="726"/>
      <c r="C98" s="707"/>
      <c r="D98" s="707"/>
      <c r="E98" s="707"/>
      <c r="F98" s="707"/>
      <c r="G98" s="707"/>
      <c r="H98" s="707"/>
      <c r="I98" s="707"/>
      <c r="J98" s="707"/>
      <c r="K98" s="707"/>
      <c r="L98" s="718"/>
      <c r="M98" s="718"/>
      <c r="N98" s="718"/>
      <c r="O98" s="718"/>
      <c r="P98" s="718"/>
      <c r="Q98" s="718"/>
      <c r="R98" s="718"/>
      <c r="S98" s="718"/>
      <c r="T98" s="718"/>
      <c r="U98" s="718"/>
      <c r="V98" s="708"/>
      <c r="W98" s="708"/>
      <c r="X98" s="708"/>
      <c r="Y98" s="708"/>
      <c r="AV98" s="708"/>
      <c r="AW98" s="708"/>
      <c r="AX98" s="708"/>
      <c r="AY98" s="708"/>
      <c r="AZ98" s="708"/>
      <c r="BF98" s="708"/>
      <c r="BH98" s="752"/>
    </row>
    <row r="99" spans="1:71" s="719" customFormat="1">
      <c r="A99" s="707"/>
      <c r="B99" s="726"/>
      <c r="C99" s="707"/>
      <c r="D99" s="707"/>
      <c r="E99" s="707"/>
      <c r="F99" s="707"/>
      <c r="G99" s="707"/>
      <c r="H99" s="707"/>
      <c r="I99" s="707"/>
      <c r="J99" s="707"/>
      <c r="K99" s="707"/>
      <c r="L99" s="718"/>
      <c r="M99" s="718"/>
      <c r="N99" s="718"/>
      <c r="O99" s="718"/>
      <c r="P99" s="718"/>
      <c r="Q99" s="718"/>
      <c r="R99" s="718"/>
      <c r="S99" s="718"/>
      <c r="T99" s="718"/>
      <c r="U99" s="718"/>
      <c r="V99" s="708"/>
      <c r="W99" s="708"/>
      <c r="X99" s="708"/>
      <c r="Y99" s="708"/>
      <c r="AV99" s="708"/>
      <c r="AW99" s="708"/>
      <c r="AX99" s="708"/>
      <c r="AY99" s="708"/>
      <c r="AZ99" s="708"/>
      <c r="BF99" s="708"/>
      <c r="BH99" s="752"/>
    </row>
    <row r="100" spans="1:71" s="719" customFormat="1">
      <c r="A100" s="707"/>
      <c r="B100" s="726"/>
      <c r="C100" s="707"/>
      <c r="D100" s="707"/>
      <c r="E100" s="707"/>
      <c r="F100" s="707"/>
      <c r="G100" s="707"/>
      <c r="H100" s="707"/>
      <c r="I100" s="707"/>
      <c r="J100" s="707"/>
      <c r="K100" s="707"/>
      <c r="L100" s="718"/>
      <c r="M100" s="718"/>
      <c r="N100" s="718"/>
      <c r="O100" s="718"/>
      <c r="P100" s="718"/>
      <c r="Q100" s="718"/>
      <c r="R100" s="718"/>
      <c r="S100" s="718"/>
      <c r="T100" s="718"/>
      <c r="U100" s="718"/>
      <c r="V100" s="708"/>
      <c r="W100" s="708"/>
      <c r="X100" s="708"/>
      <c r="Y100" s="708"/>
      <c r="AV100" s="708"/>
      <c r="AW100" s="708"/>
      <c r="AX100" s="708"/>
      <c r="AY100" s="708"/>
      <c r="AZ100" s="708"/>
      <c r="BF100" s="708"/>
      <c r="BH100" s="752"/>
    </row>
    <row r="101" spans="1:71" s="719" customFormat="1">
      <c r="A101" s="707"/>
      <c r="B101" s="726"/>
      <c r="C101" s="707"/>
      <c r="D101" s="707"/>
      <c r="E101" s="707"/>
      <c r="F101" s="707"/>
      <c r="G101" s="707"/>
      <c r="H101" s="707"/>
      <c r="I101" s="707"/>
      <c r="J101" s="707"/>
      <c r="K101" s="707"/>
      <c r="L101" s="718"/>
      <c r="M101" s="718"/>
      <c r="N101" s="718"/>
      <c r="O101" s="718"/>
      <c r="P101" s="718"/>
      <c r="Q101" s="718"/>
      <c r="R101" s="718"/>
      <c r="S101" s="718"/>
      <c r="T101" s="718"/>
      <c r="U101" s="718"/>
      <c r="V101" s="708"/>
      <c r="W101" s="708"/>
      <c r="X101" s="708"/>
      <c r="Y101" s="708"/>
      <c r="AV101" s="708"/>
      <c r="AW101" s="708"/>
      <c r="AX101" s="708"/>
      <c r="AY101" s="708"/>
      <c r="AZ101" s="708"/>
      <c r="BF101" s="708"/>
      <c r="BH101" s="752"/>
    </row>
    <row r="102" spans="1:71" s="719" customFormat="1">
      <c r="A102" s="707"/>
      <c r="B102" s="726"/>
      <c r="C102" s="707"/>
      <c r="D102" s="707"/>
      <c r="E102" s="707"/>
      <c r="F102" s="707"/>
      <c r="G102" s="707"/>
      <c r="H102" s="707"/>
      <c r="I102" s="707"/>
      <c r="J102" s="707"/>
      <c r="K102" s="707"/>
      <c r="L102" s="718"/>
      <c r="M102" s="718"/>
      <c r="N102" s="718"/>
      <c r="O102" s="718"/>
      <c r="P102" s="718"/>
      <c r="Q102" s="718"/>
      <c r="R102" s="718"/>
      <c r="S102" s="718"/>
      <c r="T102" s="718"/>
      <c r="U102" s="718"/>
      <c r="V102" s="708"/>
      <c r="W102" s="708"/>
      <c r="X102" s="708"/>
      <c r="Y102" s="708"/>
      <c r="AV102" s="708"/>
      <c r="AW102" s="708"/>
      <c r="AX102" s="708"/>
      <c r="AY102" s="708"/>
      <c r="AZ102" s="708"/>
      <c r="BF102" s="708"/>
      <c r="BH102" s="752"/>
    </row>
    <row r="103" spans="1:71" s="719" customFormat="1">
      <c r="A103" s="707"/>
      <c r="B103" s="726"/>
      <c r="C103" s="707"/>
      <c r="D103" s="707"/>
      <c r="E103" s="707"/>
      <c r="F103" s="707"/>
      <c r="G103" s="707"/>
      <c r="H103" s="707"/>
      <c r="I103" s="707"/>
      <c r="J103" s="707"/>
      <c r="K103" s="707"/>
      <c r="L103" s="718"/>
      <c r="M103" s="718"/>
      <c r="N103" s="718"/>
      <c r="O103" s="718"/>
      <c r="P103" s="718"/>
      <c r="Q103" s="718"/>
      <c r="R103" s="718"/>
      <c r="S103" s="718"/>
      <c r="T103" s="718"/>
      <c r="U103" s="718"/>
      <c r="V103" s="708"/>
      <c r="W103" s="708"/>
      <c r="X103" s="708"/>
      <c r="Y103" s="708"/>
      <c r="AV103" s="708"/>
      <c r="AW103" s="708"/>
      <c r="AX103" s="708"/>
      <c r="AY103" s="708"/>
      <c r="AZ103" s="708"/>
      <c r="BF103" s="708"/>
      <c r="BH103" s="752"/>
    </row>
    <row r="104" spans="1:71" s="719" customFormat="1">
      <c r="A104" s="707"/>
      <c r="B104" s="726"/>
      <c r="C104" s="707"/>
      <c r="D104" s="707"/>
      <c r="E104" s="707"/>
      <c r="F104" s="707"/>
      <c r="G104" s="707"/>
      <c r="H104" s="707"/>
      <c r="I104" s="707"/>
      <c r="J104" s="707"/>
      <c r="K104" s="707"/>
      <c r="L104" s="718"/>
      <c r="M104" s="718"/>
      <c r="N104" s="718"/>
      <c r="O104" s="718"/>
      <c r="P104" s="718"/>
      <c r="Q104" s="718"/>
      <c r="R104" s="718"/>
      <c r="S104" s="718"/>
      <c r="T104" s="718"/>
      <c r="U104" s="718"/>
      <c r="V104" s="708"/>
      <c r="W104" s="708"/>
      <c r="X104" s="708"/>
      <c r="Y104" s="708"/>
      <c r="AV104" s="708"/>
      <c r="AW104" s="708"/>
      <c r="AX104" s="708"/>
      <c r="AY104" s="708"/>
      <c r="AZ104" s="708"/>
      <c r="BF104" s="708"/>
      <c r="BH104" s="752"/>
    </row>
    <row r="105" spans="1:71">
      <c r="AJ105" s="719"/>
      <c r="AK105" s="719"/>
      <c r="AL105" s="719"/>
      <c r="AM105" s="719"/>
      <c r="AN105" s="719"/>
      <c r="AO105" s="719"/>
      <c r="AP105" s="719"/>
      <c r="AQ105" s="719"/>
      <c r="AR105" s="719"/>
      <c r="AS105" s="719"/>
      <c r="AT105" s="719"/>
      <c r="AU105" s="719"/>
      <c r="BA105" s="719"/>
      <c r="BB105" s="719"/>
      <c r="BC105" s="719"/>
      <c r="BD105" s="719"/>
      <c r="BE105" s="719"/>
      <c r="BF105" s="708"/>
      <c r="BG105" s="719"/>
      <c r="BH105" s="752"/>
      <c r="BI105" s="714"/>
      <c r="BJ105" s="708"/>
      <c r="BK105" s="708"/>
      <c r="BQ105" s="714"/>
      <c r="BS105" s="708"/>
    </row>
    <row r="106" spans="1:71">
      <c r="AJ106" s="719"/>
      <c r="AK106" s="719"/>
      <c r="AL106" s="719"/>
      <c r="AM106" s="719"/>
      <c r="AN106" s="719"/>
      <c r="AO106" s="719"/>
      <c r="AP106" s="719"/>
      <c r="AQ106" s="719"/>
      <c r="AR106" s="719"/>
      <c r="AS106" s="719"/>
      <c r="AT106" s="719"/>
      <c r="AU106" s="719"/>
      <c r="BA106" s="719"/>
      <c r="BB106" s="719"/>
      <c r="BC106" s="719"/>
      <c r="BD106" s="719"/>
      <c r="BE106" s="719"/>
      <c r="BF106" s="708"/>
      <c r="BG106" s="719"/>
      <c r="BH106" s="752"/>
      <c r="BI106" s="714"/>
      <c r="BJ106" s="708"/>
      <c r="BK106" s="708"/>
      <c r="BQ106" s="714"/>
      <c r="BS106" s="708"/>
    </row>
    <row r="107" spans="1:71">
      <c r="AJ107" s="719"/>
      <c r="AK107" s="719"/>
      <c r="AL107" s="719"/>
      <c r="AM107" s="719"/>
      <c r="AN107" s="719"/>
      <c r="AO107" s="719"/>
      <c r="AP107" s="719"/>
      <c r="AQ107" s="719"/>
      <c r="AR107" s="719"/>
      <c r="AS107" s="719"/>
      <c r="AT107" s="719"/>
      <c r="AU107" s="719"/>
      <c r="BA107" s="719"/>
      <c r="BB107" s="719"/>
      <c r="BC107" s="719"/>
      <c r="BD107" s="719"/>
      <c r="BE107" s="719"/>
      <c r="BF107" s="708"/>
      <c r="BG107" s="719"/>
      <c r="BH107" s="752"/>
      <c r="BI107" s="714"/>
      <c r="BJ107" s="708"/>
      <c r="BK107" s="708"/>
      <c r="BQ107" s="714"/>
      <c r="BS107" s="708"/>
    </row>
    <row r="108" spans="1:71">
      <c r="AJ108" s="719"/>
      <c r="AK108" s="719"/>
      <c r="AL108" s="719"/>
      <c r="AM108" s="719"/>
      <c r="AN108" s="719"/>
      <c r="AO108" s="719"/>
      <c r="AP108" s="719"/>
      <c r="AQ108" s="719"/>
      <c r="AR108" s="719"/>
      <c r="AS108" s="719"/>
      <c r="AT108" s="719"/>
      <c r="AU108" s="719"/>
      <c r="BA108" s="719"/>
      <c r="BB108" s="719"/>
      <c r="BC108" s="719"/>
      <c r="BD108" s="719"/>
      <c r="BE108" s="719"/>
      <c r="BF108" s="708"/>
      <c r="BG108" s="719"/>
      <c r="BH108" s="752"/>
      <c r="BI108" s="714"/>
      <c r="BJ108" s="708"/>
      <c r="BK108" s="708"/>
      <c r="BQ108" s="714"/>
      <c r="BS108" s="708"/>
    </row>
    <row r="109" spans="1:71">
      <c r="AJ109" s="719"/>
      <c r="AK109" s="719"/>
      <c r="AL109" s="719"/>
      <c r="AM109" s="719"/>
      <c r="AN109" s="719"/>
      <c r="AO109" s="719"/>
      <c r="AP109" s="719"/>
      <c r="AQ109" s="719"/>
      <c r="AR109" s="719"/>
      <c r="AS109" s="719"/>
      <c r="AT109" s="719"/>
      <c r="AU109" s="719"/>
      <c r="BA109" s="719"/>
      <c r="BB109" s="719"/>
      <c r="BC109" s="719"/>
      <c r="BD109" s="719"/>
      <c r="BE109" s="719"/>
      <c r="BF109" s="708"/>
      <c r="BG109" s="719"/>
      <c r="BH109" s="752"/>
      <c r="BI109" s="714"/>
      <c r="BJ109" s="708"/>
      <c r="BK109" s="708"/>
      <c r="BQ109" s="714"/>
      <c r="BS109" s="708"/>
    </row>
    <row r="110" spans="1:71">
      <c r="AJ110" s="719"/>
      <c r="AK110" s="719"/>
      <c r="AL110" s="719"/>
      <c r="AM110" s="719"/>
      <c r="AN110" s="719"/>
      <c r="AO110" s="719"/>
      <c r="AP110" s="719"/>
      <c r="AQ110" s="719"/>
      <c r="AR110" s="719"/>
      <c r="AS110" s="719"/>
      <c r="AT110" s="719"/>
      <c r="AU110" s="719"/>
      <c r="BA110" s="719"/>
      <c r="BB110" s="719"/>
      <c r="BC110" s="719"/>
      <c r="BD110" s="719"/>
      <c r="BE110" s="719"/>
      <c r="BF110" s="708"/>
      <c r="BG110" s="719"/>
      <c r="BH110" s="752"/>
      <c r="BI110" s="714"/>
      <c r="BJ110" s="708"/>
      <c r="BK110" s="708"/>
      <c r="BQ110" s="714"/>
      <c r="BS110" s="708"/>
    </row>
    <row r="111" spans="1:71">
      <c r="AJ111" s="719"/>
      <c r="AK111" s="719"/>
      <c r="AL111" s="719"/>
      <c r="AM111" s="719"/>
      <c r="AN111" s="719"/>
      <c r="AO111" s="719"/>
      <c r="AP111" s="719"/>
      <c r="AQ111" s="719"/>
      <c r="AR111" s="719"/>
      <c r="AS111" s="719"/>
      <c r="AT111" s="719"/>
      <c r="AU111" s="719"/>
      <c r="BA111" s="719"/>
      <c r="BB111" s="719"/>
      <c r="BC111" s="719"/>
      <c r="BD111" s="719"/>
      <c r="BE111" s="719"/>
      <c r="BF111" s="708"/>
      <c r="BG111" s="719"/>
      <c r="BH111" s="752"/>
      <c r="BI111" s="714"/>
      <c r="BJ111" s="708"/>
      <c r="BK111" s="708"/>
      <c r="BQ111" s="714"/>
      <c r="BS111" s="708"/>
    </row>
    <row r="112" spans="1:71">
      <c r="AJ112" s="719"/>
      <c r="AK112" s="719"/>
      <c r="AL112" s="719"/>
      <c r="AM112" s="719"/>
      <c r="AN112" s="719"/>
      <c r="AO112" s="719"/>
      <c r="AP112" s="719"/>
      <c r="AQ112" s="719"/>
      <c r="AR112" s="719"/>
      <c r="AS112" s="719"/>
      <c r="AT112" s="719"/>
      <c r="AU112" s="719"/>
      <c r="BA112" s="719"/>
      <c r="BB112" s="719"/>
      <c r="BC112" s="719"/>
      <c r="BD112" s="719"/>
      <c r="BE112" s="719"/>
      <c r="BF112" s="708"/>
      <c r="BG112" s="719"/>
      <c r="BH112" s="752"/>
      <c r="BI112" s="714"/>
      <c r="BJ112" s="708"/>
      <c r="BK112" s="708"/>
      <c r="BQ112" s="714"/>
      <c r="BS112" s="708"/>
    </row>
    <row r="113" spans="53:71">
      <c r="BA113" s="719"/>
      <c r="BB113" s="719"/>
      <c r="BC113" s="719"/>
      <c r="BD113" s="719"/>
      <c r="BE113" s="719"/>
      <c r="BF113" s="708"/>
      <c r="BG113" s="719"/>
      <c r="BH113" s="752"/>
      <c r="BI113" s="714"/>
      <c r="BJ113" s="708"/>
      <c r="BK113" s="708"/>
      <c r="BQ113" s="714"/>
      <c r="BS113" s="708"/>
    </row>
    <row r="114" spans="53:71">
      <c r="BD114" s="714"/>
      <c r="BE114" s="714"/>
      <c r="BF114" s="708"/>
      <c r="BG114" s="708"/>
      <c r="BH114" s="730"/>
      <c r="BI114" s="714"/>
      <c r="BJ114" s="708"/>
      <c r="BK114" s="708"/>
      <c r="BQ114" s="714"/>
      <c r="BS114" s="708"/>
    </row>
    <row r="115" spans="53:71">
      <c r="BD115" s="714"/>
      <c r="BE115" s="714"/>
      <c r="BF115" s="708"/>
      <c r="BG115" s="708"/>
      <c r="BH115" s="730"/>
      <c r="BI115" s="714"/>
      <c r="BJ115" s="708"/>
      <c r="BK115" s="708"/>
      <c r="BQ115" s="714"/>
      <c r="BS115" s="708"/>
    </row>
    <row r="116" spans="53:71">
      <c r="BD116" s="714"/>
      <c r="BE116" s="714"/>
      <c r="BF116" s="708"/>
      <c r="BG116" s="708"/>
      <c r="BH116" s="730"/>
      <c r="BI116" s="714"/>
      <c r="BJ116" s="708"/>
      <c r="BK116" s="708"/>
      <c r="BQ116" s="714"/>
      <c r="BS116" s="708"/>
    </row>
    <row r="117" spans="53:71">
      <c r="BD117" s="714"/>
      <c r="BE117" s="714"/>
      <c r="BF117" s="708"/>
      <c r="BG117" s="708"/>
      <c r="BH117" s="730"/>
      <c r="BI117" s="714"/>
      <c r="BJ117" s="708"/>
      <c r="BK117" s="708"/>
      <c r="BQ117" s="714"/>
      <c r="BS117" s="708"/>
    </row>
    <row r="118" spans="53:71">
      <c r="BD118" s="714"/>
      <c r="BE118" s="714"/>
      <c r="BF118" s="708"/>
      <c r="BG118" s="708"/>
      <c r="BH118" s="730"/>
      <c r="BI118" s="714"/>
      <c r="BJ118" s="708"/>
      <c r="BK118" s="708"/>
      <c r="BQ118" s="714"/>
      <c r="BS118" s="708"/>
    </row>
  </sheetData>
  <mergeCells count="99">
    <mergeCell ref="AM48:AN48"/>
    <mergeCell ref="AS49:AS50"/>
    <mergeCell ref="AJ60:AJ62"/>
    <mergeCell ref="AR60:AR62"/>
    <mergeCell ref="AK61:AK62"/>
    <mergeCell ref="AL61:AL62"/>
    <mergeCell ref="AM61:AO61"/>
    <mergeCell ref="AS61:AS62"/>
    <mergeCell ref="D37:F37"/>
    <mergeCell ref="AJ38:AJ41"/>
    <mergeCell ref="AR38:AR41"/>
    <mergeCell ref="AS38:AU38"/>
    <mergeCell ref="D39:F39"/>
    <mergeCell ref="AK40:AK41"/>
    <mergeCell ref="AL40:AL41"/>
    <mergeCell ref="AM40:AO40"/>
    <mergeCell ref="AS40:AS41"/>
    <mergeCell ref="AT40:AT41"/>
    <mergeCell ref="D38:F38"/>
    <mergeCell ref="AJ29:AJ31"/>
    <mergeCell ref="AS29:AU29"/>
    <mergeCell ref="D30:F30"/>
    <mergeCell ref="AK30:AK31"/>
    <mergeCell ref="AL30:AL31"/>
    <mergeCell ref="AM30:AO30"/>
    <mergeCell ref="AS30:AS31"/>
    <mergeCell ref="AT30:AT31"/>
    <mergeCell ref="D31:F31"/>
    <mergeCell ref="AR29:AR31"/>
    <mergeCell ref="AR22:AT22"/>
    <mergeCell ref="D23:F23"/>
    <mergeCell ref="AB23:AB25"/>
    <mergeCell ref="AS23:AS24"/>
    <mergeCell ref="D24:F24"/>
    <mergeCell ref="AE24:AE25"/>
    <mergeCell ref="AF24:AF25"/>
    <mergeCell ref="AG24:AG25"/>
    <mergeCell ref="D25:F25"/>
    <mergeCell ref="AC23:AC25"/>
    <mergeCell ref="AD23:AD25"/>
    <mergeCell ref="AJ23:AJ24"/>
    <mergeCell ref="AK23:AK24"/>
    <mergeCell ref="AL23:AN23"/>
    <mergeCell ref="AR23:AR24"/>
    <mergeCell ref="C20:F20"/>
    <mergeCell ref="C21:C36"/>
    <mergeCell ref="D21:F21"/>
    <mergeCell ref="AD21:AE21"/>
    <mergeCell ref="D22:F22"/>
    <mergeCell ref="D26:F26"/>
    <mergeCell ref="D27:F27"/>
    <mergeCell ref="D28:F28"/>
    <mergeCell ref="D29:F29"/>
    <mergeCell ref="D32:F32"/>
    <mergeCell ref="D33:F33"/>
    <mergeCell ref="D34:F34"/>
    <mergeCell ref="D36:F36"/>
    <mergeCell ref="AZ8:BA8"/>
    <mergeCell ref="G9:G10"/>
    <mergeCell ref="O9:O10"/>
    <mergeCell ref="AE9:AE10"/>
    <mergeCell ref="AF9:AF10"/>
    <mergeCell ref="AG9:AG10"/>
    <mergeCell ref="AZ9:AZ14"/>
    <mergeCell ref="AK12:AK13"/>
    <mergeCell ref="L8:L10"/>
    <mergeCell ref="M8:M10"/>
    <mergeCell ref="N8:N10"/>
    <mergeCell ref="O8:R8"/>
    <mergeCell ref="S8:S10"/>
    <mergeCell ref="AA8:AA10"/>
    <mergeCell ref="AL12:AN12"/>
    <mergeCell ref="AS12:AS13"/>
    <mergeCell ref="C8:C10"/>
    <mergeCell ref="D8:D10"/>
    <mergeCell ref="E8:E10"/>
    <mergeCell ref="F8:F10"/>
    <mergeCell ref="G8:J8"/>
    <mergeCell ref="K8:K10"/>
    <mergeCell ref="AX6:BA6"/>
    <mergeCell ref="Z7:Z10"/>
    <mergeCell ref="AK7:AK8"/>
    <mergeCell ref="AL7:AN7"/>
    <mergeCell ref="AS7:AS8"/>
    <mergeCell ref="AX7:AX14"/>
    <mergeCell ref="AY7:BA7"/>
    <mergeCell ref="AB8:AB10"/>
    <mergeCell ref="AC8:AC10"/>
    <mergeCell ref="AD8:AD10"/>
    <mergeCell ref="AD6:AE6"/>
    <mergeCell ref="AF6:AG6"/>
    <mergeCell ref="AM6:AN6"/>
    <mergeCell ref="AE8:AG8"/>
    <mergeCell ref="AY8:AY14"/>
    <mergeCell ref="A2:B2"/>
    <mergeCell ref="C2:F2"/>
    <mergeCell ref="A3:B3"/>
    <mergeCell ref="C3:F3"/>
    <mergeCell ref="AR3:AU3"/>
  </mergeCells>
  <phoneticPr fontId="4"/>
  <conditionalFormatting sqref="AD3:AD6">
    <cfRule type="cellIs" dxfId="4" priority="3" operator="equal">
      <formula>"なし"</formula>
    </cfRule>
  </conditionalFormatting>
  <conditionalFormatting sqref="AD21">
    <cfRule type="cellIs" dxfId="3" priority="4" operator="equal">
      <formula>"なし"</formula>
    </cfRule>
  </conditionalFormatting>
  <conditionalFormatting sqref="AF3:AI3 AF4:AU5 AF6">
    <cfRule type="cellIs" dxfId="2" priority="5" operator="equal">
      <formula>"なし"</formula>
    </cfRule>
  </conditionalFormatting>
  <conditionalFormatting sqref="AM6">
    <cfRule type="cellIs" dxfId="1" priority="2" operator="equal">
      <formula>"なし"</formula>
    </cfRule>
  </conditionalFormatting>
  <conditionalFormatting sqref="AM48">
    <cfRule type="cellIs" dxfId="0" priority="1" operator="equal">
      <formula>"なし"</formula>
    </cfRule>
  </conditionalFormatting>
  <dataValidations count="1">
    <dataValidation type="list" allowBlank="1" showInputMessage="1" sqref="A4:B5 C3:C5 D4:E5" xr:uid="{F2CABCE2-00D4-4719-8D79-5272E31E1346}">
      <formula1>INDIRECT(A2)</formula1>
    </dataValidation>
  </dataValidations>
  <pageMargins left="0.70866141732283472" right="0.70866141732283472" top="0.74803149606299213" bottom="0.74803149606299213" header="0.31496062992125984" footer="0.31496062992125984"/>
  <pageSetup paperSize="9" scale="27" orientation="landscape" horizontalDpi="300" verticalDpi="300" r:id="rId1"/>
  <colBreaks count="2" manualBreakCount="2">
    <brk id="24" max="1048575" man="1"/>
    <brk id="48"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I49"/>
  <sheetViews>
    <sheetView showGridLines="0" tabSelected="1" view="pageBreakPreview" zoomScale="70" zoomScaleNormal="85" zoomScaleSheetLayoutView="70" workbookViewId="0"/>
  </sheetViews>
  <sheetFormatPr defaultColWidth="9" defaultRowHeight="21" customHeight="1"/>
  <cols>
    <col min="1" max="1" width="2.6640625" style="69" customWidth="1"/>
    <col min="2" max="2" width="10.6640625" style="69" customWidth="1"/>
    <col min="3" max="3" width="12.109375" style="69" customWidth="1"/>
    <col min="4" max="5" width="5.109375" style="69" customWidth="1"/>
    <col min="6" max="6" width="25.33203125" style="69" customWidth="1"/>
    <col min="7" max="7" width="7" style="69" customWidth="1"/>
    <col min="8" max="8" width="12.6640625" style="69" customWidth="1"/>
    <col min="9" max="9" width="24.33203125" style="69" customWidth="1"/>
    <col min="10" max="10" width="3.33203125" style="69" customWidth="1"/>
    <col min="11" max="13" width="13" style="69" customWidth="1"/>
    <col min="14" max="16384" width="9" style="69"/>
  </cols>
  <sheetData>
    <row r="1" spans="1:9" ht="21" customHeight="1">
      <c r="B1" s="77" t="s">
        <v>560</v>
      </c>
    </row>
    <row r="2" spans="1:9" ht="21" customHeight="1">
      <c r="A2" s="859" t="s">
        <v>409</v>
      </c>
      <c r="B2" s="860"/>
      <c r="C2" s="860"/>
      <c r="D2" s="860"/>
      <c r="E2" s="860"/>
      <c r="F2" s="860"/>
      <c r="G2" s="860"/>
      <c r="H2" s="860"/>
      <c r="I2" s="860"/>
    </row>
    <row r="3" spans="1:9" ht="21" customHeight="1" thickBot="1">
      <c r="A3" s="78"/>
      <c r="B3" s="77"/>
      <c r="C3" s="77"/>
      <c r="D3" s="77"/>
      <c r="E3" s="77"/>
      <c r="F3" s="77"/>
      <c r="G3" s="77"/>
      <c r="H3" s="77"/>
      <c r="I3" s="77"/>
    </row>
    <row r="4" spans="1:9" ht="21" customHeight="1">
      <c r="A4" s="78"/>
      <c r="B4" s="79"/>
      <c r="C4" s="79"/>
      <c r="D4" s="79"/>
      <c r="E4" s="79"/>
      <c r="F4" s="79"/>
      <c r="G4" s="77"/>
      <c r="H4" s="80" t="s">
        <v>59</v>
      </c>
      <c r="I4" s="122">
        <v>45108</v>
      </c>
    </row>
    <row r="5" spans="1:9" ht="21" customHeight="1">
      <c r="A5" s="78"/>
      <c r="B5" s="79"/>
      <c r="C5" s="79"/>
      <c r="D5" s="79"/>
      <c r="E5" s="79"/>
      <c r="F5" s="79"/>
      <c r="G5" s="77"/>
      <c r="H5" s="81" t="s">
        <v>386</v>
      </c>
      <c r="I5" s="112" t="s">
        <v>616</v>
      </c>
    </row>
    <row r="6" spans="1:9" ht="21" customHeight="1" thickBot="1">
      <c r="A6" s="82"/>
      <c r="B6" s="79"/>
      <c r="C6" s="79"/>
      <c r="D6" s="79"/>
      <c r="E6" s="79"/>
      <c r="F6" s="79"/>
      <c r="G6" s="82"/>
      <c r="H6" s="83" t="s">
        <v>58</v>
      </c>
      <c r="I6" s="123" t="s">
        <v>617</v>
      </c>
    </row>
    <row r="7" spans="1:9" ht="21" hidden="1" customHeight="1">
      <c r="A7" s="82"/>
      <c r="B7" s="82"/>
      <c r="C7" s="82"/>
      <c r="D7" s="82"/>
      <c r="E7" s="82"/>
      <c r="F7" s="82"/>
      <c r="G7" s="82"/>
      <c r="H7" s="82"/>
      <c r="I7" s="82"/>
    </row>
    <row r="8" spans="1:9" ht="21" hidden="1" customHeight="1">
      <c r="A8" s="82"/>
      <c r="B8" s="869" t="s">
        <v>227</v>
      </c>
      <c r="C8" s="869"/>
      <c r="D8" s="869"/>
      <c r="E8" s="869"/>
      <c r="F8" s="869"/>
      <c r="G8" s="869"/>
      <c r="H8" s="869"/>
      <c r="I8" s="869"/>
    </row>
    <row r="9" spans="1:9" ht="21" hidden="1" customHeight="1">
      <c r="A9" s="82"/>
      <c r="B9" s="869" t="s">
        <v>228</v>
      </c>
      <c r="C9" s="869"/>
      <c r="D9" s="869"/>
      <c r="E9" s="869"/>
      <c r="F9" s="869"/>
      <c r="G9" s="869"/>
      <c r="H9" s="869"/>
      <c r="I9" s="869"/>
    </row>
    <row r="10" spans="1:9" ht="21" hidden="1" customHeight="1">
      <c r="A10" s="82"/>
      <c r="B10" s="869" t="s">
        <v>229</v>
      </c>
      <c r="C10" s="869"/>
      <c r="D10" s="869"/>
      <c r="E10" s="869"/>
      <c r="F10" s="869"/>
      <c r="G10" s="869"/>
      <c r="H10" s="869"/>
      <c r="I10" s="869"/>
    </row>
    <row r="11" spans="1:9" ht="21" hidden="1" customHeight="1">
      <c r="A11" s="82"/>
      <c r="B11" s="869" t="s">
        <v>230</v>
      </c>
      <c r="C11" s="869"/>
      <c r="D11" s="869"/>
      <c r="E11" s="869"/>
      <c r="F11" s="869"/>
      <c r="G11" s="869"/>
      <c r="H11" s="869"/>
      <c r="I11" s="869"/>
    </row>
    <row r="12" spans="1:9" ht="21" hidden="1" customHeight="1">
      <c r="A12" s="82"/>
      <c r="B12" s="869" t="s">
        <v>231</v>
      </c>
      <c r="C12" s="869"/>
      <c r="D12" s="869"/>
      <c r="E12" s="869"/>
      <c r="F12" s="869"/>
      <c r="G12" s="869"/>
      <c r="H12" s="869"/>
      <c r="I12" s="869"/>
    </row>
    <row r="13" spans="1:9" ht="21" hidden="1" customHeight="1">
      <c r="A13" s="82"/>
      <c r="B13" s="84"/>
      <c r="C13" s="84"/>
      <c r="D13" s="84"/>
      <c r="E13" s="84"/>
      <c r="F13" s="84"/>
      <c r="G13" s="84"/>
      <c r="H13" s="84"/>
      <c r="I13" s="84"/>
    </row>
    <row r="14" spans="1:9" ht="21" customHeight="1" thickBot="1">
      <c r="A14" s="85" t="s">
        <v>68</v>
      </c>
      <c r="B14" s="85"/>
      <c r="C14" s="82"/>
      <c r="D14" s="82"/>
      <c r="E14" s="82"/>
      <c r="F14" s="82"/>
      <c r="G14" s="82"/>
      <c r="H14" s="82"/>
      <c r="I14" s="82"/>
    </row>
    <row r="15" spans="1:9" ht="21" customHeight="1">
      <c r="A15" s="868"/>
      <c r="B15" s="878" t="s">
        <v>35</v>
      </c>
      <c r="C15" s="879"/>
      <c r="D15" s="876" t="s">
        <v>349</v>
      </c>
      <c r="E15" s="877"/>
      <c r="F15" s="885" t="s">
        <v>618</v>
      </c>
      <c r="G15" s="885"/>
      <c r="H15" s="885"/>
      <c r="I15" s="886"/>
    </row>
    <row r="16" spans="1:9" ht="21" customHeight="1">
      <c r="A16" s="868"/>
      <c r="B16" s="880"/>
      <c r="C16" s="881"/>
      <c r="D16" s="873" t="s">
        <v>619</v>
      </c>
      <c r="E16" s="874"/>
      <c r="F16" s="874"/>
      <c r="G16" s="874"/>
      <c r="H16" s="874"/>
      <c r="I16" s="875"/>
    </row>
    <row r="17" spans="1:9" ht="21" customHeight="1">
      <c r="A17" s="868"/>
      <c r="B17" s="901" t="s">
        <v>582</v>
      </c>
      <c r="C17" s="902"/>
      <c r="D17" s="891">
        <v>1260001015656</v>
      </c>
      <c r="E17" s="892"/>
      <c r="F17" s="892"/>
      <c r="G17" s="892"/>
      <c r="H17" s="892"/>
      <c r="I17" s="893"/>
    </row>
    <row r="18" spans="1:9" ht="21" customHeight="1">
      <c r="A18" s="868"/>
      <c r="B18" s="864" t="s">
        <v>69</v>
      </c>
      <c r="C18" s="865"/>
      <c r="D18" s="124" t="s">
        <v>348</v>
      </c>
      <c r="E18" s="894" t="s">
        <v>620</v>
      </c>
      <c r="F18" s="894"/>
      <c r="G18" s="894"/>
      <c r="H18" s="894"/>
      <c r="I18" s="895"/>
    </row>
    <row r="19" spans="1:9" ht="21" customHeight="1">
      <c r="A19" s="868"/>
      <c r="B19" s="866"/>
      <c r="C19" s="867"/>
      <c r="D19" s="873" t="s">
        <v>621</v>
      </c>
      <c r="E19" s="874"/>
      <c r="F19" s="874"/>
      <c r="G19" s="874"/>
      <c r="H19" s="874"/>
      <c r="I19" s="875"/>
    </row>
    <row r="20" spans="1:9" ht="21" customHeight="1">
      <c r="A20" s="868"/>
      <c r="B20" s="864" t="s">
        <v>70</v>
      </c>
      <c r="C20" s="865"/>
      <c r="D20" s="861" t="s">
        <v>342</v>
      </c>
      <c r="E20" s="862"/>
      <c r="F20" s="863"/>
      <c r="G20" s="887" t="s">
        <v>622</v>
      </c>
      <c r="H20" s="883"/>
      <c r="I20" s="884"/>
    </row>
    <row r="21" spans="1:9" ht="21" customHeight="1">
      <c r="A21" s="868"/>
      <c r="B21" s="903"/>
      <c r="C21" s="904"/>
      <c r="D21" s="861" t="s">
        <v>343</v>
      </c>
      <c r="E21" s="862"/>
      <c r="F21" s="863"/>
      <c r="G21" s="882"/>
      <c r="H21" s="883"/>
      <c r="I21" s="884"/>
    </row>
    <row r="22" spans="1:9" ht="21" customHeight="1">
      <c r="A22" s="868"/>
      <c r="B22" s="903"/>
      <c r="C22" s="904"/>
      <c r="D22" s="870" t="s">
        <v>71</v>
      </c>
      <c r="E22" s="871"/>
      <c r="F22" s="872"/>
      <c r="G22" s="129" t="s">
        <v>623</v>
      </c>
      <c r="H22" s="130"/>
      <c r="I22" s="131"/>
    </row>
    <row r="23" spans="1:9" ht="21" customHeight="1">
      <c r="A23" s="86"/>
      <c r="B23" s="901" t="s">
        <v>239</v>
      </c>
      <c r="C23" s="902"/>
      <c r="D23" s="896" t="s">
        <v>624</v>
      </c>
      <c r="E23" s="897"/>
      <c r="F23" s="897"/>
      <c r="G23" s="132" t="s">
        <v>347</v>
      </c>
      <c r="H23" s="897" t="s">
        <v>625</v>
      </c>
      <c r="I23" s="898"/>
    </row>
    <row r="24" spans="1:9" ht="21" customHeight="1">
      <c r="A24" s="87"/>
      <c r="B24" s="901" t="s">
        <v>73</v>
      </c>
      <c r="C24" s="902"/>
      <c r="D24" s="888"/>
      <c r="E24" s="889"/>
      <c r="F24" s="905">
        <v>35576</v>
      </c>
      <c r="G24" s="905"/>
      <c r="H24" s="905"/>
      <c r="I24" s="906"/>
    </row>
    <row r="25" spans="1:9" ht="36" customHeight="1" thickBot="1">
      <c r="A25" s="87"/>
      <c r="B25" s="899" t="s">
        <v>74</v>
      </c>
      <c r="C25" s="900"/>
      <c r="D25" s="907" t="s">
        <v>626</v>
      </c>
      <c r="E25" s="908"/>
      <c r="F25" s="909"/>
      <c r="G25" s="909"/>
      <c r="H25" s="909"/>
      <c r="I25" s="910"/>
    </row>
    <row r="26" spans="1:9" ht="21" customHeight="1">
      <c r="A26" s="88"/>
      <c r="B26" s="911"/>
      <c r="C26" s="911"/>
      <c r="D26" s="911"/>
      <c r="E26" s="911"/>
      <c r="F26" s="912"/>
    </row>
    <row r="27" spans="1:9" ht="21" customHeight="1">
      <c r="A27" s="89" t="s">
        <v>75</v>
      </c>
      <c r="B27" s="913" t="s">
        <v>329</v>
      </c>
      <c r="C27" s="913"/>
      <c r="D27" s="913"/>
      <c r="E27" s="913"/>
      <c r="F27" s="913"/>
    </row>
    <row r="28" spans="1:9" ht="21" customHeight="1" thickBot="1">
      <c r="A28" s="89"/>
      <c r="B28" s="890" t="s">
        <v>78</v>
      </c>
      <c r="C28" s="890"/>
      <c r="D28" s="90"/>
      <c r="E28" s="90"/>
      <c r="F28" s="90"/>
    </row>
    <row r="29" spans="1:9" ht="21" customHeight="1">
      <c r="A29" s="91"/>
      <c r="B29" s="878" t="s">
        <v>35</v>
      </c>
      <c r="C29" s="879"/>
      <c r="D29" s="876" t="s">
        <v>349</v>
      </c>
      <c r="E29" s="877"/>
      <c r="F29" s="885" t="s">
        <v>627</v>
      </c>
      <c r="G29" s="885"/>
      <c r="H29" s="885"/>
      <c r="I29" s="886"/>
    </row>
    <row r="30" spans="1:9" ht="21" customHeight="1">
      <c r="A30" s="91"/>
      <c r="B30" s="880"/>
      <c r="C30" s="881"/>
      <c r="D30" s="873" t="s">
        <v>628</v>
      </c>
      <c r="E30" s="874"/>
      <c r="F30" s="874"/>
      <c r="G30" s="874"/>
      <c r="H30" s="874"/>
      <c r="I30" s="875"/>
    </row>
    <row r="31" spans="1:9" ht="21" customHeight="1">
      <c r="A31" s="91"/>
      <c r="B31" s="917" t="s">
        <v>298</v>
      </c>
      <c r="C31" s="918"/>
      <c r="D31" s="914" t="s">
        <v>629</v>
      </c>
      <c r="E31" s="915"/>
      <c r="F31" s="915"/>
      <c r="G31" s="915"/>
      <c r="H31" s="915"/>
      <c r="I31" s="916"/>
    </row>
    <row r="32" spans="1:9" ht="21" customHeight="1">
      <c r="A32" s="91"/>
      <c r="B32" s="917" t="s">
        <v>238</v>
      </c>
      <c r="C32" s="918"/>
      <c r="D32" s="914" t="s">
        <v>630</v>
      </c>
      <c r="E32" s="915"/>
      <c r="F32" s="915"/>
      <c r="G32" s="915"/>
      <c r="H32" s="915"/>
      <c r="I32" s="916"/>
    </row>
    <row r="33" spans="1:9" ht="21" customHeight="1">
      <c r="A33" s="91"/>
      <c r="B33" s="917" t="s">
        <v>76</v>
      </c>
      <c r="C33" s="918"/>
      <c r="D33" s="124" t="s">
        <v>348</v>
      </c>
      <c r="E33" s="894" t="s">
        <v>631</v>
      </c>
      <c r="F33" s="894"/>
      <c r="G33" s="894"/>
      <c r="H33" s="894"/>
      <c r="I33" s="895"/>
    </row>
    <row r="34" spans="1:9" ht="21" customHeight="1">
      <c r="A34" s="91"/>
      <c r="B34" s="880"/>
      <c r="C34" s="881"/>
      <c r="D34" s="873" t="s">
        <v>632</v>
      </c>
      <c r="E34" s="874"/>
      <c r="F34" s="874"/>
      <c r="G34" s="874"/>
      <c r="H34" s="874"/>
      <c r="I34" s="875"/>
    </row>
    <row r="35" spans="1:9" ht="21" customHeight="1">
      <c r="A35" s="91"/>
      <c r="B35" s="927" t="s">
        <v>299</v>
      </c>
      <c r="C35" s="902"/>
      <c r="D35" s="896" t="s">
        <v>633</v>
      </c>
      <c r="E35" s="897"/>
      <c r="F35" s="897"/>
      <c r="G35" s="897"/>
      <c r="H35" s="897"/>
      <c r="I35" s="898"/>
    </row>
    <row r="36" spans="1:9" ht="21" customHeight="1">
      <c r="A36" s="91"/>
      <c r="B36" s="917" t="s">
        <v>70</v>
      </c>
      <c r="C36" s="918"/>
      <c r="D36" s="921" t="s">
        <v>36</v>
      </c>
      <c r="E36" s="922"/>
      <c r="F36" s="923"/>
      <c r="G36" s="887" t="s">
        <v>634</v>
      </c>
      <c r="H36" s="883"/>
      <c r="I36" s="884"/>
    </row>
    <row r="37" spans="1:9" ht="21" customHeight="1">
      <c r="A37" s="91"/>
      <c r="B37" s="919"/>
      <c r="C37" s="920"/>
      <c r="D37" s="921" t="s">
        <v>72</v>
      </c>
      <c r="E37" s="922"/>
      <c r="F37" s="923"/>
      <c r="G37" s="887" t="s">
        <v>635</v>
      </c>
      <c r="H37" s="883"/>
      <c r="I37" s="884"/>
    </row>
    <row r="38" spans="1:9" ht="21" customHeight="1">
      <c r="A38" s="91"/>
      <c r="B38" s="919"/>
      <c r="C38" s="920"/>
      <c r="D38" s="921" t="s">
        <v>343</v>
      </c>
      <c r="E38" s="922"/>
      <c r="F38" s="923"/>
      <c r="G38" s="128" t="s">
        <v>636</v>
      </c>
      <c r="H38" s="126"/>
      <c r="I38" s="127"/>
    </row>
    <row r="39" spans="1:9" ht="21" customHeight="1">
      <c r="A39" s="91"/>
      <c r="B39" s="880"/>
      <c r="C39" s="881"/>
      <c r="D39" s="924" t="s">
        <v>71</v>
      </c>
      <c r="E39" s="925"/>
      <c r="F39" s="926"/>
      <c r="G39" s="928" t="s">
        <v>637</v>
      </c>
      <c r="H39" s="929"/>
      <c r="I39" s="930"/>
    </row>
    <row r="40" spans="1:9" ht="21" customHeight="1">
      <c r="A40" s="91"/>
      <c r="B40" s="901" t="s">
        <v>290</v>
      </c>
      <c r="C40" s="902"/>
      <c r="D40" s="896" t="s">
        <v>638</v>
      </c>
      <c r="E40" s="897"/>
      <c r="F40" s="897"/>
      <c r="G40" s="132" t="s">
        <v>347</v>
      </c>
      <c r="H40" s="897" t="s">
        <v>616</v>
      </c>
      <c r="I40" s="898"/>
    </row>
    <row r="41" spans="1:9" ht="45" customHeight="1" thickBot="1">
      <c r="A41" s="91"/>
      <c r="B41" s="931" t="s">
        <v>548</v>
      </c>
      <c r="C41" s="932"/>
      <c r="D41" s="933"/>
      <c r="E41" s="934"/>
      <c r="F41" s="133" t="s">
        <v>639</v>
      </c>
      <c r="G41" s="134" t="s">
        <v>347</v>
      </c>
      <c r="H41" s="135"/>
      <c r="I41" s="136" t="s">
        <v>640</v>
      </c>
    </row>
    <row r="42" spans="1:9" ht="21" customHeight="1">
      <c r="A42" s="91"/>
      <c r="B42" s="92"/>
      <c r="C42" s="92"/>
      <c r="D42" s="93"/>
      <c r="E42" s="93"/>
      <c r="F42" s="94"/>
      <c r="G42" s="95"/>
      <c r="I42" s="96"/>
    </row>
    <row r="43" spans="1:9" ht="21" customHeight="1" thickBot="1">
      <c r="A43" s="91"/>
      <c r="B43" s="935" t="s">
        <v>448</v>
      </c>
      <c r="C43" s="935"/>
      <c r="D43" s="935"/>
      <c r="E43" s="935"/>
      <c r="F43" s="935"/>
      <c r="G43" s="97"/>
      <c r="H43" s="98"/>
      <c r="I43" s="99"/>
    </row>
    <row r="44" spans="1:9" ht="36" customHeight="1">
      <c r="A44" s="91"/>
      <c r="B44" s="941" t="s">
        <v>389</v>
      </c>
      <c r="C44" s="942"/>
      <c r="D44" s="938">
        <v>2771602048</v>
      </c>
      <c r="E44" s="939"/>
      <c r="F44" s="940"/>
      <c r="G44" s="936" t="s">
        <v>372</v>
      </c>
      <c r="H44" s="937"/>
      <c r="I44" s="120" t="s">
        <v>641</v>
      </c>
    </row>
    <row r="45" spans="1:9" ht="18" customHeight="1">
      <c r="A45" s="91"/>
      <c r="B45" s="855" t="s">
        <v>589</v>
      </c>
      <c r="C45" s="856"/>
      <c r="D45" s="841" t="s">
        <v>587</v>
      </c>
      <c r="E45" s="842"/>
      <c r="F45" s="842"/>
      <c r="G45" s="843" t="s">
        <v>588</v>
      </c>
      <c r="H45" s="844"/>
      <c r="I45" s="845"/>
    </row>
    <row r="46" spans="1:9" ht="22.5" customHeight="1">
      <c r="A46" s="91"/>
      <c r="B46" s="857"/>
      <c r="C46" s="858"/>
      <c r="D46" s="835"/>
      <c r="E46" s="836"/>
      <c r="F46" s="137">
        <v>38047</v>
      </c>
      <c r="G46" s="835"/>
      <c r="H46" s="836"/>
      <c r="I46" s="138">
        <v>44621</v>
      </c>
    </row>
    <row r="47" spans="1:9" ht="45" customHeight="1">
      <c r="A47" s="91"/>
      <c r="B47" s="848" t="s">
        <v>300</v>
      </c>
      <c r="C47" s="849"/>
      <c r="D47" s="850">
        <v>2771602048</v>
      </c>
      <c r="E47" s="851"/>
      <c r="F47" s="852"/>
      <c r="G47" s="853" t="s">
        <v>363</v>
      </c>
      <c r="H47" s="854"/>
      <c r="I47" s="139" t="s">
        <v>641</v>
      </c>
    </row>
    <row r="48" spans="1:9" ht="18" customHeight="1">
      <c r="A48" s="91"/>
      <c r="B48" s="837" t="s">
        <v>590</v>
      </c>
      <c r="C48" s="838"/>
      <c r="D48" s="841" t="s">
        <v>587</v>
      </c>
      <c r="E48" s="842"/>
      <c r="F48" s="842"/>
      <c r="G48" s="843" t="s">
        <v>588</v>
      </c>
      <c r="H48" s="844"/>
      <c r="I48" s="845"/>
    </row>
    <row r="49" spans="1:9" ht="22.5" customHeight="1" thickBot="1">
      <c r="A49" s="91"/>
      <c r="B49" s="839"/>
      <c r="C49" s="840"/>
      <c r="D49" s="846"/>
      <c r="E49" s="847"/>
      <c r="F49" s="140">
        <v>38808</v>
      </c>
      <c r="G49" s="846"/>
      <c r="H49" s="847"/>
      <c r="I49" s="141">
        <v>44652</v>
      </c>
    </row>
  </sheetData>
  <mergeCells count="76">
    <mergeCell ref="B41:C41"/>
    <mergeCell ref="D41:E41"/>
    <mergeCell ref="B43:F43"/>
    <mergeCell ref="G44:H44"/>
    <mergeCell ref="D44:F44"/>
    <mergeCell ref="B44:C44"/>
    <mergeCell ref="B40:C40"/>
    <mergeCell ref="D36:F36"/>
    <mergeCell ref="G36:I36"/>
    <mergeCell ref="D37:F37"/>
    <mergeCell ref="G37:I37"/>
    <mergeCell ref="H40:I40"/>
    <mergeCell ref="D40:F40"/>
    <mergeCell ref="D32:I32"/>
    <mergeCell ref="B32:C32"/>
    <mergeCell ref="B36:C39"/>
    <mergeCell ref="D31:I31"/>
    <mergeCell ref="D30:I30"/>
    <mergeCell ref="D38:F38"/>
    <mergeCell ref="B31:C31"/>
    <mergeCell ref="B33:C34"/>
    <mergeCell ref="D34:I34"/>
    <mergeCell ref="D39:F39"/>
    <mergeCell ref="B35:C35"/>
    <mergeCell ref="D35:I35"/>
    <mergeCell ref="G39:I39"/>
    <mergeCell ref="E33:I33"/>
    <mergeCell ref="D29:E29"/>
    <mergeCell ref="D23:F23"/>
    <mergeCell ref="H23:I23"/>
    <mergeCell ref="B25:C25"/>
    <mergeCell ref="B17:C17"/>
    <mergeCell ref="B20:C22"/>
    <mergeCell ref="B23:C23"/>
    <mergeCell ref="F24:I24"/>
    <mergeCell ref="D25:I25"/>
    <mergeCell ref="B24:C24"/>
    <mergeCell ref="B26:F26"/>
    <mergeCell ref="B27:F27"/>
    <mergeCell ref="F29:I29"/>
    <mergeCell ref="B29:C30"/>
    <mergeCell ref="F15:I15"/>
    <mergeCell ref="G20:I20"/>
    <mergeCell ref="D24:E24"/>
    <mergeCell ref="B28:C28"/>
    <mergeCell ref="D17:I17"/>
    <mergeCell ref="E18:I18"/>
    <mergeCell ref="A2:I2"/>
    <mergeCell ref="D20:F20"/>
    <mergeCell ref="B18:C19"/>
    <mergeCell ref="A15:A22"/>
    <mergeCell ref="B8:I8"/>
    <mergeCell ref="B10:I10"/>
    <mergeCell ref="D22:F22"/>
    <mergeCell ref="D21:F21"/>
    <mergeCell ref="B9:I9"/>
    <mergeCell ref="B12:I12"/>
    <mergeCell ref="B11:I11"/>
    <mergeCell ref="D16:I16"/>
    <mergeCell ref="D19:I19"/>
    <mergeCell ref="D15:E15"/>
    <mergeCell ref="B15:C16"/>
    <mergeCell ref="G21:I21"/>
    <mergeCell ref="D46:E46"/>
    <mergeCell ref="B48:C49"/>
    <mergeCell ref="D48:F48"/>
    <mergeCell ref="G48:I48"/>
    <mergeCell ref="G49:H49"/>
    <mergeCell ref="B47:C47"/>
    <mergeCell ref="D47:F47"/>
    <mergeCell ref="G47:H47"/>
    <mergeCell ref="D49:E49"/>
    <mergeCell ref="G46:H46"/>
    <mergeCell ref="B45:C46"/>
    <mergeCell ref="G45:I45"/>
    <mergeCell ref="D45:F45"/>
  </mergeCells>
  <phoneticPr fontId="4"/>
  <dataValidations count="4">
    <dataValidation type="list" allowBlank="1" showInputMessage="1" showErrorMessage="1" sqref="D31:I31" xr:uid="{00000000-0002-0000-0100-00000000000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2:I32" xr:uid="{00000000-0002-0000-0100-000001000000}">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46:E46 G46:H46 D49:E49 G49:H49" xr:uid="{00000000-0002-0000-0100-000002000000}">
      <formula1>"昭和,平成,令和"</formula1>
    </dataValidation>
    <dataValidation type="list" allowBlank="1" showInputMessage="1" showErrorMessage="1" sqref="D24 H41 D41" xr:uid="{00000000-0002-0000-0100-000003000000}">
      <formula1>"昭和,平成"</formula1>
    </dataValidation>
  </dataValidations>
  <hyperlinks>
    <hyperlink ref="G22" r:id="rId1" xr:uid="{00000000-0004-0000-0100-000000000000}"/>
    <hyperlink ref="G39" r:id="rId2" xr:uid="{00000000-0004-0000-0100-000001000000}"/>
    <hyperlink ref="G38" r:id="rId3" xr:uid="{00000000-0004-0000-0100-000002000000}"/>
  </hyperlinks>
  <printOptions horizontalCentered="1"/>
  <pageMargins left="0.6692913385826772" right="0.6692913385826772" top="0.59055118110236227" bottom="0.59055118110236227" header="0.51181102362204722" footer="0.39370078740157483"/>
  <pageSetup paperSize="9" scale="81" fitToHeight="0" orientation="portrait" cellComments="asDisplayed"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A1:P37"/>
  <sheetViews>
    <sheetView showGridLines="0" view="pageBreakPreview" zoomScale="70" zoomScaleNormal="85" zoomScaleSheetLayoutView="70" workbookViewId="0"/>
  </sheetViews>
  <sheetFormatPr defaultColWidth="11.77734375" defaultRowHeight="22.5" customHeight="1"/>
  <cols>
    <col min="1" max="1" width="2.44140625" style="1" customWidth="1"/>
    <col min="2" max="2" width="9.33203125" style="2" customWidth="1"/>
    <col min="3" max="3" width="15.6640625" style="2" customWidth="1"/>
    <col min="4" max="6" width="7.88671875" style="2" customWidth="1"/>
    <col min="7" max="7" width="8" style="2" customWidth="1"/>
    <col min="8" max="8" width="7.88671875" style="2" customWidth="1"/>
    <col min="9" max="9" width="10.21875" style="2" customWidth="1"/>
    <col min="10" max="10" width="7.88671875" style="2" customWidth="1"/>
    <col min="11" max="11" width="16.109375" style="2" customWidth="1"/>
    <col min="12" max="12" width="3.33203125" style="2" customWidth="1"/>
    <col min="13" max="15" width="13" style="2" customWidth="1"/>
    <col min="16" max="16384" width="11.77734375" style="2"/>
  </cols>
  <sheetData>
    <row r="1" spans="1:16" ht="21" customHeight="1" thickBot="1">
      <c r="A1" s="4" t="s">
        <v>79</v>
      </c>
      <c r="B1" s="961" t="s">
        <v>83</v>
      </c>
      <c r="C1" s="961"/>
      <c r="D1" s="961"/>
      <c r="E1" s="961"/>
      <c r="F1" s="961"/>
      <c r="G1" s="961"/>
      <c r="H1" s="961"/>
      <c r="I1" s="961"/>
      <c r="J1" s="961"/>
      <c r="K1" s="961"/>
    </row>
    <row r="2" spans="1:16" ht="21" customHeight="1">
      <c r="B2" s="957" t="s">
        <v>80</v>
      </c>
      <c r="C2" s="142" t="s">
        <v>240</v>
      </c>
      <c r="D2" s="143" t="s">
        <v>642</v>
      </c>
      <c r="E2" s="144" t="s">
        <v>241</v>
      </c>
      <c r="F2" s="145" t="s">
        <v>611</v>
      </c>
      <c r="G2" s="949" t="s">
        <v>341</v>
      </c>
      <c r="H2" s="950"/>
      <c r="I2" s="146" t="s">
        <v>643</v>
      </c>
      <c r="J2" s="147"/>
      <c r="K2" s="148"/>
    </row>
    <row r="3" spans="1:16" ht="21" customHeight="1">
      <c r="B3" s="947"/>
      <c r="C3" s="149" t="s">
        <v>250</v>
      </c>
      <c r="D3" s="150"/>
      <c r="E3" s="962" t="s">
        <v>639</v>
      </c>
      <c r="F3" s="962"/>
      <c r="G3" s="962"/>
      <c r="H3" s="151" t="s">
        <v>297</v>
      </c>
      <c r="I3" s="152"/>
      <c r="J3" s="962" t="s">
        <v>644</v>
      </c>
      <c r="K3" s="963"/>
    </row>
    <row r="4" spans="1:16" ht="21" customHeight="1">
      <c r="B4" s="948"/>
      <c r="C4" s="153" t="s">
        <v>85</v>
      </c>
      <c r="D4" s="958">
        <v>1849.7</v>
      </c>
      <c r="E4" s="959"/>
      <c r="F4" s="154" t="s">
        <v>242</v>
      </c>
      <c r="G4" s="154"/>
      <c r="H4" s="154"/>
      <c r="I4" s="154"/>
      <c r="J4" s="154"/>
      <c r="K4" s="155"/>
    </row>
    <row r="5" spans="1:16" ht="21" customHeight="1">
      <c r="B5" s="946" t="s">
        <v>81</v>
      </c>
      <c r="C5" s="156" t="s">
        <v>240</v>
      </c>
      <c r="D5" s="157" t="s">
        <v>642</v>
      </c>
      <c r="E5" s="158" t="s">
        <v>241</v>
      </c>
      <c r="F5" s="150" t="s">
        <v>611</v>
      </c>
      <c r="G5" s="952" t="s">
        <v>341</v>
      </c>
      <c r="H5" s="954"/>
      <c r="I5" s="150" t="s">
        <v>643</v>
      </c>
      <c r="J5" s="159"/>
      <c r="K5" s="160"/>
    </row>
    <row r="6" spans="1:16" ht="21" customHeight="1">
      <c r="B6" s="947"/>
      <c r="C6" s="161" t="s">
        <v>250</v>
      </c>
      <c r="D6" s="150"/>
      <c r="E6" s="962" t="s">
        <v>639</v>
      </c>
      <c r="F6" s="962"/>
      <c r="G6" s="962"/>
      <c r="H6" s="151" t="s">
        <v>297</v>
      </c>
      <c r="I6" s="152"/>
      <c r="J6" s="962" t="s">
        <v>644</v>
      </c>
      <c r="K6" s="963"/>
    </row>
    <row r="7" spans="1:16" ht="21" customHeight="1">
      <c r="B7" s="947"/>
      <c r="C7" s="156" t="s">
        <v>243</v>
      </c>
      <c r="D7" s="960">
        <v>2222.1</v>
      </c>
      <c r="E7" s="959"/>
      <c r="F7" s="992" t="s">
        <v>480</v>
      </c>
      <c r="G7" s="992"/>
      <c r="H7" s="992"/>
      <c r="I7" s="959">
        <v>2222.1</v>
      </c>
      <c r="J7" s="959"/>
      <c r="K7" s="162" t="s">
        <v>303</v>
      </c>
    </row>
    <row r="8" spans="1:16" ht="21" customHeight="1">
      <c r="B8" s="947"/>
      <c r="C8" s="156" t="s">
        <v>246</v>
      </c>
      <c r="D8" s="150"/>
      <c r="E8" s="962" t="s">
        <v>645</v>
      </c>
      <c r="F8" s="962"/>
      <c r="G8" s="997"/>
      <c r="H8" s="993" t="s">
        <v>345</v>
      </c>
      <c r="I8" s="994"/>
      <c r="J8" s="995" t="s">
        <v>646</v>
      </c>
      <c r="K8" s="963"/>
    </row>
    <row r="9" spans="1:16" ht="21" customHeight="1">
      <c r="B9" s="947"/>
      <c r="C9" s="156" t="s">
        <v>82</v>
      </c>
      <c r="D9" s="955" t="s">
        <v>647</v>
      </c>
      <c r="E9" s="956"/>
      <c r="F9" s="951" t="s">
        <v>301</v>
      </c>
      <c r="G9" s="951"/>
      <c r="H9" s="964"/>
      <c r="I9" s="964"/>
      <c r="J9" s="964"/>
      <c r="K9" s="965"/>
    </row>
    <row r="10" spans="1:16" ht="21" customHeight="1">
      <c r="B10" s="947"/>
      <c r="C10" s="156" t="s">
        <v>244</v>
      </c>
      <c r="D10" s="955" t="s">
        <v>648</v>
      </c>
      <c r="E10" s="956"/>
      <c r="F10" s="951" t="s">
        <v>301</v>
      </c>
      <c r="G10" s="951"/>
      <c r="H10" s="964"/>
      <c r="I10" s="964"/>
      <c r="J10" s="964"/>
      <c r="K10" s="965"/>
    </row>
    <row r="11" spans="1:16" ht="21" customHeight="1">
      <c r="B11" s="947"/>
      <c r="C11" s="156" t="s">
        <v>245</v>
      </c>
      <c r="D11" s="163">
        <v>4</v>
      </c>
      <c r="E11" s="164" t="s">
        <v>321</v>
      </c>
      <c r="F11" s="165" t="s">
        <v>330</v>
      </c>
      <c r="G11" s="166">
        <v>4</v>
      </c>
      <c r="H11" s="167" t="s">
        <v>331</v>
      </c>
      <c r="I11" s="166"/>
      <c r="J11" s="168" t="s">
        <v>302</v>
      </c>
      <c r="K11" s="160"/>
    </row>
    <row r="12" spans="1:16" ht="21" customHeight="1">
      <c r="B12" s="948"/>
      <c r="C12" s="1002" t="s">
        <v>295</v>
      </c>
      <c r="D12" s="1003"/>
      <c r="E12" s="1003"/>
      <c r="F12" s="1003"/>
      <c r="G12" s="1003"/>
      <c r="H12" s="1004"/>
      <c r="I12" s="955"/>
      <c r="J12" s="977"/>
      <c r="K12" s="169"/>
    </row>
    <row r="13" spans="1:16" ht="21" customHeight="1">
      <c r="B13" s="943" t="s">
        <v>308</v>
      </c>
      <c r="C13" s="170" t="s">
        <v>247</v>
      </c>
      <c r="D13" s="171">
        <v>66</v>
      </c>
      <c r="E13" s="164" t="s">
        <v>380</v>
      </c>
      <c r="F13" s="952" t="s">
        <v>522</v>
      </c>
      <c r="G13" s="953"/>
      <c r="H13" s="953"/>
      <c r="I13" s="954"/>
      <c r="J13" s="172"/>
      <c r="K13" s="173"/>
    </row>
    <row r="14" spans="1:16" ht="36" customHeight="1">
      <c r="B14" s="944"/>
      <c r="C14" s="174" t="s">
        <v>304</v>
      </c>
      <c r="D14" s="175" t="s">
        <v>248</v>
      </c>
      <c r="E14" s="175" t="s">
        <v>249</v>
      </c>
      <c r="F14" s="175" t="s">
        <v>84</v>
      </c>
      <c r="G14" s="175" t="s">
        <v>413</v>
      </c>
      <c r="H14" s="175" t="s">
        <v>328</v>
      </c>
      <c r="I14" s="175" t="s">
        <v>85</v>
      </c>
      <c r="J14" s="175" t="s">
        <v>416</v>
      </c>
      <c r="K14" s="176" t="s">
        <v>344</v>
      </c>
    </row>
    <row r="15" spans="1:16" s="44" customFormat="1" ht="21" customHeight="1">
      <c r="A15" s="41"/>
      <c r="B15" s="944"/>
      <c r="C15" s="42" t="s">
        <v>649</v>
      </c>
      <c r="D15" s="43" t="s">
        <v>650</v>
      </c>
      <c r="E15" s="43" t="s">
        <v>650</v>
      </c>
      <c r="F15" s="43"/>
      <c r="G15" s="43"/>
      <c r="H15" s="43"/>
      <c r="I15" s="177" t="s">
        <v>651</v>
      </c>
      <c r="J15" s="177">
        <v>34</v>
      </c>
      <c r="K15" s="178" t="s">
        <v>652</v>
      </c>
      <c r="P15" s="45"/>
    </row>
    <row r="16" spans="1:16" s="44" customFormat="1" ht="21" customHeight="1">
      <c r="A16" s="41"/>
      <c r="B16" s="944"/>
      <c r="C16" s="42" t="s">
        <v>649</v>
      </c>
      <c r="D16" s="43" t="s">
        <v>650</v>
      </c>
      <c r="E16" s="43" t="s">
        <v>650</v>
      </c>
      <c r="F16" s="43"/>
      <c r="G16" s="43"/>
      <c r="H16" s="43"/>
      <c r="I16" s="177" t="s">
        <v>653</v>
      </c>
      <c r="J16" s="177">
        <v>4</v>
      </c>
      <c r="K16" s="178" t="s">
        <v>652</v>
      </c>
      <c r="P16" s="996"/>
    </row>
    <row r="17" spans="1:16" s="44" customFormat="1" ht="21" customHeight="1">
      <c r="A17" s="41"/>
      <c r="B17" s="944"/>
      <c r="C17" s="42" t="s">
        <v>649</v>
      </c>
      <c r="D17" s="43" t="s">
        <v>650</v>
      </c>
      <c r="E17" s="43" t="s">
        <v>650</v>
      </c>
      <c r="F17" s="43"/>
      <c r="G17" s="43"/>
      <c r="H17" s="43"/>
      <c r="I17" s="177" t="s">
        <v>654</v>
      </c>
      <c r="J17" s="177">
        <v>1</v>
      </c>
      <c r="K17" s="178" t="s">
        <v>652</v>
      </c>
      <c r="P17" s="996"/>
    </row>
    <row r="18" spans="1:16" s="44" customFormat="1" ht="21" customHeight="1">
      <c r="A18" s="41"/>
      <c r="B18" s="944"/>
      <c r="C18" s="42" t="s">
        <v>649</v>
      </c>
      <c r="D18" s="43" t="s">
        <v>650</v>
      </c>
      <c r="E18" s="43" t="s">
        <v>650</v>
      </c>
      <c r="F18" s="43"/>
      <c r="G18" s="43"/>
      <c r="H18" s="43"/>
      <c r="I18" s="179" t="s">
        <v>655</v>
      </c>
      <c r="J18" s="177">
        <v>4</v>
      </c>
      <c r="K18" s="178" t="s">
        <v>652</v>
      </c>
      <c r="P18" s="996"/>
    </row>
    <row r="19" spans="1:16" s="44" customFormat="1" ht="21" customHeight="1">
      <c r="A19" s="41"/>
      <c r="B19" s="944"/>
      <c r="C19" s="42" t="s">
        <v>649</v>
      </c>
      <c r="D19" s="43" t="s">
        <v>650</v>
      </c>
      <c r="E19" s="43" t="s">
        <v>650</v>
      </c>
      <c r="F19" s="46"/>
      <c r="G19" s="43"/>
      <c r="H19" s="43"/>
      <c r="I19" s="177" t="s">
        <v>656</v>
      </c>
      <c r="J19" s="177">
        <v>8</v>
      </c>
      <c r="K19" s="178" t="s">
        <v>652</v>
      </c>
      <c r="P19" s="47"/>
    </row>
    <row r="20" spans="1:16" s="44" customFormat="1" ht="21" customHeight="1">
      <c r="A20" s="41"/>
      <c r="B20" s="944"/>
      <c r="C20" s="42" t="s">
        <v>649</v>
      </c>
      <c r="D20" s="43" t="s">
        <v>650</v>
      </c>
      <c r="E20" s="43" t="s">
        <v>650</v>
      </c>
      <c r="F20" s="43"/>
      <c r="G20" s="43"/>
      <c r="H20" s="43"/>
      <c r="I20" s="177" t="s">
        <v>657</v>
      </c>
      <c r="J20" s="177">
        <v>7</v>
      </c>
      <c r="K20" s="178" t="s">
        <v>652</v>
      </c>
      <c r="P20" s="47"/>
    </row>
    <row r="21" spans="1:16" s="44" customFormat="1" ht="21" customHeight="1">
      <c r="A21" s="41"/>
      <c r="B21" s="944"/>
      <c r="C21" s="42" t="s">
        <v>649</v>
      </c>
      <c r="D21" s="43" t="s">
        <v>650</v>
      </c>
      <c r="E21" s="43" t="s">
        <v>650</v>
      </c>
      <c r="F21" s="43"/>
      <c r="G21" s="43"/>
      <c r="H21" s="43"/>
      <c r="I21" s="177" t="s">
        <v>658</v>
      </c>
      <c r="J21" s="177">
        <v>8</v>
      </c>
      <c r="K21" s="178" t="s">
        <v>652</v>
      </c>
      <c r="P21" s="47"/>
    </row>
    <row r="22" spans="1:16" s="44" customFormat="1" ht="21" customHeight="1">
      <c r="A22" s="41"/>
      <c r="B22" s="945"/>
      <c r="C22" s="42"/>
      <c r="D22" s="43"/>
      <c r="E22" s="43"/>
      <c r="F22" s="46"/>
      <c r="G22" s="43"/>
      <c r="H22" s="43"/>
      <c r="I22" s="177"/>
      <c r="J22" s="177"/>
      <c r="K22" s="178"/>
      <c r="P22" s="47"/>
    </row>
    <row r="23" spans="1:16" ht="21" customHeight="1">
      <c r="B23" s="946" t="s">
        <v>86</v>
      </c>
      <c r="C23" s="980" t="s">
        <v>398</v>
      </c>
      <c r="D23" s="978">
        <v>4</v>
      </c>
      <c r="E23" s="967" t="s">
        <v>659</v>
      </c>
      <c r="F23" s="953" t="s">
        <v>399</v>
      </c>
      <c r="G23" s="953"/>
      <c r="H23" s="953"/>
      <c r="I23" s="953"/>
      <c r="J23" s="166"/>
      <c r="K23" s="180" t="s">
        <v>660</v>
      </c>
    </row>
    <row r="24" spans="1:16" ht="21" customHeight="1">
      <c r="B24" s="947"/>
      <c r="C24" s="981"/>
      <c r="D24" s="979"/>
      <c r="E24" s="968"/>
      <c r="F24" s="953" t="s">
        <v>397</v>
      </c>
      <c r="G24" s="953"/>
      <c r="H24" s="953"/>
      <c r="I24" s="953"/>
      <c r="J24" s="181">
        <v>4</v>
      </c>
      <c r="K24" s="180" t="s">
        <v>660</v>
      </c>
    </row>
    <row r="25" spans="1:16" ht="21" customHeight="1">
      <c r="B25" s="947"/>
      <c r="C25" s="182" t="s">
        <v>87</v>
      </c>
      <c r="D25" s="183" t="s">
        <v>661</v>
      </c>
      <c r="E25" s="166">
        <v>4</v>
      </c>
      <c r="F25" s="184" t="s">
        <v>660</v>
      </c>
      <c r="G25" s="185"/>
      <c r="H25" s="166"/>
      <c r="I25" s="164" t="s">
        <v>660</v>
      </c>
      <c r="J25" s="164"/>
      <c r="K25" s="180"/>
    </row>
    <row r="26" spans="1:16" ht="36" customHeight="1">
      <c r="B26" s="947"/>
      <c r="C26" s="186" t="s">
        <v>88</v>
      </c>
      <c r="D26" s="185" t="s">
        <v>662</v>
      </c>
      <c r="E26" s="166">
        <v>1</v>
      </c>
      <c r="F26" s="184" t="s">
        <v>660</v>
      </c>
      <c r="G26" s="185"/>
      <c r="H26" s="166"/>
      <c r="I26" s="184" t="s">
        <v>660</v>
      </c>
      <c r="J26" s="187" t="s">
        <v>307</v>
      </c>
      <c r="K26" s="188"/>
    </row>
    <row r="27" spans="1:16" ht="21" customHeight="1">
      <c r="B27" s="947"/>
      <c r="C27" s="189" t="s">
        <v>89</v>
      </c>
      <c r="D27" s="125">
        <v>4</v>
      </c>
      <c r="E27" s="190" t="s">
        <v>660</v>
      </c>
      <c r="F27" s="191" t="s">
        <v>85</v>
      </c>
      <c r="G27" s="192">
        <v>224</v>
      </c>
      <c r="H27" s="193" t="s">
        <v>242</v>
      </c>
      <c r="I27" s="1005" t="s">
        <v>528</v>
      </c>
      <c r="J27" s="1006"/>
      <c r="K27" s="1009" t="s">
        <v>643</v>
      </c>
    </row>
    <row r="28" spans="1:16" ht="21" customHeight="1">
      <c r="B28" s="947"/>
      <c r="C28" s="189" t="s">
        <v>523</v>
      </c>
      <c r="D28" s="125">
        <v>4</v>
      </c>
      <c r="E28" s="190" t="s">
        <v>660</v>
      </c>
      <c r="F28" s="191" t="s">
        <v>85</v>
      </c>
      <c r="G28" s="192">
        <v>224</v>
      </c>
      <c r="H28" s="193" t="s">
        <v>242</v>
      </c>
      <c r="I28" s="1007"/>
      <c r="J28" s="1008"/>
      <c r="K28" s="1010"/>
    </row>
    <row r="29" spans="1:16" ht="21" customHeight="1">
      <c r="B29" s="947"/>
      <c r="C29" s="115" t="s">
        <v>90</v>
      </c>
      <c r="D29" s="955" t="s">
        <v>663</v>
      </c>
      <c r="E29" s="977"/>
      <c r="F29" s="977"/>
      <c r="G29" s="977"/>
      <c r="H29" s="166">
        <v>1</v>
      </c>
      <c r="I29" s="164" t="s">
        <v>660</v>
      </c>
      <c r="J29" s="159"/>
      <c r="K29" s="160"/>
    </row>
    <row r="30" spans="1:16" s="48" customFormat="1" ht="21" customHeight="1">
      <c r="A30" s="3"/>
      <c r="B30" s="947"/>
      <c r="C30" s="115" t="s">
        <v>251</v>
      </c>
      <c r="D30" s="194" t="s">
        <v>258</v>
      </c>
      <c r="E30" s="163"/>
      <c r="F30" s="154" t="s">
        <v>259</v>
      </c>
      <c r="G30" s="194" t="s">
        <v>260</v>
      </c>
      <c r="H30" s="195">
        <v>1.8</v>
      </c>
      <c r="I30" s="196" t="s">
        <v>259</v>
      </c>
      <c r="J30" s="159"/>
      <c r="K30" s="197"/>
    </row>
    <row r="31" spans="1:16" ht="21" customHeight="1">
      <c r="B31" s="947"/>
      <c r="C31" s="198" t="s">
        <v>291</v>
      </c>
      <c r="D31" s="988">
        <v>4</v>
      </c>
      <c r="E31" s="989"/>
      <c r="F31" s="164" t="s">
        <v>660</v>
      </c>
      <c r="G31" s="199"/>
      <c r="H31" s="986"/>
      <c r="I31" s="986"/>
      <c r="J31" s="986"/>
      <c r="K31" s="987"/>
    </row>
    <row r="32" spans="1:16" ht="21" customHeight="1">
      <c r="B32" s="947"/>
      <c r="C32" s="975" t="s">
        <v>292</v>
      </c>
      <c r="D32" s="200" t="s">
        <v>293</v>
      </c>
      <c r="E32" s="201" t="s">
        <v>643</v>
      </c>
      <c r="F32" s="200" t="s">
        <v>248</v>
      </c>
      <c r="G32" s="201" t="s">
        <v>643</v>
      </c>
      <c r="H32" s="200" t="s">
        <v>84</v>
      </c>
      <c r="I32" s="201" t="s">
        <v>643</v>
      </c>
      <c r="J32" s="202" t="s">
        <v>339</v>
      </c>
      <c r="K32" s="203" t="s">
        <v>643</v>
      </c>
    </row>
    <row r="33" spans="2:11" ht="46.95" customHeight="1">
      <c r="B33" s="947"/>
      <c r="C33" s="976"/>
      <c r="D33" s="200" t="s">
        <v>311</v>
      </c>
      <c r="E33" s="982" t="s">
        <v>664</v>
      </c>
      <c r="F33" s="983"/>
      <c r="G33" s="984" t="s">
        <v>364</v>
      </c>
      <c r="H33" s="985"/>
      <c r="I33" s="985"/>
      <c r="J33" s="985"/>
      <c r="K33" s="204" t="s">
        <v>665</v>
      </c>
    </row>
    <row r="34" spans="2:11" ht="21" customHeight="1">
      <c r="B34" s="948"/>
      <c r="C34" s="115" t="s">
        <v>44</v>
      </c>
      <c r="D34" s="896" t="s">
        <v>666</v>
      </c>
      <c r="E34" s="897"/>
      <c r="F34" s="897"/>
      <c r="G34" s="897"/>
      <c r="H34" s="897"/>
      <c r="I34" s="897"/>
      <c r="J34" s="897"/>
      <c r="K34" s="898"/>
    </row>
    <row r="35" spans="2:11" ht="21" customHeight="1">
      <c r="B35" s="943" t="s">
        <v>309</v>
      </c>
      <c r="C35" s="205" t="s">
        <v>91</v>
      </c>
      <c r="D35" s="183" t="s">
        <v>643</v>
      </c>
      <c r="E35" s="998" t="s">
        <v>92</v>
      </c>
      <c r="F35" s="999"/>
      <c r="G35" s="206" t="s">
        <v>643</v>
      </c>
      <c r="H35" s="1000" t="s">
        <v>305</v>
      </c>
      <c r="I35" s="1001"/>
      <c r="J35" s="185" t="s">
        <v>643</v>
      </c>
      <c r="K35" s="207"/>
    </row>
    <row r="36" spans="2:11" ht="36" customHeight="1">
      <c r="B36" s="947"/>
      <c r="C36" s="158" t="s">
        <v>306</v>
      </c>
      <c r="D36" s="183" t="s">
        <v>643</v>
      </c>
      <c r="E36" s="972" t="s">
        <v>310</v>
      </c>
      <c r="F36" s="972"/>
      <c r="G36" s="969"/>
      <c r="H36" s="970"/>
      <c r="I36" s="970"/>
      <c r="J36" s="970"/>
      <c r="K36" s="971"/>
    </row>
    <row r="37" spans="2:11" ht="21" customHeight="1" thickBot="1">
      <c r="B37" s="966"/>
      <c r="C37" s="208" t="s">
        <v>365</v>
      </c>
      <c r="D37" s="209" t="s">
        <v>643</v>
      </c>
      <c r="E37" s="973" t="s">
        <v>667</v>
      </c>
      <c r="F37" s="974"/>
      <c r="G37" s="210" t="s">
        <v>643</v>
      </c>
      <c r="H37" s="990" t="s">
        <v>391</v>
      </c>
      <c r="I37" s="991"/>
      <c r="J37" s="211">
        <v>2</v>
      </c>
      <c r="K37" s="212" t="s">
        <v>390</v>
      </c>
    </row>
  </sheetData>
  <mergeCells count="49">
    <mergeCell ref="H37:I37"/>
    <mergeCell ref="F7:H7"/>
    <mergeCell ref="H8:I8"/>
    <mergeCell ref="J8:K8"/>
    <mergeCell ref="P16:P18"/>
    <mergeCell ref="E8:G8"/>
    <mergeCell ref="D10:E10"/>
    <mergeCell ref="E35:F35"/>
    <mergeCell ref="H35:I35"/>
    <mergeCell ref="I12:J12"/>
    <mergeCell ref="C12:H12"/>
    <mergeCell ref="I27:J28"/>
    <mergeCell ref="K27:K28"/>
    <mergeCell ref="B35:B37"/>
    <mergeCell ref="E23:E24"/>
    <mergeCell ref="F23:I23"/>
    <mergeCell ref="F24:I24"/>
    <mergeCell ref="G36:K36"/>
    <mergeCell ref="E36:F36"/>
    <mergeCell ref="E37:F37"/>
    <mergeCell ref="C32:C33"/>
    <mergeCell ref="D29:G29"/>
    <mergeCell ref="D23:D24"/>
    <mergeCell ref="C23:C24"/>
    <mergeCell ref="E33:F33"/>
    <mergeCell ref="G33:J33"/>
    <mergeCell ref="D34:K34"/>
    <mergeCell ref="H31:K31"/>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phoneticPr fontId="4"/>
  <dataValidations count="12">
    <dataValidation type="list" allowBlank="1" showInputMessage="1" showErrorMessage="1" sqref="F5 F2 I2 I32 K32 E32 I5 G32 D35:D37 G35 J35 G37 K27" xr:uid="{00000000-0002-0000-0200-000000000000}">
      <formula1>"あり,なし"</formula1>
    </dataValidation>
    <dataValidation type="list" allowBlank="1" showInputMessage="1" showErrorMessage="1" sqref="D10:E10" xr:uid="{00000000-0002-0000-0200-000001000000}">
      <formula1>"鉄筋コンクリート造,鉄骨造,木造,その他"</formula1>
    </dataValidation>
    <dataValidation type="list" allowBlank="1" showInputMessage="1" showErrorMessage="1" sqref="D9" xr:uid="{00000000-0002-0000-0200-000002000000}">
      <formula1>"耐火建築物,準耐火建築物,その他"</formula1>
    </dataValidation>
    <dataValidation type="list" allowBlank="1" showInputMessage="1" showErrorMessage="1" sqref="D25 G25" xr:uid="{00000000-0002-0000-0200-000003000000}">
      <formula1>"個室,大浴場"</formula1>
    </dataValidation>
    <dataValidation type="list" allowBlank="1" showInputMessage="1" showErrorMessage="1" sqref="D29" xr:uid="{00000000-0002-0000-0200-000004000000}">
      <formula1>"あり（車椅子対応）,あり（ストレッチャー対応）,あり（その他）,なし"</formula1>
    </dataValidation>
    <dataValidation type="list" allowBlank="1" showInputMessage="1" showErrorMessage="1" sqref="G26 D26" xr:uid="{00000000-0002-0000-0200-000005000000}">
      <formula1>"機械浴,チェアー浴,その他"</formula1>
    </dataValidation>
    <dataValidation type="list" allowBlank="1" showInputMessage="1" showErrorMessage="1" sqref="C15:C22" xr:uid="{00000000-0002-0000-0200-000006000000}">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xr:uid="{00000000-0002-0000-0200-000007000000}">
      <formula1>"○,×"</formula1>
    </dataValidation>
    <dataValidation type="list" allowBlank="1" showInputMessage="1" showErrorMessage="1" sqref="I12" xr:uid="{00000000-0002-0000-0200-000008000000}">
      <formula1>"適合している,適合していない"</formula1>
    </dataValidation>
    <dataValidation type="list" allowBlank="1" showInputMessage="1" showErrorMessage="1" sqref="E37:F37" xr:uid="{00000000-0002-0000-0200-000009000000}">
      <formula1>"防災計画,消防計画"</formula1>
    </dataValidation>
    <dataValidation type="list" allowBlank="1" showInputMessage="1" showErrorMessage="1" sqref="D2 D5" xr:uid="{00000000-0002-0000-0200-00000A000000}">
      <formula1>"賃借権,所有権,地上権"</formula1>
    </dataValidation>
    <dataValidation type="list" allowBlank="1" showInputMessage="1" showErrorMessage="1" sqref="D8 D3 I3 D6 I6" xr:uid="{00000000-0002-0000-0200-00000B000000}">
      <formula1>"昭和,平成"</formula1>
    </dataValidation>
  </dataValidations>
  <printOptions horizontalCentered="1"/>
  <pageMargins left="0.6692913385826772" right="0.6692913385826772" top="0.59055118110236227" bottom="0.59055118110236227" header="0.51181102362204722" footer="0.39370078740157483"/>
  <pageSetup paperSize="9" scale="86" fitToHeight="0"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O181"/>
  <sheetViews>
    <sheetView showGridLines="0" view="pageBreakPreview" zoomScale="50" zoomScaleNormal="85" zoomScaleSheetLayoutView="50" workbookViewId="0"/>
  </sheetViews>
  <sheetFormatPr defaultColWidth="9" defaultRowHeight="18"/>
  <cols>
    <col min="1" max="1" width="4.88671875" style="409" customWidth="1"/>
    <col min="2" max="3" width="2.6640625" style="417" customWidth="1"/>
    <col min="4" max="4" width="25.33203125" style="406" customWidth="1"/>
    <col min="5" max="5" width="15" style="406" customWidth="1"/>
    <col min="6" max="6" width="12.21875" style="413" customWidth="1"/>
    <col min="7" max="7" width="12.33203125" style="406" customWidth="1"/>
    <col min="8" max="8" width="15" style="406" customWidth="1"/>
    <col min="9" max="9" width="51.88671875" style="406" customWidth="1"/>
    <col min="10" max="10" width="4" style="406" customWidth="1"/>
    <col min="11" max="13" width="13" style="406" customWidth="1"/>
    <col min="14" max="16384" width="9" style="406"/>
  </cols>
  <sheetData>
    <row r="1" spans="1:13" ht="21" customHeight="1">
      <c r="A1" s="404" t="s">
        <v>93</v>
      </c>
      <c r="B1" s="1036" t="s">
        <v>94</v>
      </c>
      <c r="C1" s="1036"/>
      <c r="D1" s="1036"/>
      <c r="E1" s="1036"/>
      <c r="F1" s="1036"/>
      <c r="G1" s="1036"/>
      <c r="H1" s="1036"/>
      <c r="I1" s="1036"/>
    </row>
    <row r="2" spans="1:13" ht="21" customHeight="1" thickBot="1">
      <c r="A2" s="404"/>
      <c r="B2" s="1036" t="s">
        <v>95</v>
      </c>
      <c r="C2" s="1036"/>
      <c r="D2" s="1036"/>
      <c r="E2" s="407"/>
      <c r="F2" s="405"/>
      <c r="G2" s="407"/>
      <c r="H2" s="407"/>
      <c r="I2" s="408"/>
    </row>
    <row r="3" spans="1:13" ht="40.049999999999997" customHeight="1">
      <c r="B3" s="1087" t="s">
        <v>96</v>
      </c>
      <c r="C3" s="1088"/>
      <c r="D3" s="1088"/>
      <c r="E3" s="1089"/>
      <c r="F3" s="1119" t="s">
        <v>668</v>
      </c>
      <c r="G3" s="1120"/>
      <c r="H3" s="1120"/>
      <c r="I3" s="1121"/>
    </row>
    <row r="4" spans="1:13" ht="23.55" customHeight="1">
      <c r="B4" s="1152"/>
      <c r="C4" s="1153"/>
      <c r="D4" s="1153"/>
      <c r="E4" s="1154"/>
      <c r="F4" s="1033"/>
      <c r="G4" s="1034"/>
      <c r="H4" s="1034"/>
      <c r="I4" s="1035"/>
    </row>
    <row r="5" spans="1:13" ht="70.05" customHeight="1">
      <c r="B5" s="1071" t="s">
        <v>271</v>
      </c>
      <c r="C5" s="1072"/>
      <c r="D5" s="1072"/>
      <c r="E5" s="1073"/>
      <c r="F5" s="1030" t="s">
        <v>669</v>
      </c>
      <c r="G5" s="1031"/>
      <c r="H5" s="1031"/>
      <c r="I5" s="1032"/>
    </row>
    <row r="6" spans="1:13" ht="83.25" customHeight="1">
      <c r="B6" s="1074"/>
      <c r="C6" s="1075"/>
      <c r="D6" s="1075"/>
      <c r="E6" s="1076"/>
      <c r="F6" s="1033"/>
      <c r="G6" s="1034"/>
      <c r="H6" s="1034"/>
      <c r="I6" s="1035"/>
    </row>
    <row r="7" spans="1:13" ht="33.75" customHeight="1">
      <c r="B7" s="1129" t="s">
        <v>252</v>
      </c>
      <c r="C7" s="1130"/>
      <c r="D7" s="1130"/>
      <c r="E7" s="411" t="s">
        <v>253</v>
      </c>
      <c r="F7" s="1160" t="s">
        <v>385</v>
      </c>
      <c r="G7" s="1015"/>
      <c r="H7" s="1015"/>
      <c r="I7" s="1086"/>
    </row>
    <row r="8" spans="1:13" ht="33.75" customHeight="1">
      <c r="B8" s="1129" t="s">
        <v>332</v>
      </c>
      <c r="C8" s="1130"/>
      <c r="D8" s="1130"/>
      <c r="E8" s="412" t="s">
        <v>670</v>
      </c>
      <c r="F8" s="1118"/>
      <c r="G8" s="1067"/>
      <c r="H8" s="1067"/>
      <c r="I8" s="1099"/>
    </row>
    <row r="9" spans="1:13" ht="33.75" customHeight="1">
      <c r="B9" s="1129" t="s">
        <v>97</v>
      </c>
      <c r="C9" s="1130"/>
      <c r="D9" s="1130"/>
      <c r="E9" s="412" t="s">
        <v>671</v>
      </c>
      <c r="F9" s="1118" t="s">
        <v>1186</v>
      </c>
      <c r="G9" s="1067"/>
      <c r="H9" s="1067"/>
      <c r="I9" s="1099"/>
    </row>
    <row r="10" spans="1:13" ht="33.75" customHeight="1">
      <c r="B10" s="1129" t="s">
        <v>352</v>
      </c>
      <c r="C10" s="1130"/>
      <c r="D10" s="1130"/>
      <c r="E10" s="412" t="s">
        <v>670</v>
      </c>
      <c r="F10" s="1118"/>
      <c r="G10" s="1067"/>
      <c r="H10" s="1067"/>
      <c r="I10" s="1099"/>
    </row>
    <row r="11" spans="1:13" ht="33.75" customHeight="1">
      <c r="B11" s="1129" t="s">
        <v>373</v>
      </c>
      <c r="C11" s="1130"/>
      <c r="D11" s="1130"/>
      <c r="E11" s="412" t="s">
        <v>670</v>
      </c>
      <c r="F11" s="1124"/>
      <c r="G11" s="1125"/>
      <c r="H11" s="1125"/>
      <c r="I11" s="1126"/>
      <c r="L11" s="1097"/>
      <c r="M11" s="1097"/>
    </row>
    <row r="12" spans="1:13" ht="33.75" customHeight="1">
      <c r="B12" s="1134" t="s">
        <v>340</v>
      </c>
      <c r="C12" s="1130"/>
      <c r="D12" s="1130"/>
      <c r="E12" s="412" t="s">
        <v>670</v>
      </c>
      <c r="F12" s="1118"/>
      <c r="G12" s="1067"/>
      <c r="H12" s="1067"/>
      <c r="I12" s="1099"/>
    </row>
    <row r="13" spans="1:13" ht="33.75" customHeight="1">
      <c r="B13" s="414"/>
      <c r="C13" s="1123" t="s">
        <v>322</v>
      </c>
      <c r="D13" s="1123"/>
      <c r="E13" s="1123"/>
      <c r="F13" s="1131"/>
      <c r="G13" s="1132"/>
      <c r="H13" s="1132"/>
      <c r="I13" s="1133"/>
    </row>
    <row r="14" spans="1:13" ht="33.75" customHeight="1">
      <c r="B14" s="415"/>
      <c r="C14" s="1160" t="s">
        <v>369</v>
      </c>
      <c r="D14" s="1015"/>
      <c r="E14" s="1016"/>
      <c r="F14" s="1118"/>
      <c r="G14" s="1067"/>
      <c r="H14" s="1067"/>
      <c r="I14" s="1099"/>
    </row>
    <row r="15" spans="1:13" ht="33.75" customHeight="1">
      <c r="B15" s="1122" t="s">
        <v>254</v>
      </c>
      <c r="C15" s="1123"/>
      <c r="D15" s="1123"/>
      <c r="E15" s="412" t="s">
        <v>671</v>
      </c>
      <c r="F15" s="1124" t="s">
        <v>672</v>
      </c>
      <c r="G15" s="1125"/>
      <c r="H15" s="1125"/>
      <c r="I15" s="1126"/>
    </row>
    <row r="16" spans="1:13" ht="33.75" customHeight="1">
      <c r="B16" s="1122"/>
      <c r="C16" s="1123"/>
      <c r="D16" s="1123"/>
      <c r="E16" s="411" t="s">
        <v>262</v>
      </c>
      <c r="F16" s="1118" t="s">
        <v>673</v>
      </c>
      <c r="G16" s="1067"/>
      <c r="H16" s="1067"/>
      <c r="I16" s="1099"/>
    </row>
    <row r="17" spans="1:15" ht="53.25" customHeight="1">
      <c r="B17" s="1138" t="s">
        <v>272</v>
      </c>
      <c r="C17" s="1139"/>
      <c r="D17" s="1139"/>
      <c r="E17" s="1139"/>
      <c r="F17" s="1048" t="s">
        <v>296</v>
      </c>
      <c r="G17" s="1049"/>
      <c r="H17" s="1049"/>
      <c r="I17" s="1050"/>
    </row>
    <row r="18" spans="1:15" ht="153.75" customHeight="1">
      <c r="B18" s="1024" t="s">
        <v>476</v>
      </c>
      <c r="C18" s="1025"/>
      <c r="D18" s="1025"/>
      <c r="E18" s="1026"/>
      <c r="F18" s="1048" t="s">
        <v>674</v>
      </c>
      <c r="G18" s="1049"/>
      <c r="H18" s="1049"/>
      <c r="I18" s="1050"/>
    </row>
    <row r="19" spans="1:15" ht="378.75" customHeight="1" thickBot="1">
      <c r="B19" s="1017" t="s">
        <v>475</v>
      </c>
      <c r="C19" s="1018"/>
      <c r="D19" s="1018"/>
      <c r="E19" s="1019"/>
      <c r="F19" s="1159" t="s">
        <v>675</v>
      </c>
      <c r="G19" s="1104"/>
      <c r="H19" s="1104"/>
      <c r="I19" s="1105"/>
      <c r="K19" s="416"/>
      <c r="L19" s="416"/>
      <c r="M19" s="416"/>
      <c r="N19" s="416"/>
      <c r="O19" s="416"/>
    </row>
    <row r="20" spans="1:15" ht="21" customHeight="1">
      <c r="F20" s="413" t="s">
        <v>361</v>
      </c>
    </row>
    <row r="21" spans="1:15" ht="21" customHeight="1" thickBot="1">
      <c r="B21" s="1155" t="s">
        <v>447</v>
      </c>
      <c r="C21" s="1155"/>
      <c r="D21" s="1155"/>
      <c r="E21" s="1155"/>
      <c r="F21" s="1155"/>
      <c r="G21" s="1155"/>
      <c r="H21" s="1155"/>
      <c r="I21" s="1155"/>
    </row>
    <row r="22" spans="1:15" ht="381" customHeight="1">
      <c r="B22" s="1135" t="s">
        <v>415</v>
      </c>
      <c r="C22" s="1136"/>
      <c r="D22" s="1137"/>
      <c r="E22" s="1156" t="s">
        <v>676</v>
      </c>
      <c r="F22" s="1157"/>
      <c r="G22" s="1157"/>
      <c r="H22" s="1157"/>
      <c r="I22" s="1158"/>
    </row>
    <row r="23" spans="1:15" s="420" customFormat="1" ht="46.95" customHeight="1">
      <c r="A23" s="418"/>
      <c r="B23" s="1161" t="s">
        <v>530</v>
      </c>
      <c r="C23" s="1162"/>
      <c r="D23" s="419" t="s">
        <v>531</v>
      </c>
      <c r="E23" s="1170" t="s">
        <v>677</v>
      </c>
      <c r="F23" s="1144"/>
      <c r="G23" s="1144"/>
      <c r="H23" s="1144"/>
      <c r="I23" s="1145"/>
    </row>
    <row r="24" spans="1:15" s="420" customFormat="1" ht="46.95" customHeight="1">
      <c r="A24" s="418"/>
      <c r="B24" s="1163"/>
      <c r="C24" s="1164"/>
      <c r="D24" s="419" t="s">
        <v>532</v>
      </c>
      <c r="E24" s="1170" t="s">
        <v>678</v>
      </c>
      <c r="F24" s="1144"/>
      <c r="G24" s="1144"/>
      <c r="H24" s="1144"/>
      <c r="I24" s="1145"/>
    </row>
    <row r="25" spans="1:15" s="420" customFormat="1" ht="46.95" customHeight="1">
      <c r="A25" s="418"/>
      <c r="B25" s="1163"/>
      <c r="C25" s="1164"/>
      <c r="D25" s="419" t="s">
        <v>533</v>
      </c>
      <c r="E25" s="1170" t="s">
        <v>679</v>
      </c>
      <c r="F25" s="1144"/>
      <c r="G25" s="1144"/>
      <c r="H25" s="1144"/>
      <c r="I25" s="1145"/>
    </row>
    <row r="26" spans="1:15" s="420" customFormat="1" ht="46.95" customHeight="1">
      <c r="A26" s="418"/>
      <c r="B26" s="1163"/>
      <c r="C26" s="1164"/>
      <c r="D26" s="419" t="s">
        <v>534</v>
      </c>
      <c r="E26" s="1170" t="s">
        <v>680</v>
      </c>
      <c r="F26" s="1144"/>
      <c r="G26" s="1144"/>
      <c r="H26" s="1144"/>
      <c r="I26" s="1145"/>
    </row>
    <row r="27" spans="1:15" s="420" customFormat="1" ht="46.95" customHeight="1">
      <c r="A27" s="418"/>
      <c r="B27" s="1163"/>
      <c r="C27" s="1164"/>
      <c r="D27" s="419" t="s">
        <v>535</v>
      </c>
      <c r="E27" s="421" t="s">
        <v>643</v>
      </c>
      <c r="F27" s="1144" t="s">
        <v>681</v>
      </c>
      <c r="G27" s="1144"/>
      <c r="H27" s="1144"/>
      <c r="I27" s="1145"/>
    </row>
    <row r="28" spans="1:15" s="420" customFormat="1" ht="46.95" customHeight="1">
      <c r="A28" s="418"/>
      <c r="B28" s="1165"/>
      <c r="C28" s="1166"/>
      <c r="D28" s="419" t="s">
        <v>536</v>
      </c>
      <c r="E28" s="421" t="s">
        <v>643</v>
      </c>
      <c r="F28" s="1144" t="s">
        <v>682</v>
      </c>
      <c r="G28" s="1144"/>
      <c r="H28" s="1144"/>
      <c r="I28" s="1145"/>
    </row>
    <row r="29" spans="1:15" s="420" customFormat="1" ht="46.95" customHeight="1">
      <c r="A29" s="418"/>
      <c r="B29" s="1171" t="s">
        <v>537</v>
      </c>
      <c r="C29" s="1172"/>
      <c r="D29" s="419" t="s">
        <v>539</v>
      </c>
      <c r="E29" s="1170" t="s">
        <v>683</v>
      </c>
      <c r="F29" s="1144"/>
      <c r="G29" s="1144"/>
      <c r="H29" s="1144"/>
      <c r="I29" s="1145"/>
    </row>
    <row r="30" spans="1:15" s="420" customFormat="1" ht="46.95" customHeight="1">
      <c r="A30" s="418"/>
      <c r="B30" s="1163"/>
      <c r="C30" s="1164"/>
      <c r="D30" s="419" t="s">
        <v>540</v>
      </c>
      <c r="E30" s="1170" t="s">
        <v>684</v>
      </c>
      <c r="F30" s="1144"/>
      <c r="G30" s="1144"/>
      <c r="H30" s="1144"/>
      <c r="I30" s="1145"/>
    </row>
    <row r="31" spans="1:15" s="420" customFormat="1" ht="46.95" customHeight="1">
      <c r="A31" s="418"/>
      <c r="B31" s="1165"/>
      <c r="C31" s="1166"/>
      <c r="D31" s="419" t="s">
        <v>541</v>
      </c>
      <c r="E31" s="421" t="s">
        <v>643</v>
      </c>
      <c r="F31" s="1144" t="s">
        <v>685</v>
      </c>
      <c r="G31" s="1144"/>
      <c r="H31" s="1144"/>
      <c r="I31" s="1145"/>
    </row>
    <row r="32" spans="1:15" s="420" customFormat="1" ht="46.95" customHeight="1">
      <c r="A32" s="418"/>
      <c r="B32" s="1171" t="s">
        <v>542</v>
      </c>
      <c r="C32" s="1172"/>
      <c r="D32" s="419" t="s">
        <v>543</v>
      </c>
      <c r="E32" s="421" t="s">
        <v>643</v>
      </c>
      <c r="F32" s="1144" t="s">
        <v>686</v>
      </c>
      <c r="G32" s="1144"/>
      <c r="H32" s="1144"/>
      <c r="I32" s="1145"/>
    </row>
    <row r="33" spans="1:9" s="420" customFormat="1" ht="46.95" customHeight="1">
      <c r="A33" s="418"/>
      <c r="B33" s="1165"/>
      <c r="C33" s="1166"/>
      <c r="D33" s="419" t="s">
        <v>544</v>
      </c>
      <c r="E33" s="1170" t="s">
        <v>687</v>
      </c>
      <c r="F33" s="1144"/>
      <c r="G33" s="1144"/>
      <c r="H33" s="1144"/>
      <c r="I33" s="1145"/>
    </row>
    <row r="34" spans="1:9" ht="379.5" customHeight="1" thickBot="1">
      <c r="B34" s="1167" t="s">
        <v>407</v>
      </c>
      <c r="C34" s="1168"/>
      <c r="D34" s="1169"/>
      <c r="E34" s="1030" t="s">
        <v>2482</v>
      </c>
      <c r="F34" s="1081"/>
      <c r="G34" s="1081"/>
      <c r="H34" s="1081"/>
      <c r="I34" s="1082"/>
    </row>
    <row r="35" spans="1:9" ht="16.5" customHeight="1">
      <c r="B35" s="448"/>
      <c r="C35" s="448"/>
      <c r="D35" s="448"/>
      <c r="E35" s="448"/>
      <c r="F35" s="449"/>
      <c r="G35" s="449"/>
      <c r="H35" s="449"/>
      <c r="I35" s="449"/>
    </row>
    <row r="36" spans="1:9" ht="16.5" customHeight="1" thickBot="1">
      <c r="B36" s="450"/>
      <c r="C36" s="450"/>
      <c r="D36" s="450"/>
      <c r="E36" s="450"/>
      <c r="F36" s="451"/>
      <c r="G36" s="451"/>
      <c r="H36" s="451"/>
      <c r="I36" s="451"/>
    </row>
    <row r="37" spans="1:9" ht="396.75" customHeight="1">
      <c r="B37" s="1135" t="s">
        <v>393</v>
      </c>
      <c r="C37" s="1136"/>
      <c r="D37" s="1137"/>
      <c r="E37" s="1119" t="s">
        <v>1060</v>
      </c>
      <c r="F37" s="1185"/>
      <c r="G37" s="1185"/>
      <c r="H37" s="1185"/>
      <c r="I37" s="1186"/>
    </row>
    <row r="38" spans="1:9" ht="396.75" customHeight="1">
      <c r="B38" s="1193"/>
      <c r="C38" s="1194"/>
      <c r="D38" s="1195"/>
      <c r="E38" s="1187" t="s">
        <v>1061</v>
      </c>
      <c r="F38" s="1188"/>
      <c r="G38" s="1188"/>
      <c r="H38" s="1188"/>
      <c r="I38" s="1189"/>
    </row>
    <row r="39" spans="1:9" ht="409.6" customHeight="1" thickBot="1">
      <c r="B39" s="1196"/>
      <c r="C39" s="1197"/>
      <c r="D39" s="1198"/>
      <c r="E39" s="1190" t="s">
        <v>1062</v>
      </c>
      <c r="F39" s="1191"/>
      <c r="G39" s="1191"/>
      <c r="H39" s="1191"/>
      <c r="I39" s="1192"/>
    </row>
    <row r="40" spans="1:9" ht="19.5" customHeight="1">
      <c r="B40" s="461"/>
      <c r="C40" s="461"/>
      <c r="D40" s="461"/>
      <c r="E40" s="432"/>
      <c r="F40" s="432"/>
      <c r="G40" s="432"/>
      <c r="H40" s="432"/>
      <c r="I40" s="432"/>
    </row>
    <row r="41" spans="1:9" ht="19.5" customHeight="1" thickBot="1">
      <c r="B41" s="461"/>
      <c r="C41" s="461"/>
      <c r="D41" s="461"/>
      <c r="E41" s="432"/>
      <c r="F41" s="432"/>
      <c r="G41" s="432"/>
      <c r="H41" s="432"/>
      <c r="I41" s="432"/>
    </row>
    <row r="42" spans="1:9" ht="54" customHeight="1">
      <c r="B42" s="1179" t="s">
        <v>419</v>
      </c>
      <c r="C42" s="1180"/>
      <c r="D42" s="1181"/>
      <c r="E42" s="460" t="s">
        <v>611</v>
      </c>
      <c r="F42" s="1142"/>
      <c r="G42" s="1142"/>
      <c r="H42" s="1142"/>
      <c r="I42" s="1143"/>
    </row>
    <row r="43" spans="1:9" ht="32.25" customHeight="1" thickBot="1">
      <c r="B43" s="1173" t="s">
        <v>98</v>
      </c>
      <c r="C43" s="1174"/>
      <c r="D43" s="1175"/>
      <c r="E43" s="1011" t="s">
        <v>99</v>
      </c>
      <c r="F43" s="1012"/>
      <c r="G43" s="1013"/>
      <c r="H43" s="452"/>
      <c r="I43" s="455" t="s">
        <v>611</v>
      </c>
    </row>
    <row r="44" spans="1:9" ht="32.25" customHeight="1" thickBot="1">
      <c r="B44" s="1176"/>
      <c r="C44" s="1177"/>
      <c r="D44" s="1178"/>
      <c r="E44" s="1149" t="s">
        <v>100</v>
      </c>
      <c r="F44" s="1150"/>
      <c r="G44" s="1150"/>
      <c r="H44" s="1151"/>
      <c r="I44" s="455" t="s">
        <v>643</v>
      </c>
    </row>
    <row r="45" spans="1:9" ht="32.25" customHeight="1" thickBot="1">
      <c r="B45" s="1176"/>
      <c r="C45" s="1177"/>
      <c r="D45" s="1178"/>
      <c r="E45" s="1149" t="s">
        <v>101</v>
      </c>
      <c r="F45" s="1150"/>
      <c r="G45" s="1150"/>
      <c r="H45" s="1151"/>
      <c r="I45" s="456" t="s">
        <v>643</v>
      </c>
    </row>
    <row r="46" spans="1:9" ht="32.25" customHeight="1" thickBot="1">
      <c r="B46" s="1176"/>
      <c r="C46" s="1177"/>
      <c r="D46" s="1178"/>
      <c r="E46" s="1149" t="s">
        <v>102</v>
      </c>
      <c r="F46" s="1150"/>
      <c r="G46" s="1151"/>
      <c r="H46" s="452" t="s">
        <v>688</v>
      </c>
      <c r="I46" s="455" t="s">
        <v>643</v>
      </c>
    </row>
    <row r="47" spans="1:9" ht="32.25" customHeight="1" thickBot="1">
      <c r="B47" s="1176"/>
      <c r="C47" s="1177"/>
      <c r="D47" s="1178"/>
      <c r="E47" s="1011" t="s">
        <v>103</v>
      </c>
      <c r="F47" s="1012"/>
      <c r="G47" s="1012"/>
      <c r="H47" s="1013"/>
      <c r="I47" s="455" t="s">
        <v>611</v>
      </c>
    </row>
    <row r="48" spans="1:9" ht="32.25" customHeight="1" thickBot="1">
      <c r="B48" s="1176"/>
      <c r="C48" s="1177"/>
      <c r="D48" s="1178"/>
      <c r="E48" s="1011" t="s">
        <v>104</v>
      </c>
      <c r="F48" s="1012"/>
      <c r="G48" s="1013"/>
      <c r="H48" s="453" t="s">
        <v>689</v>
      </c>
      <c r="I48" s="456" t="s">
        <v>643</v>
      </c>
    </row>
    <row r="49" spans="2:9" ht="32.25" customHeight="1" thickBot="1">
      <c r="B49" s="1176"/>
      <c r="C49" s="1177"/>
      <c r="D49" s="1178"/>
      <c r="E49" s="1011" t="s">
        <v>519</v>
      </c>
      <c r="F49" s="1012"/>
      <c r="G49" s="1013"/>
      <c r="H49" s="454" t="s">
        <v>688</v>
      </c>
      <c r="I49" s="457" t="s">
        <v>643</v>
      </c>
    </row>
    <row r="50" spans="2:9" ht="32.25" customHeight="1" thickBot="1">
      <c r="B50" s="1176"/>
      <c r="C50" s="1177"/>
      <c r="D50" s="1178"/>
      <c r="E50" s="1011" t="s">
        <v>583</v>
      </c>
      <c r="F50" s="1012"/>
      <c r="G50" s="1013"/>
      <c r="H50" s="454" t="s">
        <v>690</v>
      </c>
      <c r="I50" s="458" t="s">
        <v>643</v>
      </c>
    </row>
    <row r="51" spans="2:9" ht="32.25" customHeight="1" thickBot="1">
      <c r="B51" s="1176"/>
      <c r="C51" s="1177"/>
      <c r="D51" s="1178"/>
      <c r="E51" s="1011" t="s">
        <v>1063</v>
      </c>
      <c r="F51" s="1012"/>
      <c r="G51" s="1012"/>
      <c r="H51" s="1013"/>
      <c r="I51" s="458" t="s">
        <v>643</v>
      </c>
    </row>
    <row r="52" spans="2:9" ht="32.25" customHeight="1" thickBot="1">
      <c r="B52" s="1176"/>
      <c r="C52" s="1177"/>
      <c r="D52" s="1178"/>
      <c r="E52" s="1146" t="s">
        <v>552</v>
      </c>
      <c r="F52" s="1147"/>
      <c r="G52" s="1147"/>
      <c r="H52" s="1148"/>
      <c r="I52" s="459" t="s">
        <v>611</v>
      </c>
    </row>
    <row r="53" spans="2:9" ht="32.25" customHeight="1" thickBot="1">
      <c r="B53" s="1176"/>
      <c r="C53" s="1177"/>
      <c r="D53" s="1178"/>
      <c r="E53" s="1146" t="s">
        <v>553</v>
      </c>
      <c r="F53" s="1147"/>
      <c r="G53" s="1148"/>
      <c r="H53" s="454"/>
      <c r="I53" s="459" t="s">
        <v>611</v>
      </c>
    </row>
    <row r="54" spans="2:9" ht="32.25" customHeight="1" thickBot="1">
      <c r="B54" s="1176"/>
      <c r="C54" s="1177"/>
      <c r="D54" s="1178"/>
      <c r="E54" s="1182" t="s">
        <v>561</v>
      </c>
      <c r="F54" s="1183"/>
      <c r="G54" s="1183"/>
      <c r="H54" s="1184"/>
      <c r="I54" s="459" t="s">
        <v>611</v>
      </c>
    </row>
    <row r="55" spans="2:9" ht="32.25" customHeight="1" thickBot="1">
      <c r="B55" s="1176"/>
      <c r="C55" s="1177"/>
      <c r="D55" s="1178"/>
      <c r="E55" s="1182" t="s">
        <v>555</v>
      </c>
      <c r="F55" s="1183"/>
      <c r="G55" s="1183"/>
      <c r="H55" s="1184"/>
      <c r="I55" s="455" t="s">
        <v>643</v>
      </c>
    </row>
    <row r="56" spans="2:9" ht="32.25" customHeight="1" thickBot="1">
      <c r="B56" s="1176"/>
      <c r="C56" s="1177"/>
      <c r="D56" s="1178"/>
      <c r="E56" s="1146" t="s">
        <v>591</v>
      </c>
      <c r="F56" s="1147"/>
      <c r="G56" s="1148"/>
      <c r="H56" s="454" t="s">
        <v>688</v>
      </c>
      <c r="I56" s="456" t="s">
        <v>643</v>
      </c>
    </row>
    <row r="57" spans="2:9" ht="32.25" customHeight="1" thickBot="1">
      <c r="B57" s="1176"/>
      <c r="C57" s="1177"/>
      <c r="D57" s="1178"/>
      <c r="E57" s="1182" t="s">
        <v>562</v>
      </c>
      <c r="F57" s="1183"/>
      <c r="G57" s="1183"/>
      <c r="H57" s="1184"/>
      <c r="I57" s="455" t="s">
        <v>643</v>
      </c>
    </row>
    <row r="58" spans="2:9" ht="32.25" customHeight="1" thickBot="1">
      <c r="B58" s="1176"/>
      <c r="C58" s="1177"/>
      <c r="D58" s="1178"/>
      <c r="E58" s="1146" t="s">
        <v>585</v>
      </c>
      <c r="F58" s="1147"/>
      <c r="G58" s="1148"/>
      <c r="H58" s="454" t="s">
        <v>690</v>
      </c>
      <c r="I58" s="455" t="s">
        <v>643</v>
      </c>
    </row>
    <row r="59" spans="2:9" ht="32.25" customHeight="1">
      <c r="B59" s="1179"/>
      <c r="C59" s="1180"/>
      <c r="D59" s="1181"/>
      <c r="E59" s="1146" t="s">
        <v>584</v>
      </c>
      <c r="F59" s="1147"/>
      <c r="G59" s="1147"/>
      <c r="H59" s="1148"/>
      <c r="I59" s="455" t="s">
        <v>643</v>
      </c>
    </row>
    <row r="60" spans="2:9" ht="32.25" customHeight="1">
      <c r="B60" s="1202" t="s">
        <v>354</v>
      </c>
      <c r="C60" s="1203"/>
      <c r="D60" s="1204"/>
      <c r="E60" s="1140" t="s">
        <v>611</v>
      </c>
      <c r="F60" s="1194" t="s">
        <v>319</v>
      </c>
      <c r="G60" s="1194"/>
      <c r="H60" s="1194"/>
      <c r="I60" s="422"/>
    </row>
    <row r="61" spans="2:9" ht="32.25" customHeight="1" thickBot="1">
      <c r="B61" s="1173"/>
      <c r="C61" s="1174"/>
      <c r="D61" s="1175"/>
      <c r="E61" s="1141"/>
      <c r="F61" s="423">
        <v>3</v>
      </c>
      <c r="G61" s="423" t="s">
        <v>320</v>
      </c>
      <c r="H61" s="423" t="s">
        <v>357</v>
      </c>
      <c r="I61" s="424"/>
    </row>
    <row r="62" spans="2:9" ht="21" customHeight="1"/>
    <row r="63" spans="2:9" ht="21" hidden="1" customHeight="1">
      <c r="B63" s="1036" t="s">
        <v>375</v>
      </c>
      <c r="C63" s="1036"/>
      <c r="D63" s="1036"/>
      <c r="E63" s="1036"/>
      <c r="F63" s="1036"/>
    </row>
    <row r="64" spans="2:9" ht="21" hidden="1" customHeight="1" thickBot="1">
      <c r="B64" s="1070" t="s">
        <v>516</v>
      </c>
      <c r="C64" s="1070"/>
      <c r="D64" s="1070"/>
      <c r="E64" s="1070"/>
      <c r="F64" s="1070"/>
      <c r="G64" s="425"/>
      <c r="H64" s="425"/>
      <c r="I64" s="425"/>
    </row>
    <row r="65" spans="2:9" ht="21" hidden="1" customHeight="1">
      <c r="B65" s="1087" t="s">
        <v>358</v>
      </c>
      <c r="C65" s="1088"/>
      <c r="D65" s="1089"/>
      <c r="E65" s="426" t="s">
        <v>349</v>
      </c>
      <c r="F65" s="1127"/>
      <c r="G65" s="1127"/>
      <c r="H65" s="1127"/>
      <c r="I65" s="1128"/>
    </row>
    <row r="66" spans="2:9" ht="21" hidden="1" customHeight="1">
      <c r="B66" s="1074"/>
      <c r="C66" s="1075"/>
      <c r="D66" s="1076"/>
      <c r="E66" s="1096"/>
      <c r="F66" s="1097"/>
      <c r="G66" s="1097"/>
      <c r="H66" s="1097"/>
      <c r="I66" s="1098"/>
    </row>
    <row r="67" spans="2:9" ht="21" hidden="1" customHeight="1">
      <c r="B67" s="1107" t="s">
        <v>69</v>
      </c>
      <c r="C67" s="1028"/>
      <c r="D67" s="1028"/>
      <c r="E67" s="410"/>
      <c r="F67" s="428"/>
      <c r="G67" s="428"/>
      <c r="H67" s="429"/>
      <c r="I67" s="430"/>
    </row>
    <row r="68" spans="2:9" ht="21" hidden="1" customHeight="1">
      <c r="B68" s="1108"/>
      <c r="C68" s="1029"/>
      <c r="D68" s="1029"/>
      <c r="E68" s="1090"/>
      <c r="F68" s="1091"/>
      <c r="G68" s="1091"/>
      <c r="H68" s="1091"/>
      <c r="I68" s="1092"/>
    </row>
    <row r="69" spans="2:9" ht="21" hidden="1" customHeight="1">
      <c r="B69" s="1107" t="s">
        <v>359</v>
      </c>
      <c r="C69" s="1028"/>
      <c r="D69" s="1028"/>
      <c r="E69" s="431" t="s">
        <v>452</v>
      </c>
      <c r="F69" s="1097"/>
      <c r="G69" s="1097"/>
      <c r="H69" s="1097"/>
      <c r="I69" s="1098"/>
    </row>
    <row r="70" spans="2:9" ht="21" hidden="1" customHeight="1">
      <c r="B70" s="1108"/>
      <c r="C70" s="1029"/>
      <c r="D70" s="1029"/>
      <c r="E70" s="1090"/>
      <c r="F70" s="1091"/>
      <c r="G70" s="1091"/>
      <c r="H70" s="1091"/>
      <c r="I70" s="1092"/>
    </row>
    <row r="71" spans="2:9" ht="21" hidden="1" customHeight="1" thickBot="1">
      <c r="B71" s="1093" t="s">
        <v>376</v>
      </c>
      <c r="C71" s="1094"/>
      <c r="D71" s="1095"/>
      <c r="E71" s="1083"/>
      <c r="F71" s="1084"/>
      <c r="G71" s="1084"/>
      <c r="H71" s="1084"/>
      <c r="I71" s="1085"/>
    </row>
    <row r="72" spans="2:9" ht="21" hidden="1" customHeight="1"/>
    <row r="73" spans="2:9" ht="21" hidden="1" customHeight="1">
      <c r="B73" s="1036" t="s">
        <v>378</v>
      </c>
      <c r="C73" s="1036"/>
      <c r="D73" s="1036"/>
      <c r="E73" s="1036"/>
      <c r="F73" s="1036"/>
    </row>
    <row r="74" spans="2:9" ht="21" hidden="1" customHeight="1" thickBot="1">
      <c r="B74" s="1070" t="s">
        <v>517</v>
      </c>
      <c r="C74" s="1070"/>
      <c r="D74" s="1070"/>
      <c r="E74" s="1070"/>
      <c r="F74" s="1070"/>
      <c r="G74" s="1070"/>
      <c r="H74" s="1070"/>
      <c r="I74" s="1070"/>
    </row>
    <row r="75" spans="2:9" ht="21" hidden="1" customHeight="1">
      <c r="B75" s="1087" t="s">
        <v>358</v>
      </c>
      <c r="C75" s="1088"/>
      <c r="D75" s="1089"/>
      <c r="E75" s="426" t="s">
        <v>349</v>
      </c>
      <c r="F75" s="1127"/>
      <c r="G75" s="1127"/>
      <c r="H75" s="1127"/>
      <c r="I75" s="1128"/>
    </row>
    <row r="76" spans="2:9" ht="21" hidden="1" customHeight="1">
      <c r="B76" s="1074"/>
      <c r="C76" s="1075"/>
      <c r="D76" s="1076"/>
      <c r="E76" s="1096"/>
      <c r="F76" s="1097"/>
      <c r="G76" s="1097"/>
      <c r="H76" s="1097"/>
      <c r="I76" s="1098"/>
    </row>
    <row r="77" spans="2:9" ht="21" hidden="1" customHeight="1">
      <c r="B77" s="1107" t="s">
        <v>69</v>
      </c>
      <c r="C77" s="1028"/>
      <c r="D77" s="1028"/>
      <c r="E77" s="1030"/>
      <c r="F77" s="1102"/>
      <c r="G77" s="1102"/>
      <c r="H77" s="1102"/>
      <c r="I77" s="1103"/>
    </row>
    <row r="78" spans="2:9" ht="21" hidden="1" customHeight="1">
      <c r="B78" s="1108"/>
      <c r="C78" s="1029"/>
      <c r="D78" s="1029"/>
      <c r="E78" s="1090"/>
      <c r="F78" s="1091"/>
      <c r="G78" s="1091"/>
      <c r="H78" s="1091"/>
      <c r="I78" s="1092"/>
    </row>
    <row r="79" spans="2:9" ht="21" hidden="1" customHeight="1">
      <c r="B79" s="1107" t="s">
        <v>359</v>
      </c>
      <c r="C79" s="1028"/>
      <c r="D79" s="1028"/>
      <c r="E79" s="431" t="s">
        <v>349</v>
      </c>
      <c r="F79" s="1097"/>
      <c r="G79" s="1097"/>
      <c r="H79" s="1097"/>
      <c r="I79" s="1098"/>
    </row>
    <row r="80" spans="2:9" ht="21" hidden="1" customHeight="1">
      <c r="B80" s="1108"/>
      <c r="C80" s="1029"/>
      <c r="D80" s="1029"/>
      <c r="E80" s="1090"/>
      <c r="F80" s="1091"/>
      <c r="G80" s="1091"/>
      <c r="H80" s="1091"/>
      <c r="I80" s="1092"/>
    </row>
    <row r="81" spans="2:15" ht="21" hidden="1" customHeight="1" thickBot="1">
      <c r="B81" s="1093" t="s">
        <v>377</v>
      </c>
      <c r="C81" s="1094"/>
      <c r="D81" s="1095"/>
      <c r="E81" s="1083"/>
      <c r="F81" s="1084"/>
      <c r="G81" s="1084"/>
      <c r="H81" s="1084"/>
      <c r="I81" s="1085"/>
    </row>
    <row r="82" spans="2:15" ht="21" hidden="1" customHeight="1">
      <c r="B82" s="432"/>
      <c r="C82" s="432"/>
      <c r="D82" s="432"/>
      <c r="E82" s="427"/>
      <c r="F82" s="427"/>
      <c r="G82" s="427"/>
      <c r="H82" s="427"/>
      <c r="I82" s="427"/>
    </row>
    <row r="83" spans="2:15" ht="21" customHeight="1">
      <c r="B83" s="432"/>
      <c r="C83" s="432"/>
      <c r="D83" s="432"/>
      <c r="E83" s="413"/>
      <c r="G83" s="413"/>
      <c r="H83" s="413"/>
      <c r="I83" s="413"/>
    </row>
    <row r="84" spans="2:15" ht="33" customHeight="1" thickBot="1">
      <c r="B84" s="425" t="s">
        <v>388</v>
      </c>
      <c r="C84" s="425"/>
      <c r="D84" s="425"/>
      <c r="E84" s="425"/>
      <c r="F84" s="425"/>
      <c r="G84" s="425"/>
      <c r="H84" s="425"/>
      <c r="I84" s="425"/>
    </row>
    <row r="85" spans="2:15" ht="32.25" customHeight="1">
      <c r="B85" s="1052" t="s">
        <v>105</v>
      </c>
      <c r="C85" s="1053"/>
      <c r="D85" s="1054"/>
      <c r="E85" s="1037" t="s">
        <v>691</v>
      </c>
      <c r="F85" s="1038"/>
      <c r="G85" s="1038"/>
      <c r="H85" s="1038"/>
      <c r="I85" s="1106"/>
    </row>
    <row r="86" spans="2:15" ht="32.25" customHeight="1">
      <c r="B86" s="1014"/>
      <c r="C86" s="1015"/>
      <c r="D86" s="1016"/>
      <c r="E86" s="435" t="s">
        <v>323</v>
      </c>
      <c r="F86" s="1015"/>
      <c r="G86" s="1015"/>
      <c r="H86" s="1015"/>
      <c r="I86" s="1086"/>
    </row>
    <row r="87" spans="2:15" ht="32.25" customHeight="1">
      <c r="B87" s="1109" t="s">
        <v>374</v>
      </c>
      <c r="C87" s="1110"/>
      <c r="D87" s="1111"/>
      <c r="E87" s="436" t="s">
        <v>35</v>
      </c>
      <c r="F87" s="1022" t="s">
        <v>692</v>
      </c>
      <c r="G87" s="1022"/>
      <c r="H87" s="1022"/>
      <c r="I87" s="1023"/>
      <c r="N87" s="416"/>
      <c r="O87" s="416"/>
    </row>
    <row r="88" spans="2:15" ht="32.25" customHeight="1">
      <c r="B88" s="1112"/>
      <c r="C88" s="1113"/>
      <c r="D88" s="1114"/>
      <c r="E88" s="436" t="s">
        <v>106</v>
      </c>
      <c r="F88" s="1022" t="s">
        <v>693</v>
      </c>
      <c r="G88" s="1022"/>
      <c r="H88" s="1022"/>
      <c r="I88" s="1023"/>
      <c r="N88" s="416"/>
      <c r="O88" s="416"/>
    </row>
    <row r="89" spans="2:15" ht="32.25" customHeight="1">
      <c r="B89" s="1112"/>
      <c r="C89" s="1113"/>
      <c r="D89" s="1114"/>
      <c r="E89" s="436" t="s">
        <v>107</v>
      </c>
      <c r="F89" s="1022" t="s">
        <v>694</v>
      </c>
      <c r="G89" s="1022"/>
      <c r="H89" s="1022"/>
      <c r="I89" s="1023"/>
      <c r="N89" s="416"/>
      <c r="O89" s="416"/>
    </row>
    <row r="90" spans="2:15" ht="32.25" customHeight="1">
      <c r="B90" s="1112"/>
      <c r="C90" s="1113"/>
      <c r="D90" s="1114"/>
      <c r="E90" s="1051" t="s">
        <v>108</v>
      </c>
      <c r="F90" s="1100" t="s">
        <v>695</v>
      </c>
      <c r="G90" s="1101"/>
      <c r="I90" s="437"/>
      <c r="N90" s="416"/>
      <c r="O90" s="416"/>
    </row>
    <row r="91" spans="2:15" ht="32.25" customHeight="1">
      <c r="B91" s="1112"/>
      <c r="C91" s="1113"/>
      <c r="D91" s="1114"/>
      <c r="E91" s="1051"/>
      <c r="F91" s="435" t="s">
        <v>323</v>
      </c>
      <c r="G91" s="1067"/>
      <c r="H91" s="1067"/>
      <c r="I91" s="1099"/>
    </row>
    <row r="92" spans="2:15" ht="32.25" customHeight="1">
      <c r="B92" s="1112"/>
      <c r="C92" s="1113"/>
      <c r="D92" s="1114"/>
      <c r="E92" s="436" t="s">
        <v>35</v>
      </c>
      <c r="F92" s="1022" t="s">
        <v>696</v>
      </c>
      <c r="G92" s="1022"/>
      <c r="H92" s="1022"/>
      <c r="I92" s="1023"/>
      <c r="N92" s="416"/>
      <c r="O92" s="416"/>
    </row>
    <row r="93" spans="2:15" ht="32.25" customHeight="1">
      <c r="B93" s="1112"/>
      <c r="C93" s="1113"/>
      <c r="D93" s="1114"/>
      <c r="E93" s="436" t="s">
        <v>106</v>
      </c>
      <c r="F93" s="1022" t="s">
        <v>697</v>
      </c>
      <c r="G93" s="1022"/>
      <c r="H93" s="1022"/>
      <c r="I93" s="1023"/>
      <c r="N93" s="416"/>
      <c r="O93" s="416"/>
    </row>
    <row r="94" spans="2:15" ht="32.25" customHeight="1">
      <c r="B94" s="1112"/>
      <c r="C94" s="1113"/>
      <c r="D94" s="1114"/>
      <c r="E94" s="436" t="s">
        <v>107</v>
      </c>
      <c r="F94" s="1022" t="s">
        <v>694</v>
      </c>
      <c r="G94" s="1022"/>
      <c r="H94" s="1022"/>
      <c r="I94" s="1023"/>
      <c r="N94" s="416"/>
      <c r="O94" s="416"/>
    </row>
    <row r="95" spans="2:15" ht="32.25" customHeight="1">
      <c r="B95" s="1112"/>
      <c r="C95" s="1113"/>
      <c r="D95" s="1114"/>
      <c r="E95" s="1051" t="s">
        <v>108</v>
      </c>
      <c r="F95" s="1100" t="s">
        <v>698</v>
      </c>
      <c r="G95" s="1101"/>
      <c r="I95" s="437"/>
      <c r="N95" s="416"/>
      <c r="O95" s="416"/>
    </row>
    <row r="96" spans="2:15" ht="32.25" customHeight="1">
      <c r="B96" s="1112"/>
      <c r="C96" s="1113"/>
      <c r="D96" s="1114"/>
      <c r="E96" s="1051"/>
      <c r="F96" s="435" t="s">
        <v>323</v>
      </c>
      <c r="G96" s="1067"/>
      <c r="H96" s="1067"/>
      <c r="I96" s="1099"/>
    </row>
    <row r="97" spans="2:15" ht="32.25" customHeight="1">
      <c r="B97" s="1112"/>
      <c r="C97" s="1113"/>
      <c r="D97" s="1114"/>
      <c r="E97" s="436" t="s">
        <v>35</v>
      </c>
      <c r="F97" s="1022" t="s">
        <v>699</v>
      </c>
      <c r="G97" s="1022"/>
      <c r="H97" s="1022"/>
      <c r="I97" s="1023"/>
      <c r="N97" s="416"/>
      <c r="O97" s="416"/>
    </row>
    <row r="98" spans="2:15" ht="32.25" customHeight="1">
      <c r="B98" s="1112"/>
      <c r="C98" s="1113"/>
      <c r="D98" s="1114"/>
      <c r="E98" s="436" t="s">
        <v>106</v>
      </c>
      <c r="F98" s="1022" t="s">
        <v>700</v>
      </c>
      <c r="G98" s="1022"/>
      <c r="H98" s="1022"/>
      <c r="I98" s="1023"/>
      <c r="N98" s="416"/>
      <c r="O98" s="416"/>
    </row>
    <row r="99" spans="2:15" ht="32.25" customHeight="1">
      <c r="B99" s="1112"/>
      <c r="C99" s="1113"/>
      <c r="D99" s="1114"/>
      <c r="E99" s="436" t="s">
        <v>107</v>
      </c>
      <c r="F99" s="1022" t="s">
        <v>694</v>
      </c>
      <c r="G99" s="1022"/>
      <c r="H99" s="1022"/>
      <c r="I99" s="1023"/>
      <c r="N99" s="416"/>
      <c r="O99" s="416"/>
    </row>
    <row r="100" spans="2:15" ht="32.25" customHeight="1">
      <c r="B100" s="1112"/>
      <c r="C100" s="1113"/>
      <c r="D100" s="1114"/>
      <c r="E100" s="1051" t="s">
        <v>108</v>
      </c>
      <c r="F100" s="1100" t="s">
        <v>698</v>
      </c>
      <c r="G100" s="1101"/>
      <c r="I100" s="437"/>
      <c r="N100" s="416"/>
      <c r="O100" s="416"/>
    </row>
    <row r="101" spans="2:15" ht="32.25" customHeight="1">
      <c r="B101" s="1112"/>
      <c r="C101" s="1113"/>
      <c r="D101" s="1114"/>
      <c r="E101" s="1051"/>
      <c r="F101" s="435" t="s">
        <v>323</v>
      </c>
      <c r="G101" s="1067"/>
      <c r="H101" s="1067"/>
      <c r="I101" s="1099"/>
    </row>
    <row r="102" spans="2:15" ht="32.25" customHeight="1">
      <c r="B102" s="1112"/>
      <c r="C102" s="1113"/>
      <c r="D102" s="1114"/>
      <c r="E102" s="436" t="s">
        <v>35</v>
      </c>
      <c r="F102" s="1022" t="s">
        <v>701</v>
      </c>
      <c r="G102" s="1022"/>
      <c r="H102" s="1022"/>
      <c r="I102" s="1023"/>
      <c r="N102" s="416"/>
      <c r="O102" s="416"/>
    </row>
    <row r="103" spans="2:15" ht="32.25" customHeight="1">
      <c r="B103" s="1112"/>
      <c r="C103" s="1113"/>
      <c r="D103" s="1114"/>
      <c r="E103" s="436" t="s">
        <v>106</v>
      </c>
      <c r="F103" s="1022" t="s">
        <v>702</v>
      </c>
      <c r="G103" s="1022"/>
      <c r="H103" s="1022"/>
      <c r="I103" s="1023"/>
      <c r="N103" s="416"/>
      <c r="O103" s="416"/>
    </row>
    <row r="104" spans="2:15" ht="32.25" customHeight="1">
      <c r="B104" s="1112"/>
      <c r="C104" s="1113"/>
      <c r="D104" s="1114"/>
      <c r="E104" s="436" t="s">
        <v>107</v>
      </c>
      <c r="F104" s="1022" t="s">
        <v>694</v>
      </c>
      <c r="G104" s="1022"/>
      <c r="H104" s="1022"/>
      <c r="I104" s="1023"/>
      <c r="N104" s="416"/>
      <c r="O104" s="416"/>
    </row>
    <row r="105" spans="2:15" ht="32.25" customHeight="1">
      <c r="B105" s="1112"/>
      <c r="C105" s="1113"/>
      <c r="D105" s="1114"/>
      <c r="E105" s="1051" t="s">
        <v>108</v>
      </c>
      <c r="F105" s="1100" t="s">
        <v>698</v>
      </c>
      <c r="G105" s="1101"/>
      <c r="I105" s="437"/>
      <c r="N105" s="416"/>
      <c r="O105" s="416"/>
    </row>
    <row r="106" spans="2:15" ht="32.25" customHeight="1">
      <c r="B106" s="1112"/>
      <c r="C106" s="1113"/>
      <c r="D106" s="1114"/>
      <c r="E106" s="1051"/>
      <c r="F106" s="435" t="s">
        <v>323</v>
      </c>
      <c r="G106" s="1067"/>
      <c r="H106" s="1067"/>
      <c r="I106" s="1099"/>
    </row>
    <row r="107" spans="2:15" ht="32.25" customHeight="1">
      <c r="B107" s="1112"/>
      <c r="C107" s="1113"/>
      <c r="D107" s="1114"/>
      <c r="E107" s="436" t="s">
        <v>35</v>
      </c>
      <c r="F107" s="1022" t="s">
        <v>2532</v>
      </c>
      <c r="G107" s="1022"/>
      <c r="H107" s="1022"/>
      <c r="I107" s="1023"/>
      <c r="N107" s="416"/>
      <c r="O107" s="416"/>
    </row>
    <row r="108" spans="2:15" ht="32.25" customHeight="1">
      <c r="B108" s="1112"/>
      <c r="C108" s="1113"/>
      <c r="D108" s="1114"/>
      <c r="E108" s="436" t="s">
        <v>106</v>
      </c>
      <c r="F108" s="1022" t="s">
        <v>2533</v>
      </c>
      <c r="G108" s="1022"/>
      <c r="H108" s="1022"/>
      <c r="I108" s="1023"/>
      <c r="N108" s="416"/>
      <c r="O108" s="416"/>
    </row>
    <row r="109" spans="2:15" ht="32.25" customHeight="1">
      <c r="B109" s="1112"/>
      <c r="C109" s="1113"/>
      <c r="D109" s="1114"/>
      <c r="E109" s="436" t="s">
        <v>107</v>
      </c>
      <c r="F109" s="1022" t="s">
        <v>2534</v>
      </c>
      <c r="G109" s="1022"/>
      <c r="H109" s="1022"/>
      <c r="I109" s="1023"/>
      <c r="N109" s="416"/>
      <c r="O109" s="416"/>
    </row>
    <row r="110" spans="2:15" ht="32.25" customHeight="1">
      <c r="B110" s="1112"/>
      <c r="C110" s="1113"/>
      <c r="D110" s="1114"/>
      <c r="E110" s="1051" t="s">
        <v>108</v>
      </c>
      <c r="F110" s="1100" t="s">
        <v>698</v>
      </c>
      <c r="G110" s="1101"/>
      <c r="I110" s="437"/>
      <c r="N110" s="416"/>
      <c r="O110" s="416"/>
    </row>
    <row r="111" spans="2:15" ht="32.25" customHeight="1">
      <c r="B111" s="1115"/>
      <c r="C111" s="1116"/>
      <c r="D111" s="1117"/>
      <c r="E111" s="1051"/>
      <c r="F111" s="435" t="s">
        <v>323</v>
      </c>
      <c r="G111" s="1067"/>
      <c r="H111" s="1067"/>
      <c r="I111" s="1099"/>
    </row>
    <row r="112" spans="2:15" ht="32.25" customHeight="1">
      <c r="B112" s="1071" t="s">
        <v>109</v>
      </c>
      <c r="C112" s="1072"/>
      <c r="D112" s="1073"/>
      <c r="E112" s="436" t="s">
        <v>35</v>
      </c>
      <c r="F112" s="1022" t="s">
        <v>703</v>
      </c>
      <c r="G112" s="1022"/>
      <c r="H112" s="1022"/>
      <c r="I112" s="1023"/>
    </row>
    <row r="113" spans="2:9" ht="32.25" customHeight="1">
      <c r="B113" s="1074"/>
      <c r="C113" s="1075"/>
      <c r="D113" s="1076"/>
      <c r="E113" s="436" t="s">
        <v>106</v>
      </c>
      <c r="F113" s="1022" t="s">
        <v>704</v>
      </c>
      <c r="G113" s="1022"/>
      <c r="H113" s="1022"/>
      <c r="I113" s="1023"/>
    </row>
    <row r="114" spans="2:9" ht="32.25" customHeight="1">
      <c r="B114" s="1074"/>
      <c r="C114" s="1075"/>
      <c r="D114" s="1076"/>
      <c r="E114" s="1051" t="s">
        <v>108</v>
      </c>
      <c r="F114" s="1100" t="s">
        <v>705</v>
      </c>
      <c r="G114" s="1101"/>
      <c r="I114" s="437"/>
    </row>
    <row r="115" spans="2:9" ht="32.25" customHeight="1" thickBot="1">
      <c r="B115" s="1077"/>
      <c r="C115" s="1078"/>
      <c r="D115" s="1079"/>
      <c r="E115" s="1080"/>
      <c r="F115" s="438" t="s">
        <v>323</v>
      </c>
      <c r="G115" s="1104"/>
      <c r="H115" s="1104"/>
      <c r="I115" s="1105"/>
    </row>
    <row r="116" spans="2:9" ht="21" customHeight="1"/>
    <row r="117" spans="2:9" ht="28.05" customHeight="1" thickBot="1">
      <c r="B117" s="1070" t="s">
        <v>518</v>
      </c>
      <c r="C117" s="1070"/>
      <c r="D117" s="1070"/>
      <c r="E117" s="1070"/>
      <c r="F117" s="1070"/>
      <c r="G117" s="1070"/>
      <c r="H117" s="1070"/>
      <c r="I117" s="1070"/>
    </row>
    <row r="118" spans="2:9" ht="34.5" customHeight="1">
      <c r="B118" s="1052" t="s">
        <v>110</v>
      </c>
      <c r="C118" s="1053"/>
      <c r="D118" s="1053"/>
      <c r="E118" s="1054"/>
      <c r="F118" s="1065" t="s">
        <v>706</v>
      </c>
      <c r="G118" s="1066"/>
      <c r="H118" s="433"/>
      <c r="I118" s="434"/>
    </row>
    <row r="119" spans="2:9" ht="34.5" customHeight="1">
      <c r="B119" s="1014"/>
      <c r="C119" s="1015"/>
      <c r="D119" s="1015"/>
      <c r="E119" s="1016"/>
      <c r="F119" s="439" t="s">
        <v>323</v>
      </c>
      <c r="G119" s="1067"/>
      <c r="H119" s="1068"/>
      <c r="I119" s="1069"/>
    </row>
    <row r="120" spans="2:9" ht="393" customHeight="1">
      <c r="B120" s="1071" t="s">
        <v>111</v>
      </c>
      <c r="C120" s="1072"/>
      <c r="D120" s="1072"/>
      <c r="E120" s="1073"/>
      <c r="F120" s="1055" t="s">
        <v>1064</v>
      </c>
      <c r="G120" s="1056"/>
      <c r="H120" s="1056"/>
      <c r="I120" s="1057"/>
    </row>
    <row r="121" spans="2:9" ht="323.25" customHeight="1">
      <c r="B121" s="1152"/>
      <c r="C121" s="1153"/>
      <c r="D121" s="1153"/>
      <c r="E121" s="1154"/>
      <c r="F121" s="1199" t="s">
        <v>1065</v>
      </c>
      <c r="G121" s="1200"/>
      <c r="H121" s="1200"/>
      <c r="I121" s="1201"/>
    </row>
    <row r="122" spans="2:9" ht="185.25" customHeight="1">
      <c r="B122" s="1014" t="s">
        <v>112</v>
      </c>
      <c r="C122" s="1015"/>
      <c r="D122" s="1015"/>
      <c r="E122" s="1016"/>
      <c r="F122" s="1048" t="s">
        <v>707</v>
      </c>
      <c r="G122" s="1049"/>
      <c r="H122" s="1049"/>
      <c r="I122" s="1050"/>
    </row>
    <row r="123" spans="2:9" ht="34.5" customHeight="1">
      <c r="B123" s="1014" t="s">
        <v>113</v>
      </c>
      <c r="C123" s="1015"/>
      <c r="D123" s="1015"/>
      <c r="E123" s="1016"/>
      <c r="F123" s="440" t="s">
        <v>611</v>
      </c>
      <c r="G123" s="436" t="s">
        <v>255</v>
      </c>
      <c r="H123" s="1058"/>
      <c r="I123" s="1059"/>
    </row>
    <row r="124" spans="2:9" ht="34.5" customHeight="1">
      <c r="B124" s="1014" t="s">
        <v>43</v>
      </c>
      <c r="C124" s="1015"/>
      <c r="D124" s="1015"/>
      <c r="E124" s="1016"/>
      <c r="F124" s="1022" t="s">
        <v>708</v>
      </c>
      <c r="G124" s="1022"/>
      <c r="H124" s="1022"/>
      <c r="I124" s="1023"/>
    </row>
    <row r="125" spans="2:9" ht="34.5" customHeight="1">
      <c r="B125" s="1014" t="s">
        <v>114</v>
      </c>
      <c r="C125" s="1015"/>
      <c r="D125" s="1015"/>
      <c r="E125" s="1016"/>
      <c r="F125" s="440" t="s">
        <v>611</v>
      </c>
      <c r="G125" s="441" t="s">
        <v>256</v>
      </c>
      <c r="H125" s="1022"/>
      <c r="I125" s="1023"/>
    </row>
    <row r="126" spans="2:9" ht="34.5" customHeight="1">
      <c r="B126" s="1024" t="s">
        <v>120</v>
      </c>
      <c r="C126" s="1025"/>
      <c r="D126" s="1026"/>
      <c r="E126" s="441" t="s">
        <v>115</v>
      </c>
      <c r="F126" s="440" t="s">
        <v>643</v>
      </c>
      <c r="G126" s="441" t="s">
        <v>273</v>
      </c>
      <c r="H126" s="1022" t="s">
        <v>115</v>
      </c>
      <c r="I126" s="1023"/>
    </row>
    <row r="127" spans="2:9" ht="34.5" customHeight="1">
      <c r="B127" s="1024"/>
      <c r="C127" s="1025"/>
      <c r="D127" s="1026"/>
      <c r="E127" s="441" t="s">
        <v>116</v>
      </c>
      <c r="F127" s="440" t="s">
        <v>611</v>
      </c>
      <c r="G127" s="441" t="s">
        <v>273</v>
      </c>
      <c r="H127" s="1022"/>
      <c r="I127" s="1023"/>
    </row>
    <row r="128" spans="2:9" ht="34.5" customHeight="1">
      <c r="B128" s="1024"/>
      <c r="C128" s="1025"/>
      <c r="D128" s="1026"/>
      <c r="E128" s="441" t="s">
        <v>117</v>
      </c>
      <c r="F128" s="440"/>
      <c r="G128" s="441" t="s">
        <v>273</v>
      </c>
      <c r="H128" s="1022"/>
      <c r="I128" s="1023"/>
    </row>
    <row r="129" spans="2:9" ht="34.5" customHeight="1">
      <c r="B129" s="1024"/>
      <c r="C129" s="1025"/>
      <c r="D129" s="1026"/>
      <c r="E129" s="441" t="s">
        <v>118</v>
      </c>
      <c r="F129" s="440" t="s">
        <v>611</v>
      </c>
      <c r="G129" s="441" t="s">
        <v>273</v>
      </c>
      <c r="H129" s="1022"/>
      <c r="I129" s="1023"/>
    </row>
    <row r="130" spans="2:9" ht="34.5" customHeight="1" thickBot="1">
      <c r="B130" s="1060"/>
      <c r="C130" s="1061"/>
      <c r="D130" s="1062"/>
      <c r="E130" s="441" t="s">
        <v>414</v>
      </c>
      <c r="F130" s="440"/>
      <c r="G130" s="441" t="s">
        <v>273</v>
      </c>
      <c r="H130" s="1022"/>
      <c r="I130" s="1023"/>
    </row>
    <row r="131" spans="2:9" ht="34.5" customHeight="1" thickBot="1">
      <c r="B131" s="1060"/>
      <c r="C131" s="1061"/>
      <c r="D131" s="1062"/>
      <c r="E131" s="442" t="s">
        <v>119</v>
      </c>
      <c r="F131" s="443" t="s">
        <v>611</v>
      </c>
      <c r="G131" s="442" t="s">
        <v>273</v>
      </c>
      <c r="H131" s="1063"/>
      <c r="I131" s="1064"/>
    </row>
    <row r="132" spans="2:9" ht="13.5" customHeight="1"/>
    <row r="133" spans="2:9" ht="21" customHeight="1" thickBot="1">
      <c r="B133" s="1036" t="s">
        <v>121</v>
      </c>
      <c r="C133" s="1036"/>
      <c r="D133" s="1036"/>
      <c r="E133" s="1036"/>
      <c r="F133" s="408"/>
      <c r="G133" s="408"/>
      <c r="H133" s="408"/>
      <c r="I133" s="408"/>
    </row>
    <row r="134" spans="2:9" ht="21" customHeight="1">
      <c r="B134" s="1052" t="s">
        <v>122</v>
      </c>
      <c r="C134" s="1053"/>
      <c r="D134" s="1054"/>
      <c r="E134" s="1037" t="s">
        <v>709</v>
      </c>
      <c r="F134" s="1038"/>
      <c r="G134" s="1039"/>
      <c r="H134" s="1039"/>
      <c r="I134" s="1040"/>
    </row>
    <row r="135" spans="2:9" ht="399.75" customHeight="1">
      <c r="B135" s="1071" t="s">
        <v>45</v>
      </c>
      <c r="C135" s="1072"/>
      <c r="D135" s="1073"/>
      <c r="E135" s="1030" t="s">
        <v>1060</v>
      </c>
      <c r="F135" s="1081"/>
      <c r="G135" s="1081"/>
      <c r="H135" s="1081"/>
      <c r="I135" s="1082"/>
    </row>
    <row r="136" spans="2:9" ht="397.5" customHeight="1">
      <c r="B136" s="1074"/>
      <c r="C136" s="1075"/>
      <c r="D136" s="1076"/>
      <c r="E136" s="1187" t="s">
        <v>1061</v>
      </c>
      <c r="F136" s="1188"/>
      <c r="G136" s="1188"/>
      <c r="H136" s="1188"/>
      <c r="I136" s="1189"/>
    </row>
    <row r="137" spans="2:9" ht="346.5" customHeight="1">
      <c r="B137" s="1074"/>
      <c r="C137" s="1075"/>
      <c r="D137" s="1076"/>
      <c r="E137" s="1187" t="s">
        <v>1066</v>
      </c>
      <c r="F137" s="1188"/>
      <c r="G137" s="1188"/>
      <c r="H137" s="1188"/>
      <c r="I137" s="1189"/>
    </row>
    <row r="138" spans="2:9" ht="75.75" customHeight="1" thickBot="1">
      <c r="B138" s="1077"/>
      <c r="C138" s="1078"/>
      <c r="D138" s="1079"/>
      <c r="E138" s="1187" t="s">
        <v>1067</v>
      </c>
      <c r="F138" s="1188"/>
      <c r="G138" s="1188"/>
      <c r="H138" s="1188"/>
      <c r="I138" s="1189"/>
    </row>
    <row r="139" spans="2:9" ht="22.5" customHeight="1">
      <c r="B139" s="462"/>
      <c r="C139" s="462"/>
      <c r="D139" s="462"/>
      <c r="E139" s="463"/>
      <c r="F139" s="463"/>
      <c r="G139" s="463"/>
      <c r="H139" s="463"/>
      <c r="I139" s="463"/>
    </row>
    <row r="140" spans="2:9" ht="22.5" customHeight="1" thickBot="1">
      <c r="B140" s="464"/>
      <c r="C140" s="464"/>
      <c r="D140" s="464"/>
      <c r="E140" s="465"/>
      <c r="F140" s="465"/>
      <c r="G140" s="465"/>
      <c r="H140" s="465"/>
      <c r="I140" s="465"/>
    </row>
    <row r="141" spans="2:9" ht="399" customHeight="1">
      <c r="B141" s="1087" t="s">
        <v>46</v>
      </c>
      <c r="C141" s="1088"/>
      <c r="D141" s="1089"/>
      <c r="E141" s="1041" t="s">
        <v>1068</v>
      </c>
      <c r="F141" s="1042"/>
      <c r="G141" s="1042"/>
      <c r="H141" s="1042"/>
      <c r="I141" s="1043"/>
    </row>
    <row r="142" spans="2:9" ht="330" customHeight="1">
      <c r="B142" s="1074"/>
      <c r="C142" s="1075"/>
      <c r="D142" s="1076"/>
      <c r="E142" s="1187" t="s">
        <v>1069</v>
      </c>
      <c r="F142" s="1188"/>
      <c r="G142" s="1188"/>
      <c r="H142" s="1188"/>
      <c r="I142" s="1189"/>
    </row>
    <row r="143" spans="2:9" ht="222" customHeight="1">
      <c r="B143" s="1152"/>
      <c r="C143" s="1153"/>
      <c r="D143" s="1154"/>
      <c r="E143" s="1199" t="s">
        <v>1070</v>
      </c>
      <c r="F143" s="1200"/>
      <c r="G143" s="1200"/>
      <c r="H143" s="1200"/>
      <c r="I143" s="1201"/>
    </row>
    <row r="144" spans="2:9" ht="33.75" customHeight="1">
      <c r="B144" s="1024" t="s">
        <v>123</v>
      </c>
      <c r="C144" s="1025"/>
      <c r="D144" s="1026"/>
      <c r="E144" s="1044" t="s">
        <v>124</v>
      </c>
      <c r="F144" s="1045"/>
      <c r="G144" s="1048" t="s">
        <v>710</v>
      </c>
      <c r="H144" s="1049"/>
      <c r="I144" s="1050"/>
    </row>
    <row r="145" spans="2:9" ht="33.75" customHeight="1">
      <c r="B145" s="1024"/>
      <c r="C145" s="1025"/>
      <c r="D145" s="1026"/>
      <c r="E145" s="1046"/>
      <c r="F145" s="1047"/>
      <c r="G145" s="1048"/>
      <c r="H145" s="1049"/>
      <c r="I145" s="1050"/>
    </row>
    <row r="146" spans="2:9" ht="33.75" customHeight="1">
      <c r="B146" s="1024"/>
      <c r="C146" s="1025"/>
      <c r="D146" s="1026"/>
      <c r="E146" s="1051" t="s">
        <v>125</v>
      </c>
      <c r="F146" s="1051"/>
      <c r="G146" s="1022" t="s">
        <v>711</v>
      </c>
      <c r="H146" s="1022"/>
      <c r="I146" s="1023"/>
    </row>
    <row r="147" spans="2:9" ht="33.75" customHeight="1">
      <c r="B147" s="1014" t="s">
        <v>126</v>
      </c>
      <c r="C147" s="1015"/>
      <c r="D147" s="1016"/>
      <c r="E147" s="444"/>
      <c r="F147" s="445" t="s">
        <v>712</v>
      </c>
      <c r="G147" s="445"/>
      <c r="H147" s="445"/>
      <c r="I147" s="446"/>
    </row>
    <row r="148" spans="2:9" ht="33.75" customHeight="1">
      <c r="B148" s="1024" t="s">
        <v>366</v>
      </c>
      <c r="C148" s="1025"/>
      <c r="D148" s="1026"/>
      <c r="E148" s="1027" t="s">
        <v>643</v>
      </c>
      <c r="F148" s="1028" t="s">
        <v>261</v>
      </c>
      <c r="G148" s="1030" t="s">
        <v>713</v>
      </c>
      <c r="H148" s="1031"/>
      <c r="I148" s="1032"/>
    </row>
    <row r="149" spans="2:9" ht="33.75" customHeight="1">
      <c r="B149" s="1024"/>
      <c r="C149" s="1025"/>
      <c r="D149" s="1026"/>
      <c r="E149" s="1027"/>
      <c r="F149" s="1029"/>
      <c r="G149" s="1033"/>
      <c r="H149" s="1034"/>
      <c r="I149" s="1035"/>
    </row>
    <row r="150" spans="2:9" ht="33.75" customHeight="1">
      <c r="B150" s="1014" t="s">
        <v>355</v>
      </c>
      <c r="C150" s="1015"/>
      <c r="D150" s="1016"/>
      <c r="E150" s="447">
        <v>66</v>
      </c>
      <c r="F150" s="445" t="s">
        <v>356</v>
      </c>
      <c r="G150" s="445"/>
      <c r="H150" s="445"/>
      <c r="I150" s="446"/>
    </row>
    <row r="151" spans="2:9" ht="33.75" customHeight="1" thickBot="1">
      <c r="B151" s="1017" t="s">
        <v>44</v>
      </c>
      <c r="C151" s="1018"/>
      <c r="D151" s="1019"/>
      <c r="E151" s="1020"/>
      <c r="F151" s="1020"/>
      <c r="G151" s="1020"/>
      <c r="H151" s="1020"/>
      <c r="I151" s="1021"/>
    </row>
    <row r="152" spans="2:9" ht="18.75" customHeight="1"/>
    <row r="153" spans="2:9" ht="18.75" customHeight="1"/>
    <row r="154" spans="2:9" ht="18.75" customHeight="1"/>
    <row r="155" spans="2:9" ht="18.75" customHeight="1"/>
    <row r="156" spans="2:9" ht="18.75" customHeight="1"/>
    <row r="157" spans="2:9" ht="18.75" customHeight="1"/>
    <row r="158" spans="2:9" ht="18.75" customHeight="1"/>
    <row r="159" spans="2:9" ht="18.75" customHeight="1"/>
    <row r="160" spans="2:9"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sheetData>
  <mergeCells count="192">
    <mergeCell ref="B135:D138"/>
    <mergeCell ref="E33:I33"/>
    <mergeCell ref="B37:D39"/>
    <mergeCell ref="E142:I142"/>
    <mergeCell ref="E143:I143"/>
    <mergeCell ref="B141:D143"/>
    <mergeCell ref="F121:I121"/>
    <mergeCell ref="B120:E121"/>
    <mergeCell ref="E136:I136"/>
    <mergeCell ref="E137:I137"/>
    <mergeCell ref="E138:I138"/>
    <mergeCell ref="E70:I70"/>
    <mergeCell ref="B73:F73"/>
    <mergeCell ref="B67:D68"/>
    <mergeCell ref="F75:I75"/>
    <mergeCell ref="B74:I74"/>
    <mergeCell ref="E80:I80"/>
    <mergeCell ref="B60:D61"/>
    <mergeCell ref="B65:D66"/>
    <mergeCell ref="E68:I68"/>
    <mergeCell ref="F60:H60"/>
    <mergeCell ref="B77:D78"/>
    <mergeCell ref="B69:D70"/>
    <mergeCell ref="F69:I69"/>
    <mergeCell ref="B43:D59"/>
    <mergeCell ref="E54:H54"/>
    <mergeCell ref="E37:I37"/>
    <mergeCell ref="F28:I28"/>
    <mergeCell ref="F31:I31"/>
    <mergeCell ref="F32:I32"/>
    <mergeCell ref="B42:D42"/>
    <mergeCell ref="E29:I29"/>
    <mergeCell ref="E30:I30"/>
    <mergeCell ref="E45:H45"/>
    <mergeCell ref="E55:H55"/>
    <mergeCell ref="E51:H51"/>
    <mergeCell ref="E38:I38"/>
    <mergeCell ref="E39:I39"/>
    <mergeCell ref="E43:G43"/>
    <mergeCell ref="E56:G56"/>
    <mergeCell ref="E57:H57"/>
    <mergeCell ref="E53:G53"/>
    <mergeCell ref="E58:G58"/>
    <mergeCell ref="E59:H59"/>
    <mergeCell ref="E46:G46"/>
    <mergeCell ref="E48:G48"/>
    <mergeCell ref="E49:G49"/>
    <mergeCell ref="E34:I34"/>
    <mergeCell ref="B23:C28"/>
    <mergeCell ref="B34:D34"/>
    <mergeCell ref="E25:I25"/>
    <mergeCell ref="E26:I26"/>
    <mergeCell ref="E23:I23"/>
    <mergeCell ref="B32:C33"/>
    <mergeCell ref="B29:C31"/>
    <mergeCell ref="E24:I24"/>
    <mergeCell ref="F5:I6"/>
    <mergeCell ref="F7:I7"/>
    <mergeCell ref="B3:E4"/>
    <mergeCell ref="B7:D7"/>
    <mergeCell ref="B8:D8"/>
    <mergeCell ref="B21:I21"/>
    <mergeCell ref="E22:I22"/>
    <mergeCell ref="L11:M11"/>
    <mergeCell ref="B11:D11"/>
    <mergeCell ref="B9:D9"/>
    <mergeCell ref="F11:I11"/>
    <mergeCell ref="F9:I9"/>
    <mergeCell ref="F12:I12"/>
    <mergeCell ref="F10:I10"/>
    <mergeCell ref="F16:I16"/>
    <mergeCell ref="B19:E19"/>
    <mergeCell ref="F17:I17"/>
    <mergeCell ref="F19:I19"/>
    <mergeCell ref="F14:I14"/>
    <mergeCell ref="C14:E14"/>
    <mergeCell ref="B1:I1"/>
    <mergeCell ref="B2:D2"/>
    <mergeCell ref="B5:E6"/>
    <mergeCell ref="F8:I8"/>
    <mergeCell ref="F3:I4"/>
    <mergeCell ref="B15:D16"/>
    <mergeCell ref="F15:I15"/>
    <mergeCell ref="F65:I65"/>
    <mergeCell ref="E66:I66"/>
    <mergeCell ref="B10:D10"/>
    <mergeCell ref="C13:E13"/>
    <mergeCell ref="F13:I13"/>
    <mergeCell ref="B18:E18"/>
    <mergeCell ref="F18:I18"/>
    <mergeCell ref="B12:D12"/>
    <mergeCell ref="B22:D22"/>
    <mergeCell ref="B17:E17"/>
    <mergeCell ref="E60:E61"/>
    <mergeCell ref="F42:I42"/>
    <mergeCell ref="F27:I27"/>
    <mergeCell ref="B63:F63"/>
    <mergeCell ref="E52:H52"/>
    <mergeCell ref="B64:F64"/>
    <mergeCell ref="E44:H44"/>
    <mergeCell ref="G91:I91"/>
    <mergeCell ref="E85:I85"/>
    <mergeCell ref="F94:I94"/>
    <mergeCell ref="B71:D71"/>
    <mergeCell ref="F95:G95"/>
    <mergeCell ref="G96:I96"/>
    <mergeCell ref="B79:D80"/>
    <mergeCell ref="E81:I81"/>
    <mergeCell ref="F89:I89"/>
    <mergeCell ref="F93:I93"/>
    <mergeCell ref="B87:D111"/>
    <mergeCell ref="F92:I92"/>
    <mergeCell ref="E95:E96"/>
    <mergeCell ref="F99:I99"/>
    <mergeCell ref="E90:E91"/>
    <mergeCell ref="F90:G90"/>
    <mergeCell ref="F102:I102"/>
    <mergeCell ref="F103:I103"/>
    <mergeCell ref="F104:I104"/>
    <mergeCell ref="E105:E106"/>
    <mergeCell ref="F105:G105"/>
    <mergeCell ref="G106:I106"/>
    <mergeCell ref="E135:I135"/>
    <mergeCell ref="B125:E125"/>
    <mergeCell ref="E71:I71"/>
    <mergeCell ref="F86:I86"/>
    <mergeCell ref="B75:D76"/>
    <mergeCell ref="E78:I78"/>
    <mergeCell ref="B81:D81"/>
    <mergeCell ref="E76:I76"/>
    <mergeCell ref="F79:I79"/>
    <mergeCell ref="B85:D86"/>
    <mergeCell ref="G101:I101"/>
    <mergeCell ref="F107:I107"/>
    <mergeCell ref="F110:G110"/>
    <mergeCell ref="E77:I77"/>
    <mergeCell ref="F88:I88"/>
    <mergeCell ref="F87:I87"/>
    <mergeCell ref="E100:E101"/>
    <mergeCell ref="F100:G100"/>
    <mergeCell ref="F97:I97"/>
    <mergeCell ref="F98:I98"/>
    <mergeCell ref="F114:G114"/>
    <mergeCell ref="G115:I115"/>
    <mergeCell ref="G111:I111"/>
    <mergeCell ref="F112:I112"/>
    <mergeCell ref="B118:E119"/>
    <mergeCell ref="F118:G118"/>
    <mergeCell ref="G119:I119"/>
    <mergeCell ref="F113:I113"/>
    <mergeCell ref="B117:I117"/>
    <mergeCell ref="F108:I108"/>
    <mergeCell ref="F109:I109"/>
    <mergeCell ref="E110:E111"/>
    <mergeCell ref="B112:D115"/>
    <mergeCell ref="E114:E115"/>
    <mergeCell ref="B123:E123"/>
    <mergeCell ref="B124:E124"/>
    <mergeCell ref="F124:I124"/>
    <mergeCell ref="H123:I123"/>
    <mergeCell ref="H125:I125"/>
    <mergeCell ref="B126:D131"/>
    <mergeCell ref="H126:I126"/>
    <mergeCell ref="H127:I127"/>
    <mergeCell ref="H128:I128"/>
    <mergeCell ref="H129:I129"/>
    <mergeCell ref="H130:I130"/>
    <mergeCell ref="H131:I131"/>
    <mergeCell ref="E50:G50"/>
    <mergeCell ref="E47:H47"/>
    <mergeCell ref="B150:D150"/>
    <mergeCell ref="B151:D151"/>
    <mergeCell ref="E151:I151"/>
    <mergeCell ref="G146:I146"/>
    <mergeCell ref="B147:D147"/>
    <mergeCell ref="B148:D149"/>
    <mergeCell ref="E148:E149"/>
    <mergeCell ref="F148:F149"/>
    <mergeCell ref="G148:I149"/>
    <mergeCell ref="B133:E133"/>
    <mergeCell ref="E134:F134"/>
    <mergeCell ref="G134:I134"/>
    <mergeCell ref="E141:I141"/>
    <mergeCell ref="B144:D146"/>
    <mergeCell ref="E144:F145"/>
    <mergeCell ref="G144:I144"/>
    <mergeCell ref="G145:I145"/>
    <mergeCell ref="E146:F146"/>
    <mergeCell ref="B134:D134"/>
    <mergeCell ref="F120:I120"/>
    <mergeCell ref="B122:E122"/>
    <mergeCell ref="F122:I122"/>
  </mergeCells>
  <phoneticPr fontId="4"/>
  <dataValidations count="10">
    <dataValidation type="list" allowBlank="1" showInputMessage="1" showErrorMessage="1" sqref="F123 F125:F131 E148:E149 E31:E32 E27:E28 I43:I59 E60:E61 E42" xr:uid="{00000000-0002-0000-0300-000000000000}">
      <formula1>"あり,なし"</formula1>
    </dataValidation>
    <dataValidation type="list" allowBlank="1" showInputMessage="1" showErrorMessage="1" sqref="E85" xr:uid="{00000000-0002-0000-0300-000001000000}">
      <formula1>"救急車の手配,入退院の付き添い,通院介助,救急車の手配、入退院の付き添い,救急車の手配、入退院の付き添い、通院介助,その他"</formula1>
    </dataValidation>
    <dataValidation type="list" allowBlank="1" showInputMessage="1" showErrorMessage="1" sqref="F114 F90 F95 F110 F100 F105" xr:uid="{00000000-0002-0000-0300-000002000000}">
      <formula1>"訪問診療,急変時の対応,訪問診療、急変時の対応,その他"</formula1>
    </dataValidation>
    <dataValidation type="list" allowBlank="1" showInputMessage="1" showErrorMessage="1" sqref="F118" xr:uid="{00000000-0002-0000-0300-000003000000}">
      <formula1>"一時介護室へ移る場合,介護居室へ移る場合,その他"</formula1>
    </dataValidation>
    <dataValidation type="list" allowBlank="1" showInputMessage="1" showErrorMessage="1" sqref="E134:F134" xr:uid="{00000000-0002-0000-0300-000004000000}">
      <formula1>"自立,自立、要支援,自立、要支援、要介護,要支援、要介護,要介護"</formula1>
    </dataValidation>
    <dataValidation type="list" allowBlank="1" showInputMessage="1" showErrorMessage="1" sqref="E8:E12 E15" xr:uid="{00000000-0002-0000-0300-000005000000}">
      <formula1>"自ら実施,委託,自ら実施・委託,なし"</formula1>
    </dataValidation>
    <dataValidation type="list" allowBlank="1" showInputMessage="1" showErrorMessage="1" sqref="B81:D81" xr:uid="{00000000-0002-0000-0300-000006000000}">
      <formula1>"連携内容,協力内容"</formula1>
    </dataValidation>
    <dataValidation type="list" allowBlank="1" showInputMessage="1" showErrorMessage="1" sqref="H56 H46 H58 H50 H53 H43" xr:uid="{00000000-0002-0000-0300-000007000000}">
      <formula1>"（Ⅰ）,（Ⅱ）"</formula1>
    </dataValidation>
    <dataValidation type="list" allowBlank="1" showInputMessage="1" showErrorMessage="1" sqref="H48" xr:uid="{00000000-0002-0000-0300-000008000000}">
      <formula1>"（Ⅰ）,（Ⅱ）,（Ⅲ）"</formula1>
    </dataValidation>
    <dataValidation type="list" allowBlank="1" showInputMessage="1" showErrorMessage="1" sqref="H49" xr:uid="{00000000-0002-0000-0300-000009000000}">
      <formula1>"（Ⅰ）,（Ⅱ）,（Ⅲ）,（Ⅳ）,（Ⅴ）"</formula1>
    </dataValidation>
  </dataValidations>
  <printOptions horizontalCentered="1"/>
  <pageMargins left="0.6692913385826772" right="0.6692913385826772" top="0.59055118110236227" bottom="0.59055118110236227" header="0.51181102362204722" footer="0.39370078740157483"/>
  <pageSetup paperSize="9" scale="59" fitToHeight="0" orientation="portrait" cellComments="asDisplayed" r:id="rId1"/>
  <headerFooter alignWithMargins="0"/>
  <rowBreaks count="7" manualBreakCount="7">
    <brk id="20" max="9" man="1"/>
    <brk id="35" max="9" man="1"/>
    <brk id="40" max="9" man="1"/>
    <brk id="62" max="9" man="1"/>
    <brk id="116" max="9" man="1"/>
    <brk id="132" max="9" man="1"/>
    <brk id="139" max="9"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R74"/>
  <sheetViews>
    <sheetView showGridLines="0" view="pageBreakPreview" zoomScale="70" zoomScaleNormal="85" zoomScaleSheetLayoutView="70" workbookViewId="0"/>
  </sheetViews>
  <sheetFormatPr defaultColWidth="9" defaultRowHeight="22.5" customHeight="1"/>
  <cols>
    <col min="1" max="1" width="2.6640625" style="219" customWidth="1"/>
    <col min="2" max="2" width="6" style="219" customWidth="1"/>
    <col min="3" max="3" width="19" style="219" customWidth="1"/>
    <col min="4" max="13" width="7.6640625" style="219" customWidth="1"/>
    <col min="14" max="14" width="3.33203125" style="219" customWidth="1"/>
    <col min="15" max="16" width="13" style="220" customWidth="1"/>
    <col min="17" max="17" width="13" style="219" customWidth="1"/>
    <col min="18" max="16384" width="9" style="219"/>
  </cols>
  <sheetData>
    <row r="1" spans="1:18" ht="21" customHeight="1">
      <c r="A1" s="216" t="s">
        <v>127</v>
      </c>
      <c r="B1" s="217" t="s">
        <v>379</v>
      </c>
      <c r="C1" s="217"/>
      <c r="D1" s="218"/>
      <c r="E1" s="217"/>
      <c r="F1" s="217"/>
      <c r="G1" s="217"/>
      <c r="H1" s="217"/>
      <c r="I1" s="217"/>
      <c r="J1" s="217"/>
      <c r="K1" s="217"/>
      <c r="L1" s="217"/>
      <c r="M1" s="217"/>
    </row>
    <row r="2" spans="1:18" ht="21" customHeight="1" thickBot="1">
      <c r="A2" s="216"/>
      <c r="B2" s="1303" t="s">
        <v>144</v>
      </c>
      <c r="C2" s="1303"/>
      <c r="D2" s="1303"/>
      <c r="E2" s="216"/>
      <c r="F2" s="216"/>
      <c r="G2" s="216"/>
      <c r="H2" s="216"/>
      <c r="I2" s="216"/>
      <c r="J2" s="216"/>
      <c r="K2" s="216"/>
      <c r="L2" s="216"/>
      <c r="M2" s="216"/>
    </row>
    <row r="3" spans="1:18" ht="21" customHeight="1">
      <c r="B3" s="1334"/>
      <c r="C3" s="1285"/>
      <c r="D3" s="1289" t="s">
        <v>143</v>
      </c>
      <c r="E3" s="1341"/>
      <c r="F3" s="1341"/>
      <c r="G3" s="1277" t="s">
        <v>394</v>
      </c>
      <c r="H3" s="1277"/>
      <c r="I3" s="1277"/>
      <c r="J3" s="1344" t="s">
        <v>529</v>
      </c>
      <c r="K3" s="1344"/>
      <c r="L3" s="1344"/>
      <c r="M3" s="1345"/>
      <c r="R3" s="221"/>
    </row>
    <row r="4" spans="1:18" ht="21" customHeight="1">
      <c r="B4" s="1335"/>
      <c r="C4" s="1336"/>
      <c r="D4" s="1342" t="s">
        <v>38</v>
      </c>
      <c r="E4" s="1343"/>
      <c r="F4" s="1343"/>
      <c r="G4" s="1262"/>
      <c r="H4" s="1262"/>
      <c r="I4" s="1262"/>
      <c r="J4" s="1210"/>
      <c r="K4" s="1210"/>
      <c r="L4" s="1210"/>
      <c r="M4" s="1346"/>
    </row>
    <row r="5" spans="1:18" ht="21" customHeight="1">
      <c r="B5" s="1335"/>
      <c r="C5" s="1336"/>
      <c r="D5" s="222"/>
      <c r="E5" s="223" t="s">
        <v>37</v>
      </c>
      <c r="F5" s="223" t="s">
        <v>39</v>
      </c>
      <c r="G5" s="1262"/>
      <c r="H5" s="1262"/>
      <c r="I5" s="1262"/>
      <c r="J5" s="1210"/>
      <c r="K5" s="1210"/>
      <c r="L5" s="1210"/>
      <c r="M5" s="1346"/>
    </row>
    <row r="6" spans="1:18" ht="21" customHeight="1">
      <c r="B6" s="1337" t="s">
        <v>77</v>
      </c>
      <c r="C6" s="1350"/>
      <c r="D6" s="224">
        <f t="shared" ref="D6:D11" si="0">SUM(E6:F6)</f>
        <v>1</v>
      </c>
      <c r="E6" s="224">
        <v>1</v>
      </c>
      <c r="F6" s="224">
        <v>0</v>
      </c>
      <c r="G6" s="1349">
        <v>1</v>
      </c>
      <c r="H6" s="1349"/>
      <c r="I6" s="1349"/>
      <c r="J6" s="1347"/>
      <c r="K6" s="1347"/>
      <c r="L6" s="1347"/>
      <c r="M6" s="1348"/>
    </row>
    <row r="7" spans="1:18" ht="21" customHeight="1">
      <c r="B7" s="1304" t="s">
        <v>40</v>
      </c>
      <c r="C7" s="1231"/>
      <c r="D7" s="224">
        <f>SUM(E7:F7)</f>
        <v>1</v>
      </c>
      <c r="E7" s="224">
        <v>1</v>
      </c>
      <c r="F7" s="224">
        <v>0</v>
      </c>
      <c r="G7" s="1349">
        <v>1</v>
      </c>
      <c r="H7" s="1349"/>
      <c r="I7" s="1349"/>
      <c r="J7" s="1347"/>
      <c r="K7" s="1347"/>
      <c r="L7" s="1347"/>
      <c r="M7" s="1348"/>
    </row>
    <row r="8" spans="1:18" ht="21" customHeight="1">
      <c r="B8" s="1337" t="s">
        <v>128</v>
      </c>
      <c r="C8" s="1231"/>
      <c r="D8" s="224">
        <f>SUM(E8:F8)</f>
        <v>24</v>
      </c>
      <c r="E8" s="225">
        <v>19</v>
      </c>
      <c r="F8" s="225">
        <v>5</v>
      </c>
      <c r="G8" s="1333">
        <f>SUM(G9:I10)</f>
        <v>21.6</v>
      </c>
      <c r="H8" s="1333"/>
      <c r="I8" s="1333"/>
      <c r="J8" s="1347"/>
      <c r="K8" s="1347"/>
      <c r="L8" s="1347"/>
      <c r="M8" s="1348"/>
    </row>
    <row r="9" spans="1:18" ht="21" customHeight="1">
      <c r="B9" s="226"/>
      <c r="C9" s="227" t="s">
        <v>41</v>
      </c>
      <c r="D9" s="224">
        <f t="shared" si="0"/>
        <v>18</v>
      </c>
      <c r="E9" s="224">
        <v>18</v>
      </c>
      <c r="F9" s="224">
        <v>0</v>
      </c>
      <c r="G9" s="1338">
        <v>18</v>
      </c>
      <c r="H9" s="1339"/>
      <c r="I9" s="1340"/>
      <c r="J9" s="1347"/>
      <c r="K9" s="1347"/>
      <c r="L9" s="1347"/>
      <c r="M9" s="1348"/>
    </row>
    <row r="10" spans="1:18" ht="21" customHeight="1">
      <c r="B10" s="228"/>
      <c r="C10" s="227" t="s">
        <v>129</v>
      </c>
      <c r="D10" s="224">
        <f t="shared" si="0"/>
        <v>5</v>
      </c>
      <c r="E10" s="224">
        <v>3</v>
      </c>
      <c r="F10" s="224">
        <v>2</v>
      </c>
      <c r="G10" s="1333">
        <v>3.6</v>
      </c>
      <c r="H10" s="1333"/>
      <c r="I10" s="1333"/>
      <c r="J10" s="1347" t="s">
        <v>714</v>
      </c>
      <c r="K10" s="1347"/>
      <c r="L10" s="1347"/>
      <c r="M10" s="1348"/>
    </row>
    <row r="11" spans="1:18" ht="21" customHeight="1">
      <c r="B11" s="1304" t="s">
        <v>130</v>
      </c>
      <c r="C11" s="1231"/>
      <c r="D11" s="224">
        <f t="shared" si="0"/>
        <v>1</v>
      </c>
      <c r="E11" s="224">
        <v>0</v>
      </c>
      <c r="F11" s="224">
        <v>1</v>
      </c>
      <c r="G11" s="1333">
        <v>0.1</v>
      </c>
      <c r="H11" s="1333"/>
      <c r="I11" s="1333"/>
      <c r="J11" s="1347" t="s">
        <v>715</v>
      </c>
      <c r="K11" s="1347"/>
      <c r="L11" s="1347"/>
      <c r="M11" s="1348"/>
    </row>
    <row r="12" spans="1:18" ht="21" customHeight="1">
      <c r="B12" s="1304" t="s">
        <v>42</v>
      </c>
      <c r="C12" s="1231"/>
      <c r="D12" s="224">
        <v>1</v>
      </c>
      <c r="E12" s="224">
        <v>1</v>
      </c>
      <c r="F12" s="224">
        <v>1</v>
      </c>
      <c r="G12" s="1349">
        <v>1.5</v>
      </c>
      <c r="H12" s="1349"/>
      <c r="I12" s="1349"/>
      <c r="J12" s="1347"/>
      <c r="K12" s="1347"/>
      <c r="L12" s="1347"/>
      <c r="M12" s="1348"/>
    </row>
    <row r="13" spans="1:18" ht="21" customHeight="1">
      <c r="B13" s="1304" t="s">
        <v>131</v>
      </c>
      <c r="C13" s="1231"/>
      <c r="D13" s="1326" t="s">
        <v>716</v>
      </c>
      <c r="E13" s="1327"/>
      <c r="F13" s="1327"/>
      <c r="G13" s="1327"/>
      <c r="H13" s="1327"/>
      <c r="I13" s="1328"/>
      <c r="J13" s="1347"/>
      <c r="K13" s="1347"/>
      <c r="L13" s="1347"/>
      <c r="M13" s="1348"/>
    </row>
    <row r="14" spans="1:18" ht="21" customHeight="1">
      <c r="B14" s="1304" t="s">
        <v>132</v>
      </c>
      <c r="C14" s="1231"/>
      <c r="D14" s="1329"/>
      <c r="E14" s="1330"/>
      <c r="F14" s="1330"/>
      <c r="G14" s="1330"/>
      <c r="H14" s="1330"/>
      <c r="I14" s="1331"/>
      <c r="J14" s="1347"/>
      <c r="K14" s="1347"/>
      <c r="L14" s="1347"/>
      <c r="M14" s="1348"/>
    </row>
    <row r="15" spans="1:18" ht="21" customHeight="1">
      <c r="B15" s="1304" t="s">
        <v>133</v>
      </c>
      <c r="C15" s="1231"/>
      <c r="D15" s="224">
        <f>SUM(E15:F15)</f>
        <v>0</v>
      </c>
      <c r="E15" s="224">
        <v>0</v>
      </c>
      <c r="F15" s="224">
        <v>0</v>
      </c>
      <c r="G15" s="1333">
        <v>0</v>
      </c>
      <c r="H15" s="1333"/>
      <c r="I15" s="1333"/>
      <c r="J15" s="1347"/>
      <c r="K15" s="1347"/>
      <c r="L15" s="1347"/>
      <c r="M15" s="1348"/>
    </row>
    <row r="16" spans="1:18" ht="21" customHeight="1">
      <c r="B16" s="1304" t="s">
        <v>134</v>
      </c>
      <c r="C16" s="1231"/>
      <c r="D16" s="224">
        <f>SUM(E16:F16)</f>
        <v>0</v>
      </c>
      <c r="E16" s="224">
        <v>0</v>
      </c>
      <c r="F16" s="224">
        <v>0</v>
      </c>
      <c r="G16" s="1333">
        <v>0</v>
      </c>
      <c r="H16" s="1333"/>
      <c r="I16" s="1333"/>
      <c r="J16" s="1347"/>
      <c r="K16" s="1347"/>
      <c r="L16" s="1347"/>
      <c r="M16" s="1348"/>
    </row>
    <row r="17" spans="2:15" ht="21" customHeight="1" thickBot="1">
      <c r="B17" s="1220" t="s">
        <v>521</v>
      </c>
      <c r="C17" s="1221"/>
      <c r="D17" s="1221"/>
      <c r="E17" s="1221"/>
      <c r="F17" s="1221"/>
      <c r="G17" s="1221"/>
      <c r="H17" s="1221"/>
      <c r="I17" s="1222"/>
      <c r="J17" s="229">
        <v>40</v>
      </c>
      <c r="K17" s="230" t="s">
        <v>395</v>
      </c>
      <c r="L17" s="230"/>
      <c r="M17" s="231"/>
    </row>
    <row r="18" spans="2:15" ht="21" customHeight="1"/>
    <row r="19" spans="2:15" ht="21" customHeight="1" thickBot="1">
      <c r="B19" s="1282" t="s">
        <v>145</v>
      </c>
      <c r="C19" s="1282"/>
      <c r="D19" s="1282"/>
      <c r="E19" s="1282"/>
      <c r="F19" s="1332"/>
      <c r="G19" s="232"/>
    </row>
    <row r="20" spans="2:15" ht="21" customHeight="1">
      <c r="B20" s="1283"/>
      <c r="C20" s="1284"/>
      <c r="D20" s="1285"/>
      <c r="E20" s="1300" t="s">
        <v>38</v>
      </c>
      <c r="F20" s="1357"/>
      <c r="G20" s="1357"/>
      <c r="H20" s="1357"/>
      <c r="I20" s="1357"/>
      <c r="J20" s="1357"/>
      <c r="K20" s="1351" t="s">
        <v>371</v>
      </c>
      <c r="L20" s="1352"/>
      <c r="M20" s="1353"/>
    </row>
    <row r="21" spans="2:15" ht="21" customHeight="1">
      <c r="B21" s="1286"/>
      <c r="C21" s="1287"/>
      <c r="D21" s="1288"/>
      <c r="E21" s="1324"/>
      <c r="F21" s="1325"/>
      <c r="G21" s="1262" t="s">
        <v>37</v>
      </c>
      <c r="H21" s="1262"/>
      <c r="I21" s="1262" t="s">
        <v>39</v>
      </c>
      <c r="J21" s="1262"/>
      <c r="K21" s="1354"/>
      <c r="L21" s="1355"/>
      <c r="M21" s="1356"/>
    </row>
    <row r="22" spans="2:15" ht="21" customHeight="1">
      <c r="B22" s="1294" t="s">
        <v>717</v>
      </c>
      <c r="C22" s="1295"/>
      <c r="D22" s="1296"/>
      <c r="E22" s="1264">
        <f>SUM(G22:J22)</f>
        <v>10</v>
      </c>
      <c r="F22" s="1264"/>
      <c r="G22" s="1269">
        <v>10</v>
      </c>
      <c r="H22" s="1269"/>
      <c r="I22" s="1269">
        <v>0</v>
      </c>
      <c r="J22" s="1269"/>
      <c r="K22" s="1279"/>
      <c r="L22" s="1280"/>
      <c r="M22" s="1281"/>
      <c r="N22" s="221"/>
      <c r="O22" s="234"/>
    </row>
    <row r="23" spans="2:15" ht="21" customHeight="1">
      <c r="B23" s="1294" t="s">
        <v>718</v>
      </c>
      <c r="C23" s="1295"/>
      <c r="D23" s="1296"/>
      <c r="E23" s="1264">
        <f>SUM(G23:J23)</f>
        <v>6</v>
      </c>
      <c r="F23" s="1264"/>
      <c r="G23" s="1269">
        <v>6</v>
      </c>
      <c r="H23" s="1269"/>
      <c r="I23" s="1269">
        <v>0</v>
      </c>
      <c r="J23" s="1269"/>
      <c r="K23" s="1279"/>
      <c r="L23" s="1280"/>
      <c r="M23" s="1281"/>
      <c r="O23" s="234"/>
    </row>
    <row r="24" spans="2:15" ht="21" customHeight="1">
      <c r="B24" s="1294" t="s">
        <v>719</v>
      </c>
      <c r="C24" s="1295"/>
      <c r="D24" s="1296"/>
      <c r="E24" s="1264">
        <f>SUM(G24:J24)</f>
        <v>2</v>
      </c>
      <c r="F24" s="1264"/>
      <c r="G24" s="1269">
        <v>2</v>
      </c>
      <c r="H24" s="1269"/>
      <c r="I24" s="1269">
        <v>0</v>
      </c>
      <c r="J24" s="1269"/>
      <c r="K24" s="1279"/>
      <c r="L24" s="1280"/>
      <c r="M24" s="1281"/>
      <c r="O24" s="235"/>
    </row>
    <row r="25" spans="2:15" ht="21" customHeight="1">
      <c r="B25" s="1294"/>
      <c r="C25" s="1295"/>
      <c r="D25" s="1296"/>
      <c r="E25" s="1264"/>
      <c r="F25" s="1264"/>
      <c r="G25" s="1269"/>
      <c r="H25" s="1269"/>
      <c r="I25" s="1269"/>
      <c r="J25" s="1269"/>
      <c r="K25" s="1279"/>
      <c r="L25" s="1280"/>
      <c r="M25" s="1281"/>
    </row>
    <row r="26" spans="2:15" ht="32.549999999999997" customHeight="1" thickBot="1">
      <c r="B26" s="1297"/>
      <c r="C26" s="1298"/>
      <c r="D26" s="1299"/>
      <c r="E26" s="1301"/>
      <c r="F26" s="1301"/>
      <c r="G26" s="1273"/>
      <c r="H26" s="1273"/>
      <c r="I26" s="1273"/>
      <c r="J26" s="1273"/>
      <c r="K26" s="1290"/>
      <c r="L26" s="1291"/>
      <c r="M26" s="1292"/>
    </row>
    <row r="27" spans="2:15" ht="21" customHeight="1">
      <c r="B27" s="217"/>
    </row>
    <row r="28" spans="2:15" ht="21" customHeight="1" thickBot="1">
      <c r="B28" s="1282" t="s">
        <v>155</v>
      </c>
      <c r="C28" s="1282"/>
      <c r="D28" s="1282"/>
      <c r="E28" s="1282"/>
      <c r="F28" s="1282"/>
      <c r="G28" s="232"/>
    </row>
    <row r="29" spans="2:15" ht="21" customHeight="1">
      <c r="B29" s="1283"/>
      <c r="C29" s="1284"/>
      <c r="D29" s="1285"/>
      <c r="E29" s="1227" t="s">
        <v>38</v>
      </c>
      <c r="F29" s="1227"/>
      <c r="G29" s="1300"/>
      <c r="H29" s="1276"/>
      <c r="I29" s="1277"/>
      <c r="J29" s="1289"/>
      <c r="K29" s="1276"/>
      <c r="L29" s="1277"/>
      <c r="M29" s="1278"/>
    </row>
    <row r="30" spans="2:15" ht="21" customHeight="1">
      <c r="B30" s="1286"/>
      <c r="C30" s="1287"/>
      <c r="D30" s="1288"/>
      <c r="E30" s="1302"/>
      <c r="F30" s="1302"/>
      <c r="G30" s="1302"/>
      <c r="H30" s="1262" t="s">
        <v>37</v>
      </c>
      <c r="I30" s="1262"/>
      <c r="J30" s="1262"/>
      <c r="K30" s="1262" t="s">
        <v>39</v>
      </c>
      <c r="L30" s="1262"/>
      <c r="M30" s="1293"/>
    </row>
    <row r="31" spans="2:15" ht="21" customHeight="1">
      <c r="B31" s="1261" t="s">
        <v>367</v>
      </c>
      <c r="C31" s="1262"/>
      <c r="D31" s="1262"/>
      <c r="E31" s="1269">
        <v>1</v>
      </c>
      <c r="F31" s="1269"/>
      <c r="G31" s="1269"/>
      <c r="H31" s="1269" t="s">
        <v>720</v>
      </c>
      <c r="I31" s="1269"/>
      <c r="J31" s="1269"/>
      <c r="K31" s="1269" t="s">
        <v>351</v>
      </c>
      <c r="L31" s="1269"/>
      <c r="M31" s="1270"/>
    </row>
    <row r="32" spans="2:15" ht="21" customHeight="1">
      <c r="B32" s="1261" t="s">
        <v>156</v>
      </c>
      <c r="C32" s="1262"/>
      <c r="D32" s="1262"/>
      <c r="E32" s="1269">
        <v>0</v>
      </c>
      <c r="F32" s="1269"/>
      <c r="G32" s="1269"/>
      <c r="H32" s="1269" t="s">
        <v>720</v>
      </c>
      <c r="I32" s="1269"/>
      <c r="J32" s="1269"/>
      <c r="K32" s="1269" t="s">
        <v>720</v>
      </c>
      <c r="L32" s="1269"/>
      <c r="M32" s="1270"/>
    </row>
    <row r="33" spans="2:13" ht="21" customHeight="1">
      <c r="B33" s="1261" t="s">
        <v>157</v>
      </c>
      <c r="C33" s="1262"/>
      <c r="D33" s="1262"/>
      <c r="E33" s="1269">
        <v>0</v>
      </c>
      <c r="F33" s="1269"/>
      <c r="G33" s="1269"/>
      <c r="H33" s="1269" t="s">
        <v>720</v>
      </c>
      <c r="I33" s="1269"/>
      <c r="J33" s="1269"/>
      <c r="K33" s="1269" t="s">
        <v>720</v>
      </c>
      <c r="L33" s="1269"/>
      <c r="M33" s="1270"/>
    </row>
    <row r="34" spans="2:13" ht="21" customHeight="1">
      <c r="B34" s="1304" t="s">
        <v>158</v>
      </c>
      <c r="C34" s="1309"/>
      <c r="D34" s="1231"/>
      <c r="E34" s="1263">
        <v>0</v>
      </c>
      <c r="F34" s="1264"/>
      <c r="G34" s="1275"/>
      <c r="H34" s="1263" t="s">
        <v>720</v>
      </c>
      <c r="I34" s="1264"/>
      <c r="J34" s="1275"/>
      <c r="K34" s="1263" t="s">
        <v>720</v>
      </c>
      <c r="L34" s="1264"/>
      <c r="M34" s="1268"/>
    </row>
    <row r="35" spans="2:13" ht="21" customHeight="1">
      <c r="B35" s="1261" t="s">
        <v>721</v>
      </c>
      <c r="C35" s="1262"/>
      <c r="D35" s="1262"/>
      <c r="E35" s="1269">
        <v>0</v>
      </c>
      <c r="F35" s="1269"/>
      <c r="G35" s="1269"/>
      <c r="H35" s="1269" t="s">
        <v>720</v>
      </c>
      <c r="I35" s="1269"/>
      <c r="J35" s="1269"/>
      <c r="K35" s="1269" t="s">
        <v>720</v>
      </c>
      <c r="L35" s="1269"/>
      <c r="M35" s="1270"/>
    </row>
    <row r="36" spans="2:13" ht="21" customHeight="1" thickBot="1">
      <c r="B36" s="1271" t="s">
        <v>400</v>
      </c>
      <c r="C36" s="1272"/>
      <c r="D36" s="1272"/>
      <c r="E36" s="1273">
        <v>0</v>
      </c>
      <c r="F36" s="1273"/>
      <c r="G36" s="1273"/>
      <c r="H36" s="1273" t="s">
        <v>720</v>
      </c>
      <c r="I36" s="1273"/>
      <c r="J36" s="1273"/>
      <c r="K36" s="1273" t="s">
        <v>720</v>
      </c>
      <c r="L36" s="1273"/>
      <c r="M36" s="1274"/>
    </row>
    <row r="37" spans="2:13" ht="21" customHeight="1">
      <c r="B37" s="217"/>
    </row>
    <row r="38" spans="2:13" ht="21" customHeight="1" thickBot="1">
      <c r="B38" s="217" t="s">
        <v>370</v>
      </c>
    </row>
    <row r="39" spans="2:13" ht="21" customHeight="1">
      <c r="B39" s="1310" t="s">
        <v>722</v>
      </c>
      <c r="C39" s="1311"/>
      <c r="D39" s="1311"/>
      <c r="E39" s="1311"/>
      <c r="F39" s="1311"/>
      <c r="G39" s="1311"/>
      <c r="H39" s="1311"/>
      <c r="I39" s="1311"/>
      <c r="J39" s="1311"/>
      <c r="K39" s="1311"/>
      <c r="L39" s="1311"/>
      <c r="M39" s="1312"/>
    </row>
    <row r="40" spans="2:13" ht="21" customHeight="1">
      <c r="B40" s="1313"/>
      <c r="C40" s="1306"/>
      <c r="D40" s="1306"/>
      <c r="E40" s="1262" t="s">
        <v>159</v>
      </c>
      <c r="F40" s="1262"/>
      <c r="G40" s="1262"/>
      <c r="H40" s="1262"/>
      <c r="I40" s="1314" t="s">
        <v>381</v>
      </c>
      <c r="J40" s="1314"/>
      <c r="K40" s="1314"/>
      <c r="L40" s="1314"/>
      <c r="M40" s="1315"/>
    </row>
    <row r="41" spans="2:13" ht="21" customHeight="1">
      <c r="B41" s="1261" t="s">
        <v>129</v>
      </c>
      <c r="C41" s="1262"/>
      <c r="D41" s="1262"/>
      <c r="E41" s="1263">
        <v>0</v>
      </c>
      <c r="F41" s="1264"/>
      <c r="G41" s="1264"/>
      <c r="H41" s="237" t="s">
        <v>312</v>
      </c>
      <c r="I41" s="1263" t="s">
        <v>720</v>
      </c>
      <c r="J41" s="1264"/>
      <c r="K41" s="1264"/>
      <c r="L41" s="1264"/>
      <c r="M41" s="238" t="s">
        <v>313</v>
      </c>
    </row>
    <row r="42" spans="2:13" ht="21" customHeight="1">
      <c r="B42" s="1261" t="s">
        <v>41</v>
      </c>
      <c r="C42" s="1262"/>
      <c r="D42" s="1262"/>
      <c r="E42" s="1263">
        <v>3</v>
      </c>
      <c r="F42" s="1264"/>
      <c r="G42" s="1264"/>
      <c r="H42" s="239" t="s">
        <v>312</v>
      </c>
      <c r="I42" s="1263">
        <v>1</v>
      </c>
      <c r="J42" s="1264"/>
      <c r="K42" s="1264"/>
      <c r="L42" s="1264"/>
      <c r="M42" s="238" t="s">
        <v>313</v>
      </c>
    </row>
    <row r="43" spans="2:13" ht="21" customHeight="1">
      <c r="B43" s="1228" t="s">
        <v>40</v>
      </c>
      <c r="C43" s="1229"/>
      <c r="D43" s="1229"/>
      <c r="E43" s="1320">
        <v>0</v>
      </c>
      <c r="F43" s="1321"/>
      <c r="G43" s="1321"/>
      <c r="H43" s="240" t="s">
        <v>312</v>
      </c>
      <c r="I43" s="1320" t="s">
        <v>720</v>
      </c>
      <c r="J43" s="1321"/>
      <c r="K43" s="1321"/>
      <c r="L43" s="1321"/>
      <c r="M43" s="241" t="s">
        <v>312</v>
      </c>
    </row>
    <row r="44" spans="2:13" ht="21" customHeight="1" thickBot="1">
      <c r="B44" s="1266"/>
      <c r="C44" s="1267"/>
      <c r="D44" s="1267"/>
      <c r="E44" s="1322"/>
      <c r="F44" s="1301"/>
      <c r="G44" s="1301"/>
      <c r="H44" s="242" t="s">
        <v>312</v>
      </c>
      <c r="I44" s="1322"/>
      <c r="J44" s="1301"/>
      <c r="K44" s="1301"/>
      <c r="L44" s="1301"/>
      <c r="M44" s="243" t="s">
        <v>312</v>
      </c>
    </row>
    <row r="45" spans="2:13" ht="21" customHeight="1">
      <c r="B45" s="217"/>
    </row>
    <row r="46" spans="2:13" ht="21" customHeight="1" thickBot="1">
      <c r="B46" s="1265" t="s">
        <v>449</v>
      </c>
      <c r="C46" s="1265"/>
      <c r="D46" s="1265"/>
      <c r="E46" s="1265"/>
      <c r="F46" s="1265"/>
      <c r="G46" s="1265"/>
      <c r="H46" s="1265"/>
      <c r="I46" s="1265"/>
      <c r="J46" s="1265"/>
      <c r="K46" s="1265"/>
      <c r="L46" s="1265"/>
      <c r="M46" s="1265"/>
    </row>
    <row r="47" spans="2:13" ht="21" customHeight="1">
      <c r="B47" s="1245" t="s">
        <v>274</v>
      </c>
      <c r="C47" s="1246"/>
      <c r="D47" s="1246"/>
      <c r="E47" s="1249" t="s">
        <v>353</v>
      </c>
      <c r="F47" s="1249"/>
      <c r="G47" s="1249"/>
      <c r="H47" s="1249"/>
      <c r="I47" s="1249"/>
      <c r="J47" s="1249"/>
      <c r="K47" s="1250" t="s">
        <v>723</v>
      </c>
      <c r="L47" s="1250"/>
      <c r="M47" s="1251"/>
    </row>
    <row r="48" spans="2:13" ht="25.05" customHeight="1">
      <c r="B48" s="1247"/>
      <c r="C48" s="1248"/>
      <c r="D48" s="1248"/>
      <c r="E48" s="1252" t="s">
        <v>160</v>
      </c>
      <c r="F48" s="1252"/>
      <c r="G48" s="1252"/>
      <c r="H48" s="1252"/>
      <c r="I48" s="1252"/>
      <c r="J48" s="1252"/>
      <c r="K48" s="1253">
        <v>2.62</v>
      </c>
      <c r="L48" s="1254"/>
      <c r="M48" s="1257" t="s">
        <v>327</v>
      </c>
    </row>
    <row r="49" spans="2:16" ht="25.05" customHeight="1">
      <c r="B49" s="1247"/>
      <c r="C49" s="1248"/>
      <c r="D49" s="1248"/>
      <c r="E49" s="1323" t="s">
        <v>161</v>
      </c>
      <c r="F49" s="1323"/>
      <c r="G49" s="1323"/>
      <c r="H49" s="1323"/>
      <c r="I49" s="1323"/>
      <c r="J49" s="1323"/>
      <c r="K49" s="1255"/>
      <c r="L49" s="1256"/>
      <c r="M49" s="1258"/>
    </row>
    <row r="50" spans="2:16" ht="21" customHeight="1">
      <c r="B50" s="1236" t="s">
        <v>275</v>
      </c>
      <c r="C50" s="1237"/>
      <c r="D50" s="1237"/>
      <c r="E50" s="1238"/>
      <c r="F50" s="1259" t="s">
        <v>162</v>
      </c>
      <c r="G50" s="1259"/>
      <c r="H50" s="1259"/>
      <c r="I50" s="1316"/>
      <c r="J50" s="1317"/>
      <c r="K50" s="1317"/>
      <c r="L50" s="1317"/>
      <c r="M50" s="244" t="s">
        <v>313</v>
      </c>
    </row>
    <row r="51" spans="2:16" ht="21" customHeight="1">
      <c r="B51" s="1236"/>
      <c r="C51" s="1237"/>
      <c r="D51" s="1237"/>
      <c r="E51" s="1238"/>
      <c r="F51" s="1259" t="s">
        <v>163</v>
      </c>
      <c r="G51" s="1259"/>
      <c r="H51" s="1259"/>
      <c r="I51" s="1238"/>
      <c r="J51" s="1238"/>
      <c r="K51" s="1238"/>
      <c r="L51" s="1238"/>
      <c r="M51" s="1260"/>
    </row>
    <row r="52" spans="2:16" ht="21" customHeight="1">
      <c r="B52" s="1236"/>
      <c r="C52" s="1237"/>
      <c r="D52" s="1237"/>
      <c r="E52" s="1238"/>
      <c r="F52" s="1259" t="s">
        <v>164</v>
      </c>
      <c r="G52" s="1259"/>
      <c r="H52" s="1259"/>
      <c r="I52" s="1238"/>
      <c r="J52" s="1238"/>
      <c r="K52" s="1238"/>
      <c r="L52" s="1238"/>
      <c r="M52" s="1260"/>
    </row>
    <row r="53" spans="2:16" ht="21" customHeight="1" thickBot="1">
      <c r="B53" s="1239"/>
      <c r="C53" s="1240"/>
      <c r="D53" s="1240"/>
      <c r="E53" s="1241"/>
      <c r="F53" s="1319" t="s">
        <v>165</v>
      </c>
      <c r="G53" s="1319"/>
      <c r="H53" s="1319"/>
      <c r="I53" s="1241"/>
      <c r="J53" s="1241"/>
      <c r="K53" s="1241"/>
      <c r="L53" s="1241"/>
      <c r="M53" s="1318"/>
    </row>
    <row r="54" spans="2:16" ht="21" customHeight="1">
      <c r="B54" s="245"/>
      <c r="C54" s="245"/>
      <c r="D54" s="245"/>
    </row>
    <row r="55" spans="2:16" ht="21" customHeight="1" thickBot="1">
      <c r="B55" s="1225" t="s">
        <v>166</v>
      </c>
      <c r="C55" s="1225"/>
    </row>
    <row r="56" spans="2:16" ht="21" customHeight="1">
      <c r="B56" s="1226" t="s">
        <v>77</v>
      </c>
      <c r="C56" s="1227"/>
      <c r="D56" s="1227" t="s">
        <v>141</v>
      </c>
      <c r="E56" s="1227"/>
      <c r="F56" s="1227"/>
      <c r="G56" s="1227"/>
      <c r="H56" s="1227"/>
      <c r="I56" s="247" t="s">
        <v>611</v>
      </c>
      <c r="J56" s="248"/>
      <c r="K56" s="248"/>
      <c r="L56" s="248"/>
      <c r="M56" s="249"/>
    </row>
    <row r="57" spans="2:16" ht="36" customHeight="1">
      <c r="B57" s="1228"/>
      <c r="C57" s="1229"/>
      <c r="D57" s="1230" t="s">
        <v>257</v>
      </c>
      <c r="E57" s="1231"/>
      <c r="F57" s="250" t="s">
        <v>643</v>
      </c>
      <c r="G57" s="1232" t="s">
        <v>142</v>
      </c>
      <c r="H57" s="1232"/>
      <c r="I57" s="1233" t="s">
        <v>724</v>
      </c>
      <c r="J57" s="1234"/>
      <c r="K57" s="1234"/>
      <c r="L57" s="1234"/>
      <c r="M57" s="1235"/>
    </row>
    <row r="58" spans="2:16" ht="21" customHeight="1" thickBot="1">
      <c r="B58" s="1305"/>
      <c r="C58" s="1306"/>
      <c r="D58" s="1242" t="s">
        <v>129</v>
      </c>
      <c r="E58" s="1242"/>
      <c r="F58" s="1242" t="s">
        <v>41</v>
      </c>
      <c r="G58" s="1242"/>
      <c r="H58" s="1242" t="s">
        <v>40</v>
      </c>
      <c r="I58" s="1242"/>
      <c r="J58" s="1243" t="s">
        <v>130</v>
      </c>
      <c r="K58" s="1243"/>
      <c r="L58" s="1243" t="s">
        <v>42</v>
      </c>
      <c r="M58" s="1244"/>
      <c r="O58" s="1208"/>
      <c r="P58" s="1208"/>
    </row>
    <row r="59" spans="2:16" ht="21" customHeight="1">
      <c r="B59" s="1307"/>
      <c r="C59" s="1308"/>
      <c r="D59" s="251" t="s">
        <v>37</v>
      </c>
      <c r="E59" s="251" t="s">
        <v>39</v>
      </c>
      <c r="F59" s="251" t="s">
        <v>37</v>
      </c>
      <c r="G59" s="251" t="s">
        <v>39</v>
      </c>
      <c r="H59" s="251" t="s">
        <v>37</v>
      </c>
      <c r="I59" s="251" t="s">
        <v>39</v>
      </c>
      <c r="J59" s="251" t="s">
        <v>37</v>
      </c>
      <c r="K59" s="251" t="s">
        <v>39</v>
      </c>
      <c r="L59" s="251" t="s">
        <v>37</v>
      </c>
      <c r="M59" s="252" t="s">
        <v>39</v>
      </c>
    </row>
    <row r="60" spans="2:16" ht="36" customHeight="1">
      <c r="B60" s="1209" t="s">
        <v>276</v>
      </c>
      <c r="C60" s="1210"/>
      <c r="D60" s="233">
        <v>0</v>
      </c>
      <c r="E60" s="233">
        <v>0</v>
      </c>
      <c r="F60" s="233">
        <v>4</v>
      </c>
      <c r="G60" s="233">
        <v>0</v>
      </c>
      <c r="H60" s="233">
        <v>0</v>
      </c>
      <c r="I60" s="233">
        <v>0</v>
      </c>
      <c r="J60" s="233">
        <v>0</v>
      </c>
      <c r="K60" s="233">
        <v>0</v>
      </c>
      <c r="L60" s="233">
        <v>0</v>
      </c>
      <c r="M60" s="236">
        <v>0</v>
      </c>
    </row>
    <row r="61" spans="2:16" ht="36" customHeight="1">
      <c r="B61" s="1209" t="s">
        <v>277</v>
      </c>
      <c r="C61" s="1210"/>
      <c r="D61" s="233">
        <v>1</v>
      </c>
      <c r="E61" s="233">
        <v>0</v>
      </c>
      <c r="F61" s="233">
        <v>4</v>
      </c>
      <c r="G61" s="233">
        <v>0</v>
      </c>
      <c r="H61" s="233">
        <v>0</v>
      </c>
      <c r="I61" s="233">
        <v>0</v>
      </c>
      <c r="J61" s="233">
        <v>0</v>
      </c>
      <c r="K61" s="233">
        <v>0</v>
      </c>
      <c r="L61" s="233">
        <v>0</v>
      </c>
      <c r="M61" s="236">
        <v>0</v>
      </c>
      <c r="O61" s="1208"/>
      <c r="P61" s="1208"/>
    </row>
    <row r="62" spans="2:16" ht="21" customHeight="1">
      <c r="B62" s="1211" t="s">
        <v>140</v>
      </c>
      <c r="C62" s="253" t="s">
        <v>135</v>
      </c>
      <c r="D62" s="233">
        <v>1</v>
      </c>
      <c r="E62" s="233">
        <v>0</v>
      </c>
      <c r="F62" s="233">
        <v>2</v>
      </c>
      <c r="G62" s="233">
        <v>0</v>
      </c>
      <c r="H62" s="233">
        <v>0</v>
      </c>
      <c r="I62" s="233">
        <v>0</v>
      </c>
      <c r="J62" s="233">
        <v>0</v>
      </c>
      <c r="K62" s="233">
        <v>0</v>
      </c>
      <c r="L62" s="233">
        <v>0</v>
      </c>
      <c r="M62" s="236">
        <v>0</v>
      </c>
    </row>
    <row r="63" spans="2:16" ht="36" customHeight="1">
      <c r="B63" s="1212"/>
      <c r="C63" s="254" t="s">
        <v>136</v>
      </c>
      <c r="D63" s="233">
        <v>0</v>
      </c>
      <c r="E63" s="233">
        <v>0</v>
      </c>
      <c r="F63" s="233">
        <v>7</v>
      </c>
      <c r="G63" s="233">
        <v>0</v>
      </c>
      <c r="H63" s="233">
        <v>0</v>
      </c>
      <c r="I63" s="233">
        <v>0</v>
      </c>
      <c r="J63" s="233">
        <v>0</v>
      </c>
      <c r="K63" s="233">
        <v>0</v>
      </c>
      <c r="L63" s="233">
        <v>0</v>
      </c>
      <c r="M63" s="236">
        <v>0</v>
      </c>
    </row>
    <row r="64" spans="2:16" ht="36" customHeight="1">
      <c r="B64" s="1212"/>
      <c r="C64" s="254" t="s">
        <v>137</v>
      </c>
      <c r="D64" s="233">
        <v>1</v>
      </c>
      <c r="E64" s="233">
        <v>0</v>
      </c>
      <c r="F64" s="233">
        <v>0</v>
      </c>
      <c r="G64" s="233">
        <v>0</v>
      </c>
      <c r="H64" s="233">
        <v>0</v>
      </c>
      <c r="I64" s="233">
        <v>0</v>
      </c>
      <c r="J64" s="233">
        <v>0</v>
      </c>
      <c r="K64" s="233">
        <v>0</v>
      </c>
      <c r="L64" s="233">
        <v>0</v>
      </c>
      <c r="M64" s="236">
        <v>0</v>
      </c>
    </row>
    <row r="65" spans="2:13" ht="36" customHeight="1">
      <c r="B65" s="1212"/>
      <c r="C65" s="254" t="s">
        <v>138</v>
      </c>
      <c r="D65" s="233">
        <v>1</v>
      </c>
      <c r="E65" s="233">
        <v>0</v>
      </c>
      <c r="F65" s="233">
        <v>4</v>
      </c>
      <c r="G65" s="233">
        <v>0</v>
      </c>
      <c r="H65" s="233">
        <v>1</v>
      </c>
      <c r="I65" s="233">
        <v>0</v>
      </c>
      <c r="J65" s="233">
        <v>0</v>
      </c>
      <c r="K65" s="233">
        <v>0</v>
      </c>
      <c r="L65" s="233">
        <v>0</v>
      </c>
      <c r="M65" s="236">
        <v>0</v>
      </c>
    </row>
    <row r="66" spans="2:13" ht="21" customHeight="1">
      <c r="B66" s="1213"/>
      <c r="C66" s="254" t="s">
        <v>237</v>
      </c>
      <c r="D66" s="233">
        <v>0</v>
      </c>
      <c r="E66" s="233">
        <v>2</v>
      </c>
      <c r="F66" s="233">
        <v>5</v>
      </c>
      <c r="G66" s="233">
        <v>0</v>
      </c>
      <c r="H66" s="233">
        <v>0</v>
      </c>
      <c r="I66" s="233">
        <v>0</v>
      </c>
      <c r="J66" s="233">
        <v>0</v>
      </c>
      <c r="K66" s="233">
        <v>1</v>
      </c>
      <c r="L66" s="233">
        <v>1</v>
      </c>
      <c r="M66" s="236">
        <v>1</v>
      </c>
    </row>
    <row r="67" spans="2:13" ht="21" customHeight="1">
      <c r="B67" s="1214" t="s">
        <v>371</v>
      </c>
      <c r="C67" s="1215"/>
      <c r="D67" s="1215"/>
      <c r="E67" s="1216"/>
      <c r="F67" s="1217"/>
      <c r="G67" s="1218"/>
      <c r="H67" s="1218"/>
      <c r="I67" s="1218"/>
      <c r="J67" s="1218"/>
      <c r="K67" s="1218"/>
      <c r="L67" s="1218"/>
      <c r="M67" s="1219"/>
    </row>
    <row r="68" spans="2:13" ht="21" customHeight="1" thickBot="1">
      <c r="B68" s="1220" t="s">
        <v>139</v>
      </c>
      <c r="C68" s="1221"/>
      <c r="D68" s="1221"/>
      <c r="E68" s="1222"/>
      <c r="F68" s="255" t="s">
        <v>643</v>
      </c>
      <c r="G68" s="1223"/>
      <c r="H68" s="1223"/>
      <c r="I68" s="1223"/>
      <c r="J68" s="1223"/>
      <c r="K68" s="1223"/>
      <c r="L68" s="1223"/>
      <c r="M68" s="1224"/>
    </row>
    <row r="70" spans="2:13" ht="22.5" customHeight="1">
      <c r="C70" s="256"/>
      <c r="D70" s="1205" t="s">
        <v>129</v>
      </c>
      <c r="E70" s="1206"/>
      <c r="F70" s="1206" t="s">
        <v>41</v>
      </c>
      <c r="G70" s="1206"/>
      <c r="H70" s="1206" t="s">
        <v>40</v>
      </c>
      <c r="I70" s="1206"/>
      <c r="J70" s="1206" t="s">
        <v>130</v>
      </c>
      <c r="K70" s="1206"/>
      <c r="L70" s="1206" t="s">
        <v>42</v>
      </c>
      <c r="M70" s="1207"/>
    </row>
    <row r="71" spans="2:13" ht="22.5" customHeight="1">
      <c r="C71" s="256"/>
      <c r="D71" s="257" t="s">
        <v>37</v>
      </c>
      <c r="E71" s="258" t="s">
        <v>39</v>
      </c>
      <c r="F71" s="258" t="s">
        <v>37</v>
      </c>
      <c r="G71" s="258" t="s">
        <v>39</v>
      </c>
      <c r="H71" s="258" t="s">
        <v>37</v>
      </c>
      <c r="I71" s="258" t="s">
        <v>39</v>
      </c>
      <c r="J71" s="258" t="s">
        <v>37</v>
      </c>
      <c r="K71" s="258" t="s">
        <v>39</v>
      </c>
      <c r="L71" s="258" t="s">
        <v>37</v>
      </c>
      <c r="M71" s="259" t="s">
        <v>39</v>
      </c>
    </row>
    <row r="72" spans="2:13" ht="22.5" customHeight="1">
      <c r="C72" s="260" t="s">
        <v>725</v>
      </c>
      <c r="D72" s="261">
        <f>E10</f>
        <v>3</v>
      </c>
      <c r="E72" s="262">
        <f>F10</f>
        <v>2</v>
      </c>
      <c r="F72" s="262">
        <f>E9</f>
        <v>18</v>
      </c>
      <c r="G72" s="262">
        <f>F9</f>
        <v>0</v>
      </c>
      <c r="H72" s="262">
        <f>E7</f>
        <v>1</v>
      </c>
      <c r="I72" s="262">
        <f>F7</f>
        <v>0</v>
      </c>
      <c r="J72" s="262">
        <f>E11</f>
        <v>0</v>
      </c>
      <c r="K72" s="262">
        <f>F11</f>
        <v>1</v>
      </c>
      <c r="L72" s="262">
        <f>E12</f>
        <v>1</v>
      </c>
      <c r="M72" s="263">
        <f>F12</f>
        <v>1</v>
      </c>
    </row>
    <row r="73" spans="2:13" ht="22.5" customHeight="1">
      <c r="C73" s="260" t="s">
        <v>726</v>
      </c>
      <c r="D73" s="261">
        <f t="shared" ref="D73:M73" si="1">SUM(D62:D66)</f>
        <v>3</v>
      </c>
      <c r="E73" s="262">
        <f t="shared" si="1"/>
        <v>2</v>
      </c>
      <c r="F73" s="262">
        <f t="shared" si="1"/>
        <v>18</v>
      </c>
      <c r="G73" s="262">
        <f t="shared" si="1"/>
        <v>0</v>
      </c>
      <c r="H73" s="262">
        <f t="shared" si="1"/>
        <v>1</v>
      </c>
      <c r="I73" s="262">
        <f t="shared" si="1"/>
        <v>0</v>
      </c>
      <c r="J73" s="262">
        <f t="shared" si="1"/>
        <v>0</v>
      </c>
      <c r="K73" s="262">
        <f t="shared" si="1"/>
        <v>1</v>
      </c>
      <c r="L73" s="262">
        <f t="shared" si="1"/>
        <v>1</v>
      </c>
      <c r="M73" s="263">
        <f t="shared" si="1"/>
        <v>1</v>
      </c>
    </row>
    <row r="74" spans="2:13" ht="22.5" customHeight="1">
      <c r="C74" s="256" t="s">
        <v>727</v>
      </c>
      <c r="D74" s="264" t="str">
        <f>IF(D72=D73,"OK","NG")</f>
        <v>OK</v>
      </c>
      <c r="E74" s="265" t="str">
        <f t="shared" ref="E74:M74" si="2">IF(E72=E73,"OK","NG")</f>
        <v>OK</v>
      </c>
      <c r="F74" s="265" t="str">
        <f>IF(F72=F73,"OK","NG")</f>
        <v>OK</v>
      </c>
      <c r="G74" s="265" t="str">
        <f t="shared" si="2"/>
        <v>OK</v>
      </c>
      <c r="H74" s="265" t="str">
        <f t="shared" si="2"/>
        <v>OK</v>
      </c>
      <c r="I74" s="265" t="str">
        <f t="shared" si="2"/>
        <v>OK</v>
      </c>
      <c r="J74" s="265" t="str">
        <f t="shared" si="2"/>
        <v>OK</v>
      </c>
      <c r="K74" s="265" t="str">
        <f t="shared" si="2"/>
        <v>OK</v>
      </c>
      <c r="L74" s="265" t="str">
        <f t="shared" si="2"/>
        <v>OK</v>
      </c>
      <c r="M74" s="266" t="str">
        <f t="shared" si="2"/>
        <v>OK</v>
      </c>
    </row>
  </sheetData>
  <mergeCells count="160">
    <mergeCell ref="K23:M23"/>
    <mergeCell ref="B7:C7"/>
    <mergeCell ref="K20:M21"/>
    <mergeCell ref="E20:J20"/>
    <mergeCell ref="J8:M8"/>
    <mergeCell ref="G10:I10"/>
    <mergeCell ref="G3:I5"/>
    <mergeCell ref="J11:M11"/>
    <mergeCell ref="J13:M13"/>
    <mergeCell ref="J15:M15"/>
    <mergeCell ref="J16:M16"/>
    <mergeCell ref="J10:M10"/>
    <mergeCell ref="G7:I7"/>
    <mergeCell ref="J12:M12"/>
    <mergeCell ref="G6:I6"/>
    <mergeCell ref="J7:M7"/>
    <mergeCell ref="K24:M24"/>
    <mergeCell ref="K22:M22"/>
    <mergeCell ref="G22:H22"/>
    <mergeCell ref="G15:I15"/>
    <mergeCell ref="G9:I9"/>
    <mergeCell ref="I24:J24"/>
    <mergeCell ref="D3:F3"/>
    <mergeCell ref="D4:F4"/>
    <mergeCell ref="J3:M5"/>
    <mergeCell ref="B22:D22"/>
    <mergeCell ref="J6:M6"/>
    <mergeCell ref="I21:J21"/>
    <mergeCell ref="G8:I8"/>
    <mergeCell ref="G11:I11"/>
    <mergeCell ref="B17:I17"/>
    <mergeCell ref="G12:I12"/>
    <mergeCell ref="B24:D24"/>
    <mergeCell ref="B14:C14"/>
    <mergeCell ref="B6:C6"/>
    <mergeCell ref="I23:J23"/>
    <mergeCell ref="J9:M9"/>
    <mergeCell ref="G21:H21"/>
    <mergeCell ref="G23:H23"/>
    <mergeCell ref="J14:M14"/>
    <mergeCell ref="E25:F25"/>
    <mergeCell ref="E24:F24"/>
    <mergeCell ref="B15:C15"/>
    <mergeCell ref="G24:H24"/>
    <mergeCell ref="E21:F21"/>
    <mergeCell ref="D13:I14"/>
    <mergeCell ref="B19:F19"/>
    <mergeCell ref="G16:I16"/>
    <mergeCell ref="B3:C5"/>
    <mergeCell ref="B8:C8"/>
    <mergeCell ref="B11:C11"/>
    <mergeCell ref="E22:F22"/>
    <mergeCell ref="I22:J22"/>
    <mergeCell ref="B2:D2"/>
    <mergeCell ref="E23:F23"/>
    <mergeCell ref="B20:D21"/>
    <mergeCell ref="B16:C16"/>
    <mergeCell ref="B23:D23"/>
    <mergeCell ref="B12:C12"/>
    <mergeCell ref="B13:C13"/>
    <mergeCell ref="B58:C59"/>
    <mergeCell ref="E32:G32"/>
    <mergeCell ref="B34:D34"/>
    <mergeCell ref="B39:M39"/>
    <mergeCell ref="B40:D40"/>
    <mergeCell ref="E40:H40"/>
    <mergeCell ref="I40:M40"/>
    <mergeCell ref="F50:H50"/>
    <mergeCell ref="I50:L50"/>
    <mergeCell ref="I53:M53"/>
    <mergeCell ref="F52:H52"/>
    <mergeCell ref="F53:H53"/>
    <mergeCell ref="E43:G43"/>
    <mergeCell ref="E44:G44"/>
    <mergeCell ref="E49:J49"/>
    <mergeCell ref="I44:L44"/>
    <mergeCell ref="I43:L43"/>
    <mergeCell ref="K29:M29"/>
    <mergeCell ref="K32:M32"/>
    <mergeCell ref="I26:J26"/>
    <mergeCell ref="G26:H26"/>
    <mergeCell ref="H31:J31"/>
    <mergeCell ref="K31:M31"/>
    <mergeCell ref="K25:M25"/>
    <mergeCell ref="B28:F28"/>
    <mergeCell ref="B29:D30"/>
    <mergeCell ref="H29:J29"/>
    <mergeCell ref="K26:M26"/>
    <mergeCell ref="H30:J30"/>
    <mergeCell ref="K30:M30"/>
    <mergeCell ref="B25:D25"/>
    <mergeCell ref="G25:H25"/>
    <mergeCell ref="I25:J25"/>
    <mergeCell ref="H32:J32"/>
    <mergeCell ref="B26:D26"/>
    <mergeCell ref="B32:D32"/>
    <mergeCell ref="E29:G29"/>
    <mergeCell ref="B31:D31"/>
    <mergeCell ref="E31:G31"/>
    <mergeCell ref="E26:F26"/>
    <mergeCell ref="E30:G30"/>
    <mergeCell ref="K34:M34"/>
    <mergeCell ref="K33:M33"/>
    <mergeCell ref="H33:J33"/>
    <mergeCell ref="K35:M35"/>
    <mergeCell ref="B35:D35"/>
    <mergeCell ref="E35:G35"/>
    <mergeCell ref="H35:J35"/>
    <mergeCell ref="B36:D36"/>
    <mergeCell ref="E36:G36"/>
    <mergeCell ref="H36:J36"/>
    <mergeCell ref="K36:M36"/>
    <mergeCell ref="B33:D33"/>
    <mergeCell ref="E33:G33"/>
    <mergeCell ref="E34:G34"/>
    <mergeCell ref="H34:J34"/>
    <mergeCell ref="B41:D41"/>
    <mergeCell ref="E41:G41"/>
    <mergeCell ref="I41:L41"/>
    <mergeCell ref="E42:G42"/>
    <mergeCell ref="I42:L42"/>
    <mergeCell ref="B46:M46"/>
    <mergeCell ref="B42:D42"/>
    <mergeCell ref="B43:D43"/>
    <mergeCell ref="B44:D44"/>
    <mergeCell ref="B47:D49"/>
    <mergeCell ref="E47:J47"/>
    <mergeCell ref="K47:M47"/>
    <mergeCell ref="E48:J48"/>
    <mergeCell ref="K48:L49"/>
    <mergeCell ref="M48:M49"/>
    <mergeCell ref="F51:H51"/>
    <mergeCell ref="I51:M51"/>
    <mergeCell ref="I52:M52"/>
    <mergeCell ref="B55:C55"/>
    <mergeCell ref="B56:C57"/>
    <mergeCell ref="D56:H56"/>
    <mergeCell ref="D57:E57"/>
    <mergeCell ref="G57:H57"/>
    <mergeCell ref="I57:M57"/>
    <mergeCell ref="B50:E53"/>
    <mergeCell ref="D58:E58"/>
    <mergeCell ref="F58:G58"/>
    <mergeCell ref="H58:I58"/>
    <mergeCell ref="J58:K58"/>
    <mergeCell ref="L58:M58"/>
    <mergeCell ref="D70:E70"/>
    <mergeCell ref="F70:G70"/>
    <mergeCell ref="H70:I70"/>
    <mergeCell ref="J70:K70"/>
    <mergeCell ref="L70:M70"/>
    <mergeCell ref="O58:P58"/>
    <mergeCell ref="B60:C60"/>
    <mergeCell ref="B61:C61"/>
    <mergeCell ref="O61:P61"/>
    <mergeCell ref="B62:B66"/>
    <mergeCell ref="B67:E67"/>
    <mergeCell ref="F67:M67"/>
    <mergeCell ref="B68:E68"/>
    <mergeCell ref="G68:M68"/>
  </mergeCells>
  <phoneticPr fontId="4"/>
  <conditionalFormatting sqref="D74:M74">
    <cfRule type="cellIs" dxfId="8" priority="1" operator="equal">
      <formula>"NG"</formula>
    </cfRule>
  </conditionalFormatting>
  <dataValidations count="3">
    <dataValidation type="list" allowBlank="1" showInputMessage="1" showErrorMessage="1" sqref="K47:M47" xr:uid="{00000000-0002-0000-0400-000000000000}">
      <formula1>"1.5：1以上,2：1以上,2.5：1以上,3：1以上"</formula1>
    </dataValidation>
    <dataValidation type="list" allowBlank="1" showInputMessage="1" showErrorMessage="1" sqref="F68 F57 I56" xr:uid="{00000000-0002-0000-0400-000001000000}">
      <formula1>"あり,なし"</formula1>
    </dataValidation>
    <dataValidation type="list" allowBlank="1" showInputMessage="1" showErrorMessage="1" sqref="B22:D26" xr:uid="{00000000-0002-0000-0400-000002000000}">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27" bottom="0.59055118110236227" header="0.51181102362204722" footer="0.39370078740157483"/>
  <pageSetup paperSize="9" scale="83" fitToHeight="0" orientation="portrait" cellComments="asDisplayed" r:id="rId1"/>
  <headerFooter alignWithMargins="0"/>
  <rowBreaks count="1" manualBreakCount="1">
    <brk id="37"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P68"/>
  <sheetViews>
    <sheetView showGridLines="0" view="pageBreakPreview" zoomScale="70" zoomScaleNormal="85" zoomScaleSheetLayoutView="70" workbookViewId="0"/>
  </sheetViews>
  <sheetFormatPr defaultRowHeight="13.2"/>
  <cols>
    <col min="1" max="1" width="2.77734375" style="5" customWidth="1"/>
    <col min="2" max="2" width="4.33203125" style="5" customWidth="1"/>
    <col min="3" max="3" width="5.6640625" style="5" customWidth="1"/>
    <col min="4" max="4" width="4.33203125" style="5" customWidth="1"/>
    <col min="5" max="5" width="7.21875" style="5" customWidth="1"/>
    <col min="6" max="6" width="11.109375" style="5" customWidth="1"/>
    <col min="7" max="7" width="9.33203125" style="5" customWidth="1"/>
    <col min="8" max="13" width="8.6640625" style="5" customWidth="1"/>
    <col min="14" max="14" width="3.33203125" style="5" customWidth="1"/>
    <col min="15" max="17" width="13" customWidth="1"/>
  </cols>
  <sheetData>
    <row r="1" spans="1:13" ht="21" customHeight="1">
      <c r="A1" s="4" t="s">
        <v>146</v>
      </c>
      <c r="B1" s="1465" t="s">
        <v>147</v>
      </c>
      <c r="C1" s="1465"/>
      <c r="D1" s="1465"/>
      <c r="E1" s="1465"/>
      <c r="F1" s="1465"/>
      <c r="G1" s="1465"/>
      <c r="H1" s="1465"/>
      <c r="I1" s="1465"/>
    </row>
    <row r="2" spans="1:13" ht="21" customHeight="1" thickBot="1">
      <c r="A2" s="4"/>
      <c r="B2" s="1414" t="s">
        <v>148</v>
      </c>
      <c r="C2" s="1414"/>
      <c r="D2" s="1414"/>
      <c r="E2" s="1414"/>
      <c r="F2" s="1414"/>
      <c r="G2" s="214"/>
      <c r="H2" s="214"/>
      <c r="I2" s="214"/>
    </row>
    <row r="3" spans="1:13" ht="21" customHeight="1">
      <c r="B3" s="1528" t="s">
        <v>149</v>
      </c>
      <c r="C3" s="1529"/>
      <c r="D3" s="1529"/>
      <c r="E3" s="1529"/>
      <c r="F3" s="1529"/>
      <c r="G3" s="1530" t="s">
        <v>728</v>
      </c>
      <c r="H3" s="1531"/>
      <c r="I3" s="1531"/>
      <c r="J3" s="267"/>
      <c r="K3" s="267"/>
      <c r="L3" s="267"/>
      <c r="M3" s="268"/>
    </row>
    <row r="4" spans="1:13" ht="21" customHeight="1">
      <c r="B4" s="1454" t="s">
        <v>150</v>
      </c>
      <c r="C4" s="1455"/>
      <c r="D4" s="1455"/>
      <c r="E4" s="1455"/>
      <c r="F4" s="1456"/>
      <c r="G4" s="1501" t="s">
        <v>729</v>
      </c>
      <c r="H4" s="1535"/>
      <c r="I4" s="1535"/>
      <c r="J4" s="269"/>
      <c r="K4" s="269"/>
      <c r="L4" s="269"/>
      <c r="M4" s="270"/>
    </row>
    <row r="5" spans="1:13" ht="21" customHeight="1">
      <c r="B5" s="1532"/>
      <c r="C5" s="1533"/>
      <c r="D5" s="1533"/>
      <c r="E5" s="1533"/>
      <c r="F5" s="1534"/>
      <c r="G5" s="1536" t="s">
        <v>443</v>
      </c>
      <c r="H5" s="1456"/>
      <c r="I5" s="897"/>
      <c r="J5" s="897"/>
      <c r="K5" s="897"/>
      <c r="L5" s="897"/>
      <c r="M5" s="898"/>
    </row>
    <row r="6" spans="1:13" ht="21" customHeight="1">
      <c r="B6" s="1532"/>
      <c r="C6" s="1533"/>
      <c r="D6" s="1533"/>
      <c r="E6" s="1533"/>
      <c r="F6" s="1534"/>
      <c r="G6" s="1537"/>
      <c r="H6" s="1534"/>
      <c r="I6" s="897"/>
      <c r="J6" s="897"/>
      <c r="K6" s="897"/>
      <c r="L6" s="897"/>
      <c r="M6" s="898"/>
    </row>
    <row r="7" spans="1:13" ht="21" customHeight="1">
      <c r="B7" s="1415" t="s">
        <v>67</v>
      </c>
      <c r="C7" s="862"/>
      <c r="D7" s="862"/>
      <c r="E7" s="862"/>
      <c r="F7" s="862"/>
      <c r="G7" s="271" t="s">
        <v>611</v>
      </c>
      <c r="H7" s="1524"/>
      <c r="I7" s="1524"/>
      <c r="J7" s="1524"/>
      <c r="K7" s="1524"/>
      <c r="L7" s="1524"/>
      <c r="M7" s="1525"/>
    </row>
    <row r="8" spans="1:13" ht="21" customHeight="1">
      <c r="B8" s="1415" t="s">
        <v>151</v>
      </c>
      <c r="C8" s="862"/>
      <c r="D8" s="862"/>
      <c r="E8" s="862"/>
      <c r="F8" s="862"/>
      <c r="G8" s="271" t="s">
        <v>611</v>
      </c>
      <c r="H8" s="1524"/>
      <c r="I8" s="1524"/>
      <c r="J8" s="1524"/>
      <c r="K8" s="1524"/>
      <c r="L8" s="1524"/>
      <c r="M8" s="1525"/>
    </row>
    <row r="9" spans="1:13" ht="21" customHeight="1">
      <c r="B9" s="1504" t="s">
        <v>152</v>
      </c>
      <c r="C9" s="1542"/>
      <c r="D9" s="1542"/>
      <c r="E9" s="1542"/>
      <c r="F9" s="1542"/>
      <c r="G9" s="271" t="s">
        <v>611</v>
      </c>
      <c r="H9" s="1524"/>
      <c r="I9" s="1524"/>
      <c r="J9" s="1524"/>
      <c r="K9" s="1524"/>
      <c r="L9" s="1524"/>
      <c r="M9" s="1525"/>
    </row>
    <row r="10" spans="1:13" ht="21" customHeight="1">
      <c r="B10" s="1543"/>
      <c r="C10" s="1542"/>
      <c r="D10" s="1542"/>
      <c r="E10" s="1542"/>
      <c r="F10" s="1542"/>
      <c r="G10" s="272" t="s">
        <v>350</v>
      </c>
      <c r="H10" s="1526"/>
      <c r="I10" s="1526"/>
      <c r="J10" s="1526"/>
      <c r="K10" s="1526"/>
      <c r="L10" s="1526"/>
      <c r="M10" s="1527"/>
    </row>
    <row r="11" spans="1:13" ht="170.55" customHeight="1">
      <c r="B11" s="1538" t="s">
        <v>730</v>
      </c>
      <c r="C11" s="871"/>
      <c r="D11" s="871"/>
      <c r="E11" s="871"/>
      <c r="F11" s="872"/>
      <c r="G11" s="1393" t="s">
        <v>731</v>
      </c>
      <c r="H11" s="1394"/>
      <c r="I11" s="1394"/>
      <c r="J11" s="1394"/>
      <c r="K11" s="1394"/>
      <c r="L11" s="1394"/>
      <c r="M11" s="1395"/>
    </row>
    <row r="12" spans="1:13" ht="35.25" customHeight="1">
      <c r="B12" s="1539" t="s">
        <v>153</v>
      </c>
      <c r="C12" s="981"/>
      <c r="D12" s="981"/>
      <c r="E12" s="981"/>
      <c r="F12" s="273" t="s">
        <v>154</v>
      </c>
      <c r="G12" s="1375" t="s">
        <v>732</v>
      </c>
      <c r="H12" s="1394"/>
      <c r="I12" s="1394"/>
      <c r="J12" s="1394"/>
      <c r="K12" s="1394"/>
      <c r="L12" s="1394"/>
      <c r="M12" s="1395"/>
    </row>
    <row r="13" spans="1:13" ht="21" customHeight="1" thickBot="1">
      <c r="B13" s="1540"/>
      <c r="C13" s="1541"/>
      <c r="D13" s="1541"/>
      <c r="E13" s="1541"/>
      <c r="F13" s="274" t="s">
        <v>387</v>
      </c>
      <c r="G13" s="1513" t="s">
        <v>733</v>
      </c>
      <c r="H13" s="1514"/>
      <c r="I13" s="1514"/>
      <c r="J13" s="1514"/>
      <c r="K13" s="1514"/>
      <c r="L13" s="1514"/>
      <c r="M13" s="1515"/>
    </row>
    <row r="14" spans="1:13" ht="13.2" customHeight="1"/>
    <row r="15" spans="1:13" ht="21" customHeight="1" thickBot="1">
      <c r="B15" s="1414" t="s">
        <v>338</v>
      </c>
      <c r="C15" s="1414"/>
      <c r="D15" s="1414"/>
      <c r="E15" s="1414"/>
      <c r="F15" s="1414"/>
      <c r="G15" s="1414"/>
      <c r="H15" s="1414"/>
      <c r="I15" s="1414"/>
      <c r="J15" s="1414"/>
      <c r="K15" s="1414"/>
      <c r="L15" s="1414"/>
      <c r="M15" s="1414"/>
    </row>
    <row r="16" spans="1:13" ht="21" customHeight="1">
      <c r="B16" s="1516"/>
      <c r="C16" s="1517"/>
      <c r="D16" s="1517"/>
      <c r="E16" s="1517"/>
      <c r="F16" s="1517"/>
      <c r="G16" s="1517"/>
      <c r="H16" s="1544" t="s">
        <v>171</v>
      </c>
      <c r="I16" s="1545"/>
      <c r="J16" s="1546"/>
      <c r="K16" s="1547" t="s">
        <v>172</v>
      </c>
      <c r="L16" s="1548"/>
      <c r="M16" s="1549"/>
    </row>
    <row r="17" spans="2:13" ht="21" customHeight="1">
      <c r="B17" s="1381" t="s">
        <v>61</v>
      </c>
      <c r="C17" s="1482"/>
      <c r="D17" s="1482"/>
      <c r="E17" s="1482"/>
      <c r="F17" s="1380" t="s">
        <v>167</v>
      </c>
      <c r="G17" s="1482"/>
      <c r="H17" s="1495" t="s">
        <v>734</v>
      </c>
      <c r="I17" s="1496"/>
      <c r="J17" s="1497"/>
      <c r="K17" s="1493"/>
      <c r="L17" s="1367"/>
      <c r="M17" s="1368"/>
    </row>
    <row r="18" spans="2:13" ht="21" customHeight="1">
      <c r="B18" s="1518"/>
      <c r="C18" s="1482"/>
      <c r="D18" s="1482"/>
      <c r="E18" s="1482"/>
      <c r="F18" s="1380" t="s">
        <v>168</v>
      </c>
      <c r="G18" s="1482"/>
      <c r="H18" s="1495" t="s">
        <v>734</v>
      </c>
      <c r="I18" s="1496"/>
      <c r="J18" s="1497"/>
      <c r="K18" s="1511"/>
      <c r="L18" s="1511"/>
      <c r="M18" s="1512"/>
    </row>
    <row r="19" spans="2:13" ht="21" customHeight="1">
      <c r="B19" s="1358" t="s">
        <v>52</v>
      </c>
      <c r="C19" s="1359"/>
      <c r="D19" s="1359"/>
      <c r="E19" s="1360"/>
      <c r="F19" s="1380" t="s">
        <v>304</v>
      </c>
      <c r="G19" s="1482"/>
      <c r="H19" s="1519" t="s">
        <v>649</v>
      </c>
      <c r="I19" s="1520"/>
      <c r="J19" s="1521"/>
      <c r="K19" s="1522"/>
      <c r="L19" s="1522"/>
      <c r="M19" s="1523"/>
    </row>
    <row r="20" spans="2:13" ht="21" customHeight="1">
      <c r="B20" s="1504"/>
      <c r="C20" s="1505"/>
      <c r="D20" s="1505"/>
      <c r="E20" s="1506"/>
      <c r="F20" s="1380" t="s">
        <v>401</v>
      </c>
      <c r="G20" s="1482"/>
      <c r="H20" s="1492" t="s">
        <v>735</v>
      </c>
      <c r="I20" s="1492"/>
      <c r="J20" s="1492"/>
      <c r="K20" s="1493"/>
      <c r="L20" s="1493"/>
      <c r="M20" s="1494"/>
    </row>
    <row r="21" spans="2:13" ht="21" customHeight="1">
      <c r="B21" s="1504"/>
      <c r="C21" s="1505"/>
      <c r="D21" s="1505"/>
      <c r="E21" s="1506"/>
      <c r="F21" s="1380" t="s">
        <v>248</v>
      </c>
      <c r="G21" s="1482"/>
      <c r="H21" s="888" t="s">
        <v>643</v>
      </c>
      <c r="I21" s="889"/>
      <c r="J21" s="1510"/>
      <c r="K21" s="1490"/>
      <c r="L21" s="1473"/>
      <c r="M21" s="1491"/>
    </row>
    <row r="22" spans="2:13" ht="21" customHeight="1">
      <c r="B22" s="1504"/>
      <c r="C22" s="1505"/>
      <c r="D22" s="1505"/>
      <c r="E22" s="1506"/>
      <c r="F22" s="1380" t="s">
        <v>249</v>
      </c>
      <c r="G22" s="1482"/>
      <c r="H22" s="888" t="s">
        <v>643</v>
      </c>
      <c r="I22" s="889"/>
      <c r="J22" s="1510"/>
      <c r="K22" s="1490"/>
      <c r="L22" s="1473"/>
      <c r="M22" s="1491"/>
    </row>
    <row r="23" spans="2:13" ht="21" customHeight="1">
      <c r="B23" s="1504"/>
      <c r="C23" s="1505"/>
      <c r="D23" s="1505"/>
      <c r="E23" s="1506"/>
      <c r="F23" s="1380" t="s">
        <v>84</v>
      </c>
      <c r="G23" s="1482"/>
      <c r="H23" s="1489" t="s">
        <v>611</v>
      </c>
      <c r="I23" s="1489"/>
      <c r="J23" s="1489"/>
      <c r="K23" s="1490"/>
      <c r="L23" s="1473"/>
      <c r="M23" s="1491"/>
    </row>
    <row r="24" spans="2:13" ht="21" customHeight="1">
      <c r="B24" s="1504"/>
      <c r="C24" s="1505"/>
      <c r="D24" s="1505"/>
      <c r="E24" s="1506"/>
      <c r="F24" s="1380" t="s">
        <v>413</v>
      </c>
      <c r="G24" s="1482"/>
      <c r="H24" s="1489" t="s">
        <v>611</v>
      </c>
      <c r="I24" s="1489"/>
      <c r="J24" s="1489"/>
      <c r="K24" s="1490"/>
      <c r="L24" s="1473"/>
      <c r="M24" s="1491"/>
    </row>
    <row r="25" spans="2:13" ht="21" customHeight="1">
      <c r="B25" s="1507"/>
      <c r="C25" s="1508"/>
      <c r="D25" s="1508"/>
      <c r="E25" s="1509"/>
      <c r="F25" s="1380" t="s">
        <v>328</v>
      </c>
      <c r="G25" s="1482"/>
      <c r="H25" s="1503" t="s">
        <v>611</v>
      </c>
      <c r="I25" s="1503"/>
      <c r="J25" s="1503"/>
      <c r="K25" s="1493"/>
      <c r="L25" s="1473"/>
      <c r="M25" s="1491"/>
    </row>
    <row r="26" spans="2:13" ht="21" customHeight="1">
      <c r="B26" s="1358" t="s">
        <v>446</v>
      </c>
      <c r="C26" s="1359"/>
      <c r="D26" s="1359"/>
      <c r="E26" s="1360"/>
      <c r="F26" s="1501"/>
      <c r="G26" s="1502"/>
      <c r="H26" s="1495" t="s">
        <v>734</v>
      </c>
      <c r="I26" s="1496"/>
      <c r="J26" s="1497"/>
      <c r="K26" s="1498"/>
      <c r="L26" s="1499"/>
      <c r="M26" s="1500"/>
    </row>
    <row r="27" spans="2:13" s="275" customFormat="1" ht="21" customHeight="1">
      <c r="B27" s="1483" t="s">
        <v>1076</v>
      </c>
      <c r="C27" s="1484"/>
      <c r="D27" s="1484"/>
      <c r="E27" s="1484"/>
      <c r="F27" s="1484"/>
      <c r="G27" s="1484"/>
      <c r="H27" s="1471">
        <f>SUM(H28:J33)</f>
        <v>172140</v>
      </c>
      <c r="I27" s="1471"/>
      <c r="J27" s="1471"/>
      <c r="K27" s="1471"/>
      <c r="L27" s="1471"/>
      <c r="M27" s="1472"/>
    </row>
    <row r="28" spans="2:13" ht="21" customHeight="1">
      <c r="B28" s="276"/>
      <c r="C28" s="1380" t="s">
        <v>170</v>
      </c>
      <c r="D28" s="1482"/>
      <c r="E28" s="1482"/>
      <c r="F28" s="1482"/>
      <c r="G28" s="1482"/>
      <c r="H28" s="1471">
        <v>94300</v>
      </c>
      <c r="I28" s="1471"/>
      <c r="J28" s="1471"/>
      <c r="K28" s="1471"/>
      <c r="L28" s="1471"/>
      <c r="M28" s="1472"/>
    </row>
    <row r="29" spans="2:13" ht="21" customHeight="1">
      <c r="B29" s="276"/>
      <c r="C29" s="1485" t="s">
        <v>278</v>
      </c>
      <c r="D29" s="1487" t="s">
        <v>450</v>
      </c>
      <c r="E29" s="1487"/>
      <c r="F29" s="1487"/>
      <c r="G29" s="1488"/>
      <c r="H29" s="1479" t="s">
        <v>736</v>
      </c>
      <c r="I29" s="1480"/>
      <c r="J29" s="1481"/>
      <c r="K29" s="1471"/>
      <c r="L29" s="1471"/>
      <c r="M29" s="1472"/>
    </row>
    <row r="30" spans="2:13" ht="21" customHeight="1">
      <c r="B30" s="276"/>
      <c r="C30" s="1486"/>
      <c r="D30" s="1476" t="s">
        <v>451</v>
      </c>
      <c r="E30" s="1380" t="s">
        <v>1077</v>
      </c>
      <c r="F30" s="1482"/>
      <c r="G30" s="1482"/>
      <c r="H30" s="1471">
        <v>43740</v>
      </c>
      <c r="I30" s="1471"/>
      <c r="J30" s="1471"/>
      <c r="K30" s="1471"/>
      <c r="L30" s="1471"/>
      <c r="M30" s="1472"/>
    </row>
    <row r="31" spans="2:13" ht="21" customHeight="1">
      <c r="B31" s="276"/>
      <c r="C31" s="1486"/>
      <c r="D31" s="1477"/>
      <c r="E31" s="1473" t="s">
        <v>737</v>
      </c>
      <c r="F31" s="1473"/>
      <c r="G31" s="1473"/>
      <c r="H31" s="1471">
        <v>34100</v>
      </c>
      <c r="I31" s="1471"/>
      <c r="J31" s="1471"/>
      <c r="K31" s="1471"/>
      <c r="L31" s="1471"/>
      <c r="M31" s="1472"/>
    </row>
    <row r="32" spans="2:13" ht="21" customHeight="1">
      <c r="B32" s="276"/>
      <c r="C32" s="1486"/>
      <c r="D32" s="1478"/>
      <c r="E32" s="1474" t="s">
        <v>333</v>
      </c>
      <c r="F32" s="1475"/>
      <c r="G32" s="1475"/>
      <c r="H32" s="1471"/>
      <c r="I32" s="1471"/>
      <c r="J32" s="1471"/>
      <c r="K32" s="1471"/>
      <c r="L32" s="1471"/>
      <c r="M32" s="1472"/>
    </row>
    <row r="33" spans="2:16" ht="21" customHeight="1">
      <c r="B33" s="276"/>
      <c r="C33" s="1486"/>
      <c r="D33" s="1478"/>
      <c r="E33" s="1473" t="s">
        <v>738</v>
      </c>
      <c r="F33" s="1473"/>
      <c r="G33" s="1473"/>
      <c r="H33" s="1479" t="s">
        <v>739</v>
      </c>
      <c r="I33" s="1480"/>
      <c r="J33" s="1481"/>
      <c r="K33" s="1471"/>
      <c r="L33" s="1471"/>
      <c r="M33" s="1472"/>
    </row>
    <row r="34" spans="2:16" ht="32.549999999999997" customHeight="1" thickBot="1">
      <c r="B34" s="1423" t="s">
        <v>740</v>
      </c>
      <c r="C34" s="1424"/>
      <c r="D34" s="1424"/>
      <c r="E34" s="1424"/>
      <c r="F34" s="1424"/>
      <c r="G34" s="1424"/>
      <c r="H34" s="1424"/>
      <c r="I34" s="1424"/>
      <c r="J34" s="1424"/>
      <c r="K34" s="1424"/>
      <c r="L34" s="1424"/>
      <c r="M34" s="1425"/>
    </row>
    <row r="35" spans="2:16" ht="9.75" customHeight="1">
      <c r="B35" s="520"/>
      <c r="C35" s="521"/>
      <c r="D35" s="521"/>
      <c r="E35" s="521"/>
      <c r="F35" s="521"/>
      <c r="G35" s="521"/>
      <c r="H35" s="521"/>
      <c r="I35" s="521"/>
      <c r="J35" s="521"/>
      <c r="K35" s="521"/>
      <c r="L35" s="521"/>
      <c r="M35" s="521"/>
    </row>
    <row r="36" spans="2:16" ht="9.75" customHeight="1">
      <c r="C36" s="277"/>
      <c r="D36" s="277"/>
      <c r="E36" s="277"/>
      <c r="F36" s="277"/>
      <c r="G36" s="277"/>
      <c r="H36" s="277"/>
      <c r="I36" s="277"/>
      <c r="J36" s="277"/>
      <c r="K36" s="277"/>
      <c r="L36" s="277"/>
      <c r="M36" s="277"/>
      <c r="O36" s="11"/>
      <c r="P36" s="12"/>
    </row>
    <row r="37" spans="2:16" ht="21" customHeight="1" thickBot="1">
      <c r="B37" s="1465" t="s">
        <v>368</v>
      </c>
      <c r="C37" s="961"/>
      <c r="D37" s="961"/>
      <c r="E37" s="961"/>
      <c r="F37" s="961"/>
    </row>
    <row r="38" spans="2:16" ht="21.45" customHeight="1">
      <c r="B38" s="1466" t="s">
        <v>170</v>
      </c>
      <c r="C38" s="1467"/>
      <c r="D38" s="1467"/>
      <c r="E38" s="1467"/>
      <c r="F38" s="1467"/>
      <c r="G38" s="1468" t="s">
        <v>741</v>
      </c>
      <c r="H38" s="1469"/>
      <c r="I38" s="1469"/>
      <c r="J38" s="1469"/>
      <c r="K38" s="1469"/>
      <c r="L38" s="1469"/>
      <c r="M38" s="1470"/>
    </row>
    <row r="39" spans="2:16" ht="21" customHeight="1">
      <c r="B39" s="1454" t="s">
        <v>66</v>
      </c>
      <c r="C39" s="1455"/>
      <c r="D39" s="1455"/>
      <c r="E39" s="1455"/>
      <c r="F39" s="1456"/>
      <c r="G39" s="278" t="s">
        <v>314</v>
      </c>
      <c r="H39" s="279" t="s">
        <v>734</v>
      </c>
      <c r="I39" s="280" t="s">
        <v>396</v>
      </c>
      <c r="J39" s="280"/>
      <c r="K39" s="280"/>
      <c r="L39" s="280"/>
      <c r="M39" s="281"/>
    </row>
    <row r="40" spans="2:16" ht="21" customHeight="1">
      <c r="B40" s="1457"/>
      <c r="C40" s="1458"/>
      <c r="D40" s="1458"/>
      <c r="E40" s="1458"/>
      <c r="F40" s="1459"/>
      <c r="G40" s="1460" t="s">
        <v>264</v>
      </c>
      <c r="H40" s="1461"/>
      <c r="I40" s="1462"/>
      <c r="J40" s="1376"/>
      <c r="K40" s="1376"/>
      <c r="L40" s="1376"/>
      <c r="M40" s="1377"/>
    </row>
    <row r="41" spans="2:16" ht="21" customHeight="1">
      <c r="B41" s="1415" t="s">
        <v>169</v>
      </c>
      <c r="C41" s="1416"/>
      <c r="D41" s="1416"/>
      <c r="E41" s="1416"/>
      <c r="F41" s="1416"/>
      <c r="G41" s="1375" t="s">
        <v>734</v>
      </c>
      <c r="H41" s="1417"/>
      <c r="I41" s="1417"/>
      <c r="J41" s="1417"/>
      <c r="K41" s="1417"/>
      <c r="L41" s="1417"/>
      <c r="M41" s="1418"/>
    </row>
    <row r="42" spans="2:16" ht="205.5" customHeight="1">
      <c r="B42" s="1415" t="s">
        <v>56</v>
      </c>
      <c r="C42" s="1416"/>
      <c r="D42" s="1416"/>
      <c r="E42" s="1416"/>
      <c r="F42" s="1416"/>
      <c r="G42" s="1419" t="s">
        <v>1187</v>
      </c>
      <c r="H42" s="1420"/>
      <c r="I42" s="1420"/>
      <c r="J42" s="1420"/>
      <c r="K42" s="1420"/>
      <c r="L42" s="1420"/>
      <c r="M42" s="1421"/>
    </row>
    <row r="43" spans="2:16" ht="21" customHeight="1">
      <c r="B43" s="1422" t="s">
        <v>742</v>
      </c>
      <c r="C43" s="1365"/>
      <c r="D43" s="1365"/>
      <c r="E43" s="1365"/>
      <c r="F43" s="1365"/>
      <c r="G43" s="1384" t="s">
        <v>743</v>
      </c>
      <c r="H43" s="1385"/>
      <c r="I43" s="1385"/>
      <c r="J43" s="1385"/>
      <c r="K43" s="1385"/>
      <c r="L43" s="1385"/>
      <c r="M43" s="1386"/>
    </row>
    <row r="44" spans="2:16" ht="44.25" customHeight="1">
      <c r="B44" s="1463" t="s">
        <v>334</v>
      </c>
      <c r="C44" s="1464"/>
      <c r="D44" s="1464"/>
      <c r="E44" s="1464"/>
      <c r="F44" s="1464"/>
      <c r="G44" s="1419" t="s">
        <v>744</v>
      </c>
      <c r="H44" s="1385"/>
      <c r="I44" s="1385"/>
      <c r="J44" s="1385"/>
      <c r="K44" s="1385"/>
      <c r="L44" s="1385"/>
      <c r="M44" s="1386"/>
    </row>
    <row r="45" spans="2:16" ht="45" customHeight="1">
      <c r="B45" s="1446" t="s">
        <v>745</v>
      </c>
      <c r="C45" s="1447"/>
      <c r="D45" s="1447"/>
      <c r="E45" s="1447"/>
      <c r="F45" s="1448"/>
      <c r="G45" s="1375" t="s">
        <v>746</v>
      </c>
      <c r="H45" s="1376"/>
      <c r="I45" s="1376"/>
      <c r="J45" s="1376"/>
      <c r="K45" s="1376"/>
      <c r="L45" s="1376"/>
      <c r="M45" s="1377"/>
    </row>
    <row r="46" spans="2:16" ht="21" hidden="1" customHeight="1">
      <c r="B46" s="1383"/>
      <c r="C46" s="1365"/>
      <c r="D46" s="1365"/>
      <c r="E46" s="1365"/>
      <c r="F46" s="1365"/>
      <c r="G46" s="1375"/>
      <c r="H46" s="1376"/>
      <c r="I46" s="1376"/>
      <c r="J46" s="1376"/>
      <c r="K46" s="1376"/>
      <c r="L46" s="1376"/>
      <c r="M46" s="1377"/>
    </row>
    <row r="47" spans="2:16" ht="21" customHeight="1">
      <c r="B47" s="1358" t="s">
        <v>454</v>
      </c>
      <c r="C47" s="1359"/>
      <c r="D47" s="1359"/>
      <c r="E47" s="1359"/>
      <c r="F47" s="1360"/>
      <c r="G47" s="1384" t="s">
        <v>734</v>
      </c>
      <c r="H47" s="1385"/>
      <c r="I47" s="1385"/>
      <c r="J47" s="1385"/>
      <c r="K47" s="1385"/>
      <c r="L47" s="1385"/>
      <c r="M47" s="1386"/>
    </row>
    <row r="48" spans="2:16" ht="18" customHeight="1">
      <c r="B48" s="1358" t="s">
        <v>173</v>
      </c>
      <c r="C48" s="1359"/>
      <c r="D48" s="1359"/>
      <c r="E48" s="1359"/>
      <c r="F48" s="1360"/>
      <c r="G48" s="1431" t="s">
        <v>175</v>
      </c>
      <c r="H48" s="1432"/>
      <c r="I48" s="1432"/>
      <c r="J48" s="1432"/>
      <c r="K48" s="1432"/>
      <c r="L48" s="1432"/>
      <c r="M48" s="1433"/>
    </row>
    <row r="49" spans="2:13" ht="18" customHeight="1">
      <c r="B49" s="1428"/>
      <c r="C49" s="1429"/>
      <c r="D49" s="1429"/>
      <c r="E49" s="1429"/>
      <c r="F49" s="1430"/>
      <c r="G49" s="1434"/>
      <c r="H49" s="1435"/>
      <c r="I49" s="1435"/>
      <c r="J49" s="1435"/>
      <c r="K49" s="1435"/>
      <c r="L49" s="1435"/>
      <c r="M49" s="1436"/>
    </row>
    <row r="50" spans="2:13" ht="36" customHeight="1" thickBot="1">
      <c r="B50" s="1437" t="s">
        <v>174</v>
      </c>
      <c r="C50" s="1438"/>
      <c r="D50" s="1438"/>
      <c r="E50" s="1438"/>
      <c r="F50" s="1438"/>
      <c r="G50" s="1439" t="s">
        <v>1185</v>
      </c>
      <c r="H50" s="1440"/>
      <c r="I50" s="1440"/>
      <c r="J50" s="1440"/>
      <c r="K50" s="1440"/>
      <c r="L50" s="1440"/>
      <c r="M50" s="1441"/>
    </row>
    <row r="51" spans="2:13" ht="21" customHeight="1"/>
    <row r="52" spans="2:13" ht="21" customHeight="1" thickBot="1">
      <c r="B52" s="1442" t="s">
        <v>176</v>
      </c>
      <c r="C52" s="1443"/>
      <c r="D52" s="1443"/>
      <c r="E52" s="1443"/>
      <c r="F52" s="1443"/>
      <c r="G52" s="1443"/>
      <c r="H52" s="1443"/>
      <c r="I52" s="1443"/>
      <c r="J52" s="1443"/>
      <c r="K52" s="74"/>
      <c r="L52" s="74"/>
      <c r="M52" s="74"/>
    </row>
    <row r="53" spans="2:13" ht="36.75" customHeight="1">
      <c r="B53" s="1444" t="s">
        <v>444</v>
      </c>
      <c r="C53" s="1445"/>
      <c r="D53" s="1445"/>
      <c r="E53" s="1445"/>
      <c r="F53" s="1445"/>
      <c r="G53" s="1445"/>
      <c r="H53" s="1445"/>
      <c r="I53" s="1396" t="s">
        <v>747</v>
      </c>
      <c r="J53" s="1397"/>
      <c r="K53" s="1397"/>
      <c r="L53" s="1397"/>
      <c r="M53" s="1398"/>
    </row>
    <row r="54" spans="2:13" ht="18" customHeight="1">
      <c r="B54" s="1399" t="s">
        <v>445</v>
      </c>
      <c r="C54" s="1400"/>
      <c r="D54" s="1400"/>
      <c r="E54" s="1400"/>
      <c r="F54" s="1400"/>
      <c r="G54" s="1400"/>
      <c r="H54" s="1401"/>
      <c r="I54" s="1405" t="s">
        <v>734</v>
      </c>
      <c r="J54" s="1406"/>
      <c r="K54" s="1406"/>
      <c r="L54" s="1406"/>
      <c r="M54" s="1407"/>
    </row>
    <row r="55" spans="2:13" ht="18" customHeight="1">
      <c r="B55" s="1402"/>
      <c r="C55" s="1403"/>
      <c r="D55" s="1403"/>
      <c r="E55" s="1403"/>
      <c r="F55" s="1403"/>
      <c r="G55" s="1403"/>
      <c r="H55" s="1404"/>
      <c r="I55" s="1408"/>
      <c r="J55" s="1409"/>
      <c r="K55" s="1409"/>
      <c r="L55" s="1409"/>
      <c r="M55" s="1410"/>
    </row>
    <row r="56" spans="2:13" ht="21" customHeight="1" thickBot="1">
      <c r="B56" s="1411" t="s">
        <v>279</v>
      </c>
      <c r="C56" s="1412"/>
      <c r="D56" s="1412"/>
      <c r="E56" s="1412"/>
      <c r="F56" s="1412"/>
      <c r="G56" s="1412"/>
      <c r="H56" s="1412"/>
      <c r="I56" s="1412"/>
      <c r="J56" s="1412"/>
      <c r="K56" s="1412"/>
      <c r="L56" s="1412"/>
      <c r="M56" s="1413"/>
    </row>
    <row r="57" spans="2:13" ht="21" customHeight="1"/>
    <row r="58" spans="2:13" ht="21" customHeight="1" thickBot="1">
      <c r="B58" s="1414" t="s">
        <v>263</v>
      </c>
      <c r="C58" s="1414"/>
      <c r="D58" s="1414"/>
      <c r="E58" s="1414"/>
      <c r="F58" s="1414"/>
      <c r="G58" s="1414"/>
      <c r="H58" s="1414"/>
      <c r="I58" s="1414"/>
      <c r="J58" s="1414"/>
      <c r="K58" s="214"/>
      <c r="L58" s="214"/>
      <c r="M58" s="214"/>
    </row>
    <row r="59" spans="2:13" ht="21" customHeight="1">
      <c r="B59" s="1449" t="s">
        <v>177</v>
      </c>
      <c r="C59" s="1450"/>
      <c r="D59" s="1450"/>
      <c r="E59" s="1450"/>
      <c r="F59" s="1450"/>
      <c r="G59" s="1450"/>
      <c r="H59" s="1450"/>
      <c r="I59" s="1450"/>
      <c r="J59" s="1451"/>
      <c r="K59" s="1452"/>
      <c r="L59" s="1452"/>
      <c r="M59" s="1453"/>
    </row>
    <row r="60" spans="2:13" ht="21" customHeight="1">
      <c r="B60" s="1381" t="s">
        <v>178</v>
      </c>
      <c r="C60" s="1380"/>
      <c r="D60" s="1380"/>
      <c r="E60" s="1380"/>
      <c r="F60" s="1380"/>
      <c r="G60" s="1380"/>
      <c r="H60" s="1380"/>
      <c r="I60" s="1380"/>
      <c r="J60" s="896"/>
      <c r="K60" s="897"/>
      <c r="L60" s="897"/>
      <c r="M60" s="898"/>
    </row>
    <row r="61" spans="2:13" ht="18" customHeight="1">
      <c r="B61" s="1378" t="s">
        <v>179</v>
      </c>
      <c r="C61" s="1382"/>
      <c r="D61" s="1382"/>
      <c r="E61" s="1382"/>
      <c r="F61" s="1382"/>
      <c r="G61" s="1382"/>
      <c r="H61" s="1382"/>
      <c r="I61" s="1382"/>
      <c r="J61" s="1387"/>
      <c r="K61" s="1388"/>
      <c r="L61" s="1388"/>
      <c r="M61" s="1389"/>
    </row>
    <row r="62" spans="2:13" ht="18" customHeight="1">
      <c r="B62" s="1378"/>
      <c r="C62" s="1382"/>
      <c r="D62" s="1382"/>
      <c r="E62" s="1382"/>
      <c r="F62" s="1382"/>
      <c r="G62" s="1382"/>
      <c r="H62" s="1382"/>
      <c r="I62" s="1382"/>
      <c r="J62" s="1390"/>
      <c r="K62" s="1391"/>
      <c r="L62" s="1391"/>
      <c r="M62" s="1392"/>
    </row>
    <row r="63" spans="2:13" ht="21" customHeight="1">
      <c r="B63" s="1381" t="s">
        <v>360</v>
      </c>
      <c r="C63" s="1380"/>
      <c r="D63" s="1380"/>
      <c r="E63" s="1380"/>
      <c r="F63" s="1380"/>
      <c r="G63" s="1380"/>
      <c r="H63" s="1380"/>
      <c r="I63" s="1380"/>
      <c r="J63" s="1426"/>
      <c r="K63" s="1426"/>
      <c r="L63" s="1426"/>
      <c r="M63" s="1427"/>
    </row>
    <row r="64" spans="2:13" ht="21" customHeight="1">
      <c r="B64" s="1378" t="s">
        <v>180</v>
      </c>
      <c r="C64" s="980"/>
      <c r="D64" s="980"/>
      <c r="E64" s="980"/>
      <c r="F64" s="1380" t="s">
        <v>182</v>
      </c>
      <c r="G64" s="1380"/>
      <c r="H64" s="1380"/>
      <c r="I64" s="1380"/>
      <c r="J64" s="1393"/>
      <c r="K64" s="1394"/>
      <c r="L64" s="1394"/>
      <c r="M64" s="1395"/>
    </row>
    <row r="65" spans="2:13" ht="21" customHeight="1">
      <c r="B65" s="1379"/>
      <c r="C65" s="980"/>
      <c r="D65" s="980"/>
      <c r="E65" s="980"/>
      <c r="F65" s="1380" t="s">
        <v>183</v>
      </c>
      <c r="G65" s="1380"/>
      <c r="H65" s="1380"/>
      <c r="I65" s="1380"/>
      <c r="J65" s="1393"/>
      <c r="K65" s="1394"/>
      <c r="L65" s="1394"/>
      <c r="M65" s="1395"/>
    </row>
    <row r="66" spans="2:13" ht="21" customHeight="1">
      <c r="B66" s="1358" t="s">
        <v>181</v>
      </c>
      <c r="C66" s="1359"/>
      <c r="D66" s="1359"/>
      <c r="E66" s="1360"/>
      <c r="F66" s="1364"/>
      <c r="G66" s="1365"/>
      <c r="H66" s="1365"/>
      <c r="I66" s="1366"/>
      <c r="J66" s="1367"/>
      <c r="K66" s="1367"/>
      <c r="L66" s="1367"/>
      <c r="M66" s="1368"/>
    </row>
    <row r="67" spans="2:13" ht="21" customHeight="1" thickBot="1">
      <c r="B67" s="1361"/>
      <c r="C67" s="1362"/>
      <c r="D67" s="1362"/>
      <c r="E67" s="1363"/>
      <c r="F67" s="1369"/>
      <c r="G67" s="1370"/>
      <c r="H67" s="1370"/>
      <c r="I67" s="1371"/>
      <c r="J67" s="1372"/>
      <c r="K67" s="1373"/>
      <c r="L67" s="1373"/>
      <c r="M67" s="1374"/>
    </row>
    <row r="68" spans="2:13" ht="6.45" customHeight="1"/>
  </sheetData>
  <mergeCells count="131">
    <mergeCell ref="G11:M11"/>
    <mergeCell ref="B11:F11"/>
    <mergeCell ref="B12:E13"/>
    <mergeCell ref="F17:G17"/>
    <mergeCell ref="H17:J17"/>
    <mergeCell ref="B7:F7"/>
    <mergeCell ref="H7:M7"/>
    <mergeCell ref="B8:F8"/>
    <mergeCell ref="H8:M8"/>
    <mergeCell ref="B9:F10"/>
    <mergeCell ref="H16:J16"/>
    <mergeCell ref="K16:M16"/>
    <mergeCell ref="I6:M6"/>
    <mergeCell ref="H9:M9"/>
    <mergeCell ref="H10:M10"/>
    <mergeCell ref="B2:F2"/>
    <mergeCell ref="B1:I1"/>
    <mergeCell ref="B3:F3"/>
    <mergeCell ref="G3:I3"/>
    <mergeCell ref="B4:F6"/>
    <mergeCell ref="G4:I4"/>
    <mergeCell ref="G5:H6"/>
    <mergeCell ref="I5:M5"/>
    <mergeCell ref="H21:J21"/>
    <mergeCell ref="K21:M21"/>
    <mergeCell ref="G12:M12"/>
    <mergeCell ref="K17:M17"/>
    <mergeCell ref="F18:G18"/>
    <mergeCell ref="H18:J18"/>
    <mergeCell ref="K18:M18"/>
    <mergeCell ref="G13:M13"/>
    <mergeCell ref="B15:M15"/>
    <mergeCell ref="B16:G16"/>
    <mergeCell ref="B17:E18"/>
    <mergeCell ref="H19:J19"/>
    <mergeCell ref="K19:M19"/>
    <mergeCell ref="H23:J23"/>
    <mergeCell ref="K23:M23"/>
    <mergeCell ref="F20:G20"/>
    <mergeCell ref="H20:J20"/>
    <mergeCell ref="K20:M20"/>
    <mergeCell ref="H26:J26"/>
    <mergeCell ref="K26:M26"/>
    <mergeCell ref="H27:J27"/>
    <mergeCell ref="B26:E26"/>
    <mergeCell ref="F26:G26"/>
    <mergeCell ref="F24:G24"/>
    <mergeCell ref="H24:J24"/>
    <mergeCell ref="K24:M24"/>
    <mergeCell ref="H25:J25"/>
    <mergeCell ref="K25:M25"/>
    <mergeCell ref="K27:M27"/>
    <mergeCell ref="B19:E25"/>
    <mergeCell ref="F22:G22"/>
    <mergeCell ref="H22:J22"/>
    <mergeCell ref="K22:M22"/>
    <mergeCell ref="F23:G23"/>
    <mergeCell ref="F25:G25"/>
    <mergeCell ref="F21:G21"/>
    <mergeCell ref="F19:G19"/>
    <mergeCell ref="H28:J28"/>
    <mergeCell ref="K28:M28"/>
    <mergeCell ref="H29:J29"/>
    <mergeCell ref="K29:M29"/>
    <mergeCell ref="E30:G30"/>
    <mergeCell ref="H30:J30"/>
    <mergeCell ref="B27:G27"/>
    <mergeCell ref="C28:G28"/>
    <mergeCell ref="C29:C33"/>
    <mergeCell ref="D29:G29"/>
    <mergeCell ref="B38:F38"/>
    <mergeCell ref="G38:M38"/>
    <mergeCell ref="K33:M33"/>
    <mergeCell ref="K30:M30"/>
    <mergeCell ref="E31:G31"/>
    <mergeCell ref="H31:J31"/>
    <mergeCell ref="K31:M31"/>
    <mergeCell ref="E32:G32"/>
    <mergeCell ref="H32:J32"/>
    <mergeCell ref="D30:D33"/>
    <mergeCell ref="K32:M32"/>
    <mergeCell ref="E33:G33"/>
    <mergeCell ref="H33:J33"/>
    <mergeCell ref="B41:F41"/>
    <mergeCell ref="G41:M41"/>
    <mergeCell ref="B42:F42"/>
    <mergeCell ref="G42:M42"/>
    <mergeCell ref="B43:F43"/>
    <mergeCell ref="G43:M43"/>
    <mergeCell ref="B34:M34"/>
    <mergeCell ref="J63:M63"/>
    <mergeCell ref="B48:F49"/>
    <mergeCell ref="G48:M49"/>
    <mergeCell ref="B50:F50"/>
    <mergeCell ref="G50:M50"/>
    <mergeCell ref="B52:J52"/>
    <mergeCell ref="B53:H53"/>
    <mergeCell ref="G44:M44"/>
    <mergeCell ref="B45:F45"/>
    <mergeCell ref="B59:I59"/>
    <mergeCell ref="J59:M59"/>
    <mergeCell ref="B39:F40"/>
    <mergeCell ref="G40:H40"/>
    <mergeCell ref="I40:M40"/>
    <mergeCell ref="B44:F44"/>
    <mergeCell ref="J60:M60"/>
    <mergeCell ref="B37:F37"/>
    <mergeCell ref="B66:E67"/>
    <mergeCell ref="F66:I66"/>
    <mergeCell ref="J66:M66"/>
    <mergeCell ref="F67:I67"/>
    <mergeCell ref="J67:M67"/>
    <mergeCell ref="G45:M45"/>
    <mergeCell ref="B64:E65"/>
    <mergeCell ref="F64:I64"/>
    <mergeCell ref="B60:I60"/>
    <mergeCell ref="B61:I62"/>
    <mergeCell ref="B46:F46"/>
    <mergeCell ref="G46:M46"/>
    <mergeCell ref="B47:F47"/>
    <mergeCell ref="G47:M47"/>
    <mergeCell ref="J61:M62"/>
    <mergeCell ref="B63:I63"/>
    <mergeCell ref="J64:M64"/>
    <mergeCell ref="F65:I65"/>
    <mergeCell ref="J65:M65"/>
    <mergeCell ref="I53:M53"/>
    <mergeCell ref="B54:H55"/>
    <mergeCell ref="I54:M55"/>
    <mergeCell ref="B56:M56"/>
    <mergeCell ref="B58:J58"/>
  </mergeCells>
  <phoneticPr fontId="4"/>
  <dataValidations count="10">
    <dataValidation type="list" allowBlank="1" showInputMessage="1" showErrorMessage="1" sqref="B46:F46" xr:uid="{00000000-0002-0000-0500-000000000000}">
      <formula1>"管理費,生活サポート費"</formula1>
    </dataValidation>
    <dataValidation type="list" allowBlank="1" showInputMessage="1" showErrorMessage="1" sqref="E33:G33 B45" xr:uid="{00000000-0002-0000-0500-000001000000}">
      <formula1>"光熱水費,電気代,水道代"</formula1>
    </dataValidation>
    <dataValidation type="list" allowBlank="1" showInputMessage="1" showErrorMessage="1" sqref="F66:I67" xr:uid="{00000000-0002-0000-0500-00000200000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xr:uid="{00000000-0002-0000-0500-000003000000}">
      <formula1>"管理費,共益費"</formula1>
    </dataValidation>
    <dataValidation type="list" allowBlank="1" showInputMessage="1" showErrorMessage="1" sqref="H19:M19" xr:uid="{00000000-0002-0000-0500-000004000000}">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6:G26" xr:uid="{00000000-0002-0000-0500-000005000000}">
      <formula1>"敷金,前払金（家賃、介護サービス費等）,その他"</formula1>
    </dataValidation>
    <dataValidation type="list" allowBlank="1" showInputMessage="1" showErrorMessage="1" sqref="G7:G9 H21:M25" xr:uid="{00000000-0002-0000-0500-000006000000}">
      <formula1>"あり,なし"</formula1>
    </dataValidation>
    <dataValidation type="list" allowBlank="1" showInputMessage="1" showErrorMessage="1" sqref="G4" xr:uid="{00000000-0002-0000-0500-000007000000}">
      <formula1>"全額前払い方式,一部前払い・一部月払い方式,月払い方式,選択方式"</formula1>
    </dataValidation>
    <dataValidation type="list" allowBlank="1" showInputMessage="1" showErrorMessage="1" sqref="G3" xr:uid="{00000000-0002-0000-0500-000008000000}">
      <formula1>"利用権方式,建物賃貸借方式,終身建物賃貸借方式"</formula1>
    </dataValidation>
    <dataValidation type="list" allowBlank="1" showInputMessage="1" showErrorMessage="1" sqref="E31:G31" xr:uid="{00000000-0002-0000-0500-000009000000}">
      <formula1>"管理費（税込）,共益費"</formula1>
    </dataValidation>
  </dataValidations>
  <printOptions horizontalCentered="1"/>
  <pageMargins left="0.6692913385826772" right="0.6692913385826772" top="0.59055118110236227" bottom="0.59055118110236227" header="0.51181102362204722" footer="0.39370078740157483"/>
  <pageSetup paperSize="9" scale="91" fitToWidth="0" fitToHeight="0" orientation="portrait" cellComments="asDisplayed" r:id="rId1"/>
  <headerFooter alignWithMargins="0"/>
  <rowBreaks count="1" manualBreakCount="1">
    <brk id="35"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FF"/>
  </sheetPr>
  <dimension ref="A1:P41"/>
  <sheetViews>
    <sheetView showGridLines="0" view="pageBreakPreview" zoomScale="70" zoomScaleNormal="85" zoomScaleSheetLayoutView="70" workbookViewId="0"/>
  </sheetViews>
  <sheetFormatPr defaultColWidth="9" defaultRowHeight="13.2"/>
  <cols>
    <col min="1" max="1" width="2.6640625" style="219" customWidth="1"/>
    <col min="2" max="2" width="6.77734375" style="219" customWidth="1"/>
    <col min="3" max="3" width="6.109375" style="219" customWidth="1"/>
    <col min="4" max="7" width="9" style="219" customWidth="1"/>
    <col min="8" max="8" width="9" style="219"/>
    <col min="9" max="9" width="9.33203125" style="219" customWidth="1"/>
    <col min="10" max="10" width="9" style="219" customWidth="1"/>
    <col min="11" max="11" width="9" style="219"/>
    <col min="12" max="12" width="6" style="219" customWidth="1"/>
    <col min="13" max="14" width="13" style="219" customWidth="1"/>
    <col min="15" max="15" width="9.77734375" style="256" customWidth="1"/>
    <col min="16" max="16" width="9" style="256"/>
    <col min="17" max="16384" width="9" style="219"/>
  </cols>
  <sheetData>
    <row r="1" spans="1:16" ht="21" customHeight="1">
      <c r="A1" s="282" t="s">
        <v>315</v>
      </c>
      <c r="B1" s="1303" t="s">
        <v>61</v>
      </c>
      <c r="C1" s="1303"/>
      <c r="D1" s="1303"/>
      <c r="E1" s="1303"/>
      <c r="F1" s="1303"/>
      <c r="G1" s="1303"/>
      <c r="H1" s="1303"/>
      <c r="I1" s="1303"/>
    </row>
    <row r="2" spans="1:16" ht="21" customHeight="1" thickBot="1">
      <c r="A2" s="217"/>
      <c r="B2" s="1303" t="s">
        <v>748</v>
      </c>
      <c r="C2" s="1608"/>
      <c r="D2" s="1608"/>
      <c r="E2" s="217"/>
      <c r="F2" s="217"/>
      <c r="G2" s="217"/>
      <c r="H2" s="217"/>
      <c r="I2" s="217"/>
    </row>
    <row r="3" spans="1:16" ht="21" customHeight="1">
      <c r="B3" s="1590" t="s">
        <v>189</v>
      </c>
      <c r="C3" s="1591"/>
      <c r="D3" s="1277" t="s">
        <v>185</v>
      </c>
      <c r="E3" s="1277"/>
      <c r="F3" s="1277"/>
      <c r="G3" s="1277"/>
      <c r="H3" s="1611">
        <v>0</v>
      </c>
      <c r="I3" s="1612"/>
      <c r="J3" s="1612"/>
      <c r="K3" s="283" t="s">
        <v>312</v>
      </c>
      <c r="N3" s="284"/>
    </row>
    <row r="4" spans="1:16" ht="21" customHeight="1">
      <c r="B4" s="1581"/>
      <c r="C4" s="1555"/>
      <c r="D4" s="1262" t="s">
        <v>186</v>
      </c>
      <c r="E4" s="1262"/>
      <c r="F4" s="1262"/>
      <c r="G4" s="1262"/>
      <c r="H4" s="1596">
        <v>1</v>
      </c>
      <c r="I4" s="1597"/>
      <c r="J4" s="1597"/>
      <c r="K4" s="285" t="s">
        <v>312</v>
      </c>
      <c r="N4" s="284"/>
    </row>
    <row r="5" spans="1:16" ht="21" customHeight="1">
      <c r="B5" s="1581"/>
      <c r="C5" s="1555"/>
      <c r="D5" s="1262" t="s">
        <v>187</v>
      </c>
      <c r="E5" s="1262"/>
      <c r="F5" s="1262"/>
      <c r="G5" s="1262"/>
      <c r="H5" s="1596">
        <v>11</v>
      </c>
      <c r="I5" s="1597"/>
      <c r="J5" s="1597"/>
      <c r="K5" s="285" t="s">
        <v>312</v>
      </c>
      <c r="N5" s="284"/>
    </row>
    <row r="6" spans="1:16" ht="21" customHeight="1">
      <c r="B6" s="1592"/>
      <c r="C6" s="1557"/>
      <c r="D6" s="1262" t="s">
        <v>188</v>
      </c>
      <c r="E6" s="1262"/>
      <c r="F6" s="1262"/>
      <c r="G6" s="1262"/>
      <c r="H6" s="1596">
        <v>48</v>
      </c>
      <c r="I6" s="1597"/>
      <c r="J6" s="1597"/>
      <c r="K6" s="285" t="s">
        <v>312</v>
      </c>
      <c r="L6" s="286">
        <f>SUM(H3:J6)</f>
        <v>60</v>
      </c>
      <c r="N6" s="284"/>
      <c r="O6" s="260"/>
      <c r="P6" s="287"/>
    </row>
    <row r="7" spans="1:16" ht="21" customHeight="1">
      <c r="B7" s="1613" t="s">
        <v>479</v>
      </c>
      <c r="C7" s="1614"/>
      <c r="D7" s="1262" t="s">
        <v>47</v>
      </c>
      <c r="E7" s="1262"/>
      <c r="F7" s="1262"/>
      <c r="G7" s="1262"/>
      <c r="H7" s="1596">
        <v>0</v>
      </c>
      <c r="I7" s="1597"/>
      <c r="J7" s="1597"/>
      <c r="K7" s="285" t="s">
        <v>312</v>
      </c>
      <c r="M7" s="288" t="s">
        <v>749</v>
      </c>
      <c r="N7" s="289" t="s">
        <v>750</v>
      </c>
      <c r="O7" s="290"/>
    </row>
    <row r="8" spans="1:16" ht="21" customHeight="1">
      <c r="B8" s="1613"/>
      <c r="C8" s="1614"/>
      <c r="D8" s="1262" t="s">
        <v>190</v>
      </c>
      <c r="E8" s="1262"/>
      <c r="F8" s="1262"/>
      <c r="G8" s="1262"/>
      <c r="H8" s="1596">
        <v>5</v>
      </c>
      <c r="I8" s="1597"/>
      <c r="J8" s="1597"/>
      <c r="K8" s="285" t="s">
        <v>312</v>
      </c>
      <c r="M8" s="291">
        <v>0.375</v>
      </c>
      <c r="N8" s="284">
        <f>H8*0.375</f>
        <v>1.875</v>
      </c>
      <c r="O8" s="290"/>
    </row>
    <row r="9" spans="1:16" ht="21" customHeight="1">
      <c r="B9" s="1613"/>
      <c r="C9" s="1614"/>
      <c r="D9" s="1262" t="s">
        <v>191</v>
      </c>
      <c r="E9" s="1262"/>
      <c r="F9" s="1262"/>
      <c r="G9" s="1262"/>
      <c r="H9" s="1596">
        <v>2</v>
      </c>
      <c r="I9" s="1597"/>
      <c r="J9" s="1597"/>
      <c r="K9" s="285" t="s">
        <v>312</v>
      </c>
      <c r="M9" s="291">
        <v>0.375</v>
      </c>
      <c r="N9" s="284">
        <f>H9*0.375</f>
        <v>0.75</v>
      </c>
      <c r="O9" s="290"/>
    </row>
    <row r="10" spans="1:16" ht="21" customHeight="1">
      <c r="B10" s="1613"/>
      <c r="C10" s="1614"/>
      <c r="D10" s="1262" t="s">
        <v>192</v>
      </c>
      <c r="E10" s="1262"/>
      <c r="F10" s="1262"/>
      <c r="G10" s="1262"/>
      <c r="H10" s="1596">
        <v>18</v>
      </c>
      <c r="I10" s="1597"/>
      <c r="J10" s="1597"/>
      <c r="K10" s="285" t="s">
        <v>312</v>
      </c>
      <c r="M10" s="291">
        <v>1</v>
      </c>
      <c r="N10" s="284">
        <f>H10*1</f>
        <v>18</v>
      </c>
      <c r="O10" s="290"/>
    </row>
    <row r="11" spans="1:16" ht="21" customHeight="1">
      <c r="B11" s="1613"/>
      <c r="C11" s="1614"/>
      <c r="D11" s="1262" t="s">
        <v>193</v>
      </c>
      <c r="E11" s="1262"/>
      <c r="F11" s="1262"/>
      <c r="G11" s="1262"/>
      <c r="H11" s="1596">
        <v>7</v>
      </c>
      <c r="I11" s="1597"/>
      <c r="J11" s="1597"/>
      <c r="K11" s="285" t="s">
        <v>312</v>
      </c>
      <c r="M11" s="291">
        <v>2</v>
      </c>
      <c r="N11" s="284">
        <f>H11*2</f>
        <v>14</v>
      </c>
      <c r="O11" s="290"/>
    </row>
    <row r="12" spans="1:16" ht="21" customHeight="1">
      <c r="B12" s="1613"/>
      <c r="C12" s="1614"/>
      <c r="D12" s="1262" t="s">
        <v>194</v>
      </c>
      <c r="E12" s="1262"/>
      <c r="F12" s="1262"/>
      <c r="G12" s="1262"/>
      <c r="H12" s="1596">
        <v>11</v>
      </c>
      <c r="I12" s="1597"/>
      <c r="J12" s="1597"/>
      <c r="K12" s="285" t="s">
        <v>312</v>
      </c>
      <c r="M12" s="291">
        <v>3</v>
      </c>
      <c r="N12" s="284">
        <f>H12*3</f>
        <v>33</v>
      </c>
      <c r="O12" s="290"/>
    </row>
    <row r="13" spans="1:16" ht="21" customHeight="1">
      <c r="B13" s="1613"/>
      <c r="C13" s="1614"/>
      <c r="D13" s="1262" t="s">
        <v>195</v>
      </c>
      <c r="E13" s="1262"/>
      <c r="F13" s="1262"/>
      <c r="G13" s="1262"/>
      <c r="H13" s="1596">
        <v>10</v>
      </c>
      <c r="I13" s="1597"/>
      <c r="J13" s="1597"/>
      <c r="K13" s="285" t="s">
        <v>312</v>
      </c>
      <c r="M13" s="291">
        <v>4</v>
      </c>
      <c r="N13" s="284">
        <f>H13*4</f>
        <v>40</v>
      </c>
      <c r="O13" s="290"/>
    </row>
    <row r="14" spans="1:16" ht="21" customHeight="1">
      <c r="B14" s="1615"/>
      <c r="C14" s="1616"/>
      <c r="D14" s="1262" t="s">
        <v>196</v>
      </c>
      <c r="E14" s="1262"/>
      <c r="F14" s="1262"/>
      <c r="G14" s="1262"/>
      <c r="H14" s="1596">
        <v>7</v>
      </c>
      <c r="I14" s="1597"/>
      <c r="J14" s="1597"/>
      <c r="K14" s="285" t="s">
        <v>312</v>
      </c>
      <c r="L14" s="286">
        <f>SUM(H7:J14)</f>
        <v>60</v>
      </c>
      <c r="M14" s="291">
        <v>5</v>
      </c>
      <c r="N14" s="284">
        <f>H14*5</f>
        <v>35</v>
      </c>
      <c r="O14" s="292"/>
      <c r="P14" s="287"/>
    </row>
    <row r="15" spans="1:16" ht="21" customHeight="1">
      <c r="B15" s="1602" t="s">
        <v>197</v>
      </c>
      <c r="C15" s="1603"/>
      <c r="D15" s="1262" t="s">
        <v>198</v>
      </c>
      <c r="E15" s="1262"/>
      <c r="F15" s="1262"/>
      <c r="G15" s="1262"/>
      <c r="H15" s="1596">
        <v>9</v>
      </c>
      <c r="I15" s="1597"/>
      <c r="J15" s="1597"/>
      <c r="K15" s="285" t="s">
        <v>312</v>
      </c>
      <c r="M15" s="291"/>
      <c r="N15" s="293">
        <f>ROUND(SUM(N8:N14)/SUM(H8:J14),2)</f>
        <v>2.38</v>
      </c>
      <c r="O15" s="290"/>
    </row>
    <row r="16" spans="1:16" ht="21" customHeight="1">
      <c r="B16" s="1604"/>
      <c r="C16" s="1605"/>
      <c r="D16" s="1262" t="s">
        <v>199</v>
      </c>
      <c r="E16" s="1262"/>
      <c r="F16" s="1262"/>
      <c r="G16" s="1262"/>
      <c r="H16" s="1596">
        <v>10</v>
      </c>
      <c r="I16" s="1597"/>
      <c r="J16" s="1597"/>
      <c r="K16" s="285" t="s">
        <v>312</v>
      </c>
    </row>
    <row r="17" spans="2:16" ht="21" customHeight="1">
      <c r="B17" s="1604"/>
      <c r="C17" s="1605"/>
      <c r="D17" s="1262" t="s">
        <v>200</v>
      </c>
      <c r="E17" s="1262"/>
      <c r="F17" s="1262"/>
      <c r="G17" s="1262"/>
      <c r="H17" s="1596">
        <v>26</v>
      </c>
      <c r="I17" s="1597"/>
      <c r="J17" s="1597"/>
      <c r="K17" s="285" t="s">
        <v>312</v>
      </c>
      <c r="M17" s="219" t="s">
        <v>189</v>
      </c>
      <c r="N17" s="286">
        <f>SUM(H3:J6)</f>
        <v>60</v>
      </c>
    </row>
    <row r="18" spans="2:16" ht="21" customHeight="1">
      <c r="B18" s="1604"/>
      <c r="C18" s="1605"/>
      <c r="D18" s="1262" t="s">
        <v>201</v>
      </c>
      <c r="E18" s="1262"/>
      <c r="F18" s="1262"/>
      <c r="G18" s="1262"/>
      <c r="H18" s="1596">
        <v>12</v>
      </c>
      <c r="I18" s="1597"/>
      <c r="J18" s="1597"/>
      <c r="K18" s="285" t="s">
        <v>312</v>
      </c>
      <c r="M18" s="219" t="s">
        <v>479</v>
      </c>
      <c r="N18" s="286">
        <f>SUM(H7:J14)</f>
        <v>60</v>
      </c>
    </row>
    <row r="19" spans="2:16" ht="21" customHeight="1">
      <c r="B19" s="1604"/>
      <c r="C19" s="1605"/>
      <c r="D19" s="1482" t="s">
        <v>592</v>
      </c>
      <c r="E19" s="1482"/>
      <c r="F19" s="1482"/>
      <c r="G19" s="1482"/>
      <c r="H19" s="1552">
        <v>3</v>
      </c>
      <c r="I19" s="1553"/>
      <c r="J19" s="1553"/>
      <c r="K19" s="294" t="s">
        <v>312</v>
      </c>
      <c r="M19" s="219" t="s">
        <v>197</v>
      </c>
      <c r="N19" s="286">
        <f>SUM(H15:J20)</f>
        <v>60</v>
      </c>
      <c r="O19" s="260"/>
      <c r="P19" s="287"/>
    </row>
    <row r="20" spans="2:16" ht="21" customHeight="1" thickBot="1">
      <c r="B20" s="1606"/>
      <c r="C20" s="1607"/>
      <c r="D20" s="1482" t="s">
        <v>586</v>
      </c>
      <c r="E20" s="1482"/>
      <c r="F20" s="1482"/>
      <c r="G20" s="1482"/>
      <c r="H20" s="1552">
        <v>0</v>
      </c>
      <c r="I20" s="1553"/>
      <c r="J20" s="1553"/>
      <c r="K20" s="294" t="s">
        <v>312</v>
      </c>
      <c r="L20" s="286">
        <f>SUM(H15:J20)</f>
        <v>60</v>
      </c>
      <c r="N20" s="286"/>
      <c r="O20" s="260"/>
      <c r="P20" s="287"/>
    </row>
    <row r="21" spans="2:16" ht="21" customHeight="1" thickBot="1">
      <c r="B21" s="1599" t="s">
        <v>478</v>
      </c>
      <c r="C21" s="1600"/>
      <c r="D21" s="1600"/>
      <c r="E21" s="1600"/>
      <c r="F21" s="1600"/>
      <c r="G21" s="1601"/>
      <c r="H21" s="295">
        <v>0</v>
      </c>
      <c r="I21" s="296" t="s">
        <v>477</v>
      </c>
      <c r="J21" s="296">
        <v>0</v>
      </c>
      <c r="K21" s="297" t="s">
        <v>312</v>
      </c>
    </row>
    <row r="22" spans="2:16" ht="21" customHeight="1" thickBot="1">
      <c r="B22" s="1599" t="s">
        <v>335</v>
      </c>
      <c r="C22" s="1600"/>
      <c r="D22" s="1600"/>
      <c r="E22" s="1600"/>
      <c r="F22" s="1600"/>
      <c r="G22" s="1601"/>
      <c r="H22" s="1609">
        <v>60</v>
      </c>
      <c r="I22" s="1610"/>
      <c r="J22" s="1610"/>
      <c r="K22" s="297" t="s">
        <v>312</v>
      </c>
    </row>
    <row r="23" spans="2:16" ht="9.6" customHeight="1">
      <c r="B23" s="298"/>
      <c r="C23" s="298"/>
      <c r="D23" s="298"/>
      <c r="E23" s="298"/>
      <c r="F23" s="298"/>
      <c r="G23" s="298"/>
      <c r="H23" s="299"/>
      <c r="I23" s="299"/>
      <c r="J23" s="299"/>
      <c r="K23" s="300"/>
    </row>
    <row r="24" spans="2:16" ht="21" customHeight="1" thickBot="1">
      <c r="B24" s="1576" t="s">
        <v>233</v>
      </c>
      <c r="C24" s="1576"/>
      <c r="D24" s="1576"/>
      <c r="E24" s="1576"/>
      <c r="F24" s="1577"/>
      <c r="G24" s="1577"/>
      <c r="H24" s="1598"/>
      <c r="I24" s="1598"/>
      <c r="J24" s="1598"/>
      <c r="K24" s="1598"/>
    </row>
    <row r="25" spans="2:16" ht="21" customHeight="1">
      <c r="B25" s="1587" t="s">
        <v>184</v>
      </c>
      <c r="C25" s="1276"/>
      <c r="D25" s="301" t="s">
        <v>51</v>
      </c>
      <c r="E25" s="1574">
        <v>14</v>
      </c>
      <c r="F25" s="1575"/>
      <c r="G25" s="302" t="s">
        <v>356</v>
      </c>
      <c r="H25" s="303" t="s">
        <v>232</v>
      </c>
      <c r="I25" s="1574">
        <v>46</v>
      </c>
      <c r="J25" s="1574"/>
      <c r="K25" s="283" t="s">
        <v>356</v>
      </c>
    </row>
    <row r="26" spans="2:16" ht="21" customHeight="1">
      <c r="B26" s="1585" t="s">
        <v>265</v>
      </c>
      <c r="C26" s="1586"/>
      <c r="D26" s="304" t="s">
        <v>51</v>
      </c>
      <c r="E26" s="1572">
        <f>IF(SUM($E$25,$I$25)=0,"",E25/SUM($E$25,$I$25))*100</f>
        <v>23.333333333333332</v>
      </c>
      <c r="F26" s="1573"/>
      <c r="G26" s="305" t="s">
        <v>267</v>
      </c>
      <c r="H26" s="304" t="s">
        <v>232</v>
      </c>
      <c r="I26" s="1572">
        <f>IF(SUM($E$25,$I$25)=0,"",I25/SUM($E$25,$I$25))*100</f>
        <v>76.666666666666671</v>
      </c>
      <c r="J26" s="1573"/>
      <c r="K26" s="306" t="s">
        <v>267</v>
      </c>
      <c r="M26" s="219" t="s">
        <v>751</v>
      </c>
    </row>
    <row r="27" spans="2:16" ht="21" customHeight="1" thickBot="1">
      <c r="B27" s="1578" t="s">
        <v>266</v>
      </c>
      <c r="C27" s="1579"/>
      <c r="D27" s="307">
        <v>90.9</v>
      </c>
      <c r="E27" s="308" t="s">
        <v>267</v>
      </c>
      <c r="F27" s="309" t="s">
        <v>202</v>
      </c>
      <c r="G27" s="307">
        <v>88.8</v>
      </c>
      <c r="H27" s="308" t="s">
        <v>289</v>
      </c>
      <c r="I27" s="310" t="s">
        <v>336</v>
      </c>
      <c r="J27" s="1594">
        <f>N15</f>
        <v>2.38</v>
      </c>
      <c r="K27" s="1595"/>
      <c r="M27" s="219">
        <f>L20/66</f>
        <v>0.90909090909090906</v>
      </c>
    </row>
    <row r="28" spans="2:16" ht="7.95" customHeight="1"/>
    <row r="29" spans="2:16" ht="21" customHeight="1" thickBot="1">
      <c r="B29" s="1282" t="s">
        <v>203</v>
      </c>
      <c r="C29" s="1282"/>
      <c r="D29" s="1282"/>
      <c r="E29" s="1282"/>
      <c r="F29" s="246"/>
      <c r="G29" s="246"/>
    </row>
    <row r="30" spans="2:16" ht="21" customHeight="1">
      <c r="B30" s="1590" t="s">
        <v>204</v>
      </c>
      <c r="C30" s="1357"/>
      <c r="D30" s="1591"/>
      <c r="E30" s="1300" t="s">
        <v>50</v>
      </c>
      <c r="F30" s="1357"/>
      <c r="G30" s="1580">
        <v>2</v>
      </c>
      <c r="H30" s="1574"/>
      <c r="I30" s="1574"/>
      <c r="J30" s="1574"/>
      <c r="K30" s="311" t="s">
        <v>313</v>
      </c>
    </row>
    <row r="31" spans="2:16" ht="21" customHeight="1">
      <c r="B31" s="1581"/>
      <c r="C31" s="1567"/>
      <c r="D31" s="1555"/>
      <c r="E31" s="1568" t="s">
        <v>48</v>
      </c>
      <c r="F31" s="1309"/>
      <c r="G31" s="1550">
        <v>6</v>
      </c>
      <c r="H31" s="1551"/>
      <c r="I31" s="1551"/>
      <c r="J31" s="1551"/>
      <c r="K31" s="306" t="s">
        <v>313</v>
      </c>
    </row>
    <row r="32" spans="2:16" ht="21" customHeight="1">
      <c r="B32" s="1581"/>
      <c r="C32" s="1567"/>
      <c r="D32" s="1555"/>
      <c r="E32" s="1568" t="s">
        <v>49</v>
      </c>
      <c r="F32" s="1309"/>
      <c r="G32" s="1550">
        <v>3</v>
      </c>
      <c r="H32" s="1551"/>
      <c r="I32" s="1551"/>
      <c r="J32" s="1551"/>
      <c r="K32" s="306" t="s">
        <v>313</v>
      </c>
    </row>
    <row r="33" spans="2:11" ht="21" customHeight="1">
      <c r="B33" s="1581"/>
      <c r="C33" s="1567"/>
      <c r="D33" s="1555"/>
      <c r="E33" s="1568" t="s">
        <v>206</v>
      </c>
      <c r="F33" s="1309"/>
      <c r="G33" s="1550">
        <v>13</v>
      </c>
      <c r="H33" s="1551"/>
      <c r="I33" s="1551"/>
      <c r="J33" s="1551"/>
      <c r="K33" s="306" t="s">
        <v>313</v>
      </c>
    </row>
    <row r="34" spans="2:11" ht="21" customHeight="1">
      <c r="B34" s="1592"/>
      <c r="C34" s="1593"/>
      <c r="D34" s="1557"/>
      <c r="E34" s="1554" t="s">
        <v>44</v>
      </c>
      <c r="F34" s="1567"/>
      <c r="G34" s="1550">
        <v>0</v>
      </c>
      <c r="H34" s="1551"/>
      <c r="I34" s="1551"/>
      <c r="J34" s="1551"/>
      <c r="K34" s="306" t="s">
        <v>313</v>
      </c>
    </row>
    <row r="35" spans="2:11" ht="21" customHeight="1">
      <c r="B35" s="1337" t="s">
        <v>205</v>
      </c>
      <c r="C35" s="1343"/>
      <c r="D35" s="1350"/>
      <c r="E35" s="1342" t="s">
        <v>207</v>
      </c>
      <c r="F35" s="1350"/>
      <c r="G35" s="1550">
        <v>0</v>
      </c>
      <c r="H35" s="1551"/>
      <c r="I35" s="1551"/>
      <c r="J35" s="1551"/>
      <c r="K35" s="306" t="s">
        <v>313</v>
      </c>
    </row>
    <row r="36" spans="2:11" ht="21" customHeight="1">
      <c r="B36" s="1581"/>
      <c r="C36" s="1567"/>
      <c r="D36" s="1555"/>
      <c r="E36" s="1554"/>
      <c r="F36" s="1555"/>
      <c r="G36" s="1558" t="s">
        <v>324</v>
      </c>
      <c r="H36" s="1559"/>
      <c r="I36" s="1559"/>
      <c r="J36" s="1559"/>
      <c r="K36" s="1560"/>
    </row>
    <row r="37" spans="2:11" ht="16.95" customHeight="1">
      <c r="B37" s="1581"/>
      <c r="C37" s="1567"/>
      <c r="D37" s="1555"/>
      <c r="E37" s="1556"/>
      <c r="F37" s="1557"/>
      <c r="G37" s="1569"/>
      <c r="H37" s="1570"/>
      <c r="I37" s="1570"/>
      <c r="J37" s="1570"/>
      <c r="K37" s="1571"/>
    </row>
    <row r="38" spans="2:11" ht="21" customHeight="1">
      <c r="B38" s="1581"/>
      <c r="C38" s="1567"/>
      <c r="D38" s="1555"/>
      <c r="E38" s="1561" t="s">
        <v>208</v>
      </c>
      <c r="F38" s="1562"/>
      <c r="G38" s="1550">
        <v>11</v>
      </c>
      <c r="H38" s="1551"/>
      <c r="I38" s="1551"/>
      <c r="J38" s="1551"/>
      <c r="K38" s="306" t="s">
        <v>313</v>
      </c>
    </row>
    <row r="39" spans="2:11" ht="21" customHeight="1">
      <c r="B39" s="1581"/>
      <c r="C39" s="1567"/>
      <c r="D39" s="1555"/>
      <c r="E39" s="1563"/>
      <c r="F39" s="1564"/>
      <c r="G39" s="1558" t="s">
        <v>324</v>
      </c>
      <c r="H39" s="1559"/>
      <c r="I39" s="1559"/>
      <c r="J39" s="1559"/>
      <c r="K39" s="1560"/>
    </row>
    <row r="40" spans="2:11" ht="34.5" customHeight="1" thickBot="1">
      <c r="B40" s="1582"/>
      <c r="C40" s="1583"/>
      <c r="D40" s="1584"/>
      <c r="E40" s="1565"/>
      <c r="F40" s="1566"/>
      <c r="G40" s="1588" t="s">
        <v>752</v>
      </c>
      <c r="H40" s="1332"/>
      <c r="I40" s="1332"/>
      <c r="J40" s="1332"/>
      <c r="K40" s="1589"/>
    </row>
    <row r="41" spans="2:11" ht="20.25" customHeight="1"/>
  </sheetData>
  <mergeCells count="75">
    <mergeCell ref="B2:D2"/>
    <mergeCell ref="B22:G22"/>
    <mergeCell ref="D19:G19"/>
    <mergeCell ref="H22:J22"/>
    <mergeCell ref="H18:J18"/>
    <mergeCell ref="H16:J16"/>
    <mergeCell ref="H3:J3"/>
    <mergeCell ref="H6:J6"/>
    <mergeCell ref="H8:J8"/>
    <mergeCell ref="H14:J14"/>
    <mergeCell ref="H11:J11"/>
    <mergeCell ref="D4:G4"/>
    <mergeCell ref="H7:J7"/>
    <mergeCell ref="B7:C14"/>
    <mergeCell ref="D11:G11"/>
    <mergeCell ref="H13:J13"/>
    <mergeCell ref="D8:G8"/>
    <mergeCell ref="H24:K24"/>
    <mergeCell ref="B21:G21"/>
    <mergeCell ref="H17:J17"/>
    <mergeCell ref="B15:C20"/>
    <mergeCell ref="D20:G20"/>
    <mergeCell ref="H20:J20"/>
    <mergeCell ref="H15:J15"/>
    <mergeCell ref="D15:G15"/>
    <mergeCell ref="D18:G18"/>
    <mergeCell ref="D16:G16"/>
    <mergeCell ref="D17:G17"/>
    <mergeCell ref="B1:I1"/>
    <mergeCell ref="D3:G3"/>
    <mergeCell ref="H9:J9"/>
    <mergeCell ref="D14:G14"/>
    <mergeCell ref="B3:C6"/>
    <mergeCell ref="H4:J4"/>
    <mergeCell ref="D12:G12"/>
    <mergeCell ref="D5:G5"/>
    <mergeCell ref="D9:G9"/>
    <mergeCell ref="H5:J5"/>
    <mergeCell ref="D6:G6"/>
    <mergeCell ref="D13:G13"/>
    <mergeCell ref="D7:G7"/>
    <mergeCell ref="D10:G10"/>
    <mergeCell ref="H10:J10"/>
    <mergeCell ref="H12:J12"/>
    <mergeCell ref="G30:J30"/>
    <mergeCell ref="B35:D40"/>
    <mergeCell ref="B26:C26"/>
    <mergeCell ref="B25:C25"/>
    <mergeCell ref="G36:K36"/>
    <mergeCell ref="G34:J34"/>
    <mergeCell ref="B29:E29"/>
    <mergeCell ref="G32:J32"/>
    <mergeCell ref="G40:K40"/>
    <mergeCell ref="B30:D34"/>
    <mergeCell ref="E32:F32"/>
    <mergeCell ref="I26:J26"/>
    <mergeCell ref="J27:K27"/>
    <mergeCell ref="E31:F31"/>
    <mergeCell ref="I25:J25"/>
    <mergeCell ref="G31:J31"/>
    <mergeCell ref="H19:J19"/>
    <mergeCell ref="E35:F37"/>
    <mergeCell ref="G39:K39"/>
    <mergeCell ref="G35:J35"/>
    <mergeCell ref="E38:F40"/>
    <mergeCell ref="G33:J33"/>
    <mergeCell ref="E34:F34"/>
    <mergeCell ref="E33:F33"/>
    <mergeCell ref="G38:J38"/>
    <mergeCell ref="G37:K37"/>
    <mergeCell ref="E26:F26"/>
    <mergeCell ref="E30:F30"/>
    <mergeCell ref="E25:F25"/>
    <mergeCell ref="B24:G24"/>
    <mergeCell ref="B27:C27"/>
  </mergeCells>
  <phoneticPr fontId="4"/>
  <printOptions horizontalCentered="1"/>
  <pageMargins left="0.6692913385826772" right="0.6692913385826772" top="0.59055118110236227" bottom="0.59055118110236227" header="0.51181102362204722" footer="0.39370078740157483"/>
  <pageSetup paperSize="9" scale="95" fitToWidth="0" fitToHeight="0" orientation="portrait"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O63"/>
  <sheetViews>
    <sheetView showGridLines="0" view="pageBreakPreview" zoomScale="70" zoomScaleNormal="70" zoomScaleSheetLayoutView="70" workbookViewId="0"/>
  </sheetViews>
  <sheetFormatPr defaultColWidth="9" defaultRowHeight="22.5" customHeight="1"/>
  <cols>
    <col min="1" max="1" width="2.6640625" style="312" customWidth="1"/>
    <col min="2" max="2" width="6.6640625" style="312" customWidth="1"/>
    <col min="3" max="3" width="18" style="312" customWidth="1"/>
    <col min="4" max="4" width="2.6640625" style="312" customWidth="1"/>
    <col min="5" max="5" width="13.33203125" style="312" customWidth="1"/>
    <col min="6" max="6" width="3.6640625" style="322" customWidth="1"/>
    <col min="7" max="7" width="13.21875" style="312" customWidth="1"/>
    <col min="8" max="8" width="8.33203125" style="322" customWidth="1"/>
    <col min="9" max="9" width="6.21875" style="312" customWidth="1"/>
    <col min="10" max="10" width="10.109375" style="312" customWidth="1"/>
    <col min="11" max="11" width="13" style="312" customWidth="1"/>
    <col min="12" max="12" width="3.33203125" style="312" customWidth="1"/>
    <col min="13" max="14" width="13" style="312" customWidth="1"/>
    <col min="15" max="15" width="13.33203125" style="312" customWidth="1"/>
    <col min="16" max="16384" width="9" style="312"/>
  </cols>
  <sheetData>
    <row r="1" spans="1:15" ht="21" customHeight="1">
      <c r="A1" s="4" t="s">
        <v>316</v>
      </c>
      <c r="B1" s="1746" t="s">
        <v>209</v>
      </c>
      <c r="C1" s="1746"/>
      <c r="D1" s="1746"/>
      <c r="E1" s="1747"/>
      <c r="F1" s="5"/>
      <c r="G1"/>
      <c r="H1" s="5"/>
      <c r="I1"/>
      <c r="J1"/>
      <c r="K1"/>
      <c r="L1"/>
      <c r="M1"/>
      <c r="N1"/>
      <c r="O1"/>
    </row>
    <row r="2" spans="1:15" ht="21" customHeight="1" thickBot="1">
      <c r="A2" s="213"/>
      <c r="B2" s="1748" t="s">
        <v>317</v>
      </c>
      <c r="C2" s="1749"/>
      <c r="D2" s="1749"/>
      <c r="E2" s="1749"/>
      <c r="F2" s="1749"/>
      <c r="G2" s="1749"/>
      <c r="H2" s="1749"/>
      <c r="I2" s="1749"/>
      <c r="J2" s="1749"/>
      <c r="K2" s="1749"/>
      <c r="L2"/>
      <c r="M2"/>
      <c r="N2"/>
      <c r="O2"/>
    </row>
    <row r="3" spans="1:15" ht="21" customHeight="1">
      <c r="A3"/>
      <c r="B3" s="1714" t="s">
        <v>526</v>
      </c>
      <c r="C3" s="1529"/>
      <c r="D3" s="1529"/>
      <c r="E3" s="1715"/>
      <c r="F3" s="1750" t="s">
        <v>753</v>
      </c>
      <c r="G3" s="1751"/>
      <c r="H3" s="1751"/>
      <c r="I3" s="1751"/>
      <c r="J3" s="1751"/>
      <c r="K3" s="1752"/>
      <c r="L3"/>
      <c r="M3"/>
      <c r="N3"/>
      <c r="O3"/>
    </row>
    <row r="4" spans="1:15" ht="21" customHeight="1">
      <c r="A4"/>
      <c r="B4" s="1699" t="s">
        <v>417</v>
      </c>
      <c r="C4" s="862"/>
      <c r="D4" s="862"/>
      <c r="E4" s="863"/>
      <c r="F4" s="1758" t="s">
        <v>754</v>
      </c>
      <c r="G4" s="1759"/>
      <c r="H4" s="1759"/>
      <c r="I4" s="313" t="s">
        <v>347</v>
      </c>
      <c r="J4" s="1753" t="s">
        <v>755</v>
      </c>
      <c r="K4" s="1754"/>
      <c r="L4"/>
      <c r="M4"/>
      <c r="N4"/>
      <c r="O4"/>
    </row>
    <row r="5" spans="1:15" ht="21" customHeight="1">
      <c r="A5"/>
      <c r="B5" s="1704" t="s">
        <v>210</v>
      </c>
      <c r="C5" s="1705"/>
      <c r="D5" s="861" t="s">
        <v>53</v>
      </c>
      <c r="E5" s="863"/>
      <c r="F5" s="1755" t="s">
        <v>756</v>
      </c>
      <c r="G5" s="1756"/>
      <c r="H5" s="1756"/>
      <c r="I5" s="1756"/>
      <c r="J5" s="1756"/>
      <c r="K5" s="1757"/>
      <c r="L5"/>
      <c r="M5"/>
      <c r="N5"/>
      <c r="O5"/>
    </row>
    <row r="6" spans="1:15" ht="21" customHeight="1">
      <c r="A6"/>
      <c r="B6" s="1778"/>
      <c r="C6" s="1779"/>
      <c r="D6" s="861" t="s">
        <v>54</v>
      </c>
      <c r="E6" s="863"/>
      <c r="F6" s="1755" t="s">
        <v>756</v>
      </c>
      <c r="G6" s="1756"/>
      <c r="H6" s="1756"/>
      <c r="I6" s="1756"/>
      <c r="J6" s="1756"/>
      <c r="K6" s="1757"/>
      <c r="L6"/>
      <c r="M6"/>
      <c r="N6"/>
      <c r="O6"/>
    </row>
    <row r="7" spans="1:15" ht="21" customHeight="1">
      <c r="A7"/>
      <c r="B7" s="1780"/>
      <c r="C7" s="1781"/>
      <c r="D7" s="861" t="s">
        <v>55</v>
      </c>
      <c r="E7" s="863"/>
      <c r="F7" s="1755" t="s">
        <v>756</v>
      </c>
      <c r="G7" s="1756"/>
      <c r="H7" s="1756"/>
      <c r="I7" s="1756"/>
      <c r="J7" s="1756"/>
      <c r="K7" s="1757"/>
      <c r="L7"/>
      <c r="M7"/>
      <c r="N7"/>
      <c r="O7"/>
    </row>
    <row r="8" spans="1:15" ht="21" customHeight="1" thickBot="1">
      <c r="A8"/>
      <c r="B8" s="1707" t="s">
        <v>211</v>
      </c>
      <c r="C8" s="1708"/>
      <c r="D8" s="1708"/>
      <c r="E8" s="1709"/>
      <c r="F8" s="1782" t="s">
        <v>711</v>
      </c>
      <c r="G8" s="1783"/>
      <c r="H8" s="1783"/>
      <c r="I8" s="1783"/>
      <c r="J8" s="1783"/>
      <c r="K8" s="1784"/>
      <c r="L8"/>
      <c r="M8"/>
      <c r="N8"/>
      <c r="O8"/>
    </row>
    <row r="9" spans="1:15" ht="21" customHeight="1">
      <c r="A9"/>
      <c r="B9" s="1714" t="s">
        <v>757</v>
      </c>
      <c r="C9" s="1529"/>
      <c r="D9" s="1529"/>
      <c r="E9" s="1715"/>
      <c r="F9" s="1716" t="s">
        <v>758</v>
      </c>
      <c r="G9" s="1717"/>
      <c r="H9" s="1717"/>
      <c r="I9" s="1717"/>
      <c r="J9" s="1717"/>
      <c r="K9" s="1718"/>
      <c r="L9"/>
      <c r="M9"/>
      <c r="N9"/>
      <c r="O9"/>
    </row>
    <row r="10" spans="1:15" ht="21" customHeight="1">
      <c r="A10"/>
      <c r="B10" s="1699" t="s">
        <v>417</v>
      </c>
      <c r="C10" s="862"/>
      <c r="D10" s="862"/>
      <c r="E10" s="863"/>
      <c r="F10" s="1700" t="s">
        <v>759</v>
      </c>
      <c r="G10" s="1701"/>
      <c r="H10" s="1701"/>
      <c r="I10" s="126" t="s">
        <v>347</v>
      </c>
      <c r="J10" s="1702" t="s">
        <v>760</v>
      </c>
      <c r="K10" s="1703"/>
      <c r="L10"/>
      <c r="M10"/>
      <c r="N10"/>
      <c r="O10"/>
    </row>
    <row r="11" spans="1:15" ht="21" customHeight="1">
      <c r="A11"/>
      <c r="B11" s="1704" t="s">
        <v>210</v>
      </c>
      <c r="C11" s="1705"/>
      <c r="D11" s="861" t="s">
        <v>53</v>
      </c>
      <c r="E11" s="863"/>
      <c r="F11" s="1706" t="s">
        <v>756</v>
      </c>
      <c r="G11" s="1721"/>
      <c r="H11" s="1721"/>
      <c r="I11" s="1721"/>
      <c r="J11" s="1721"/>
      <c r="K11" s="1722"/>
      <c r="L11"/>
      <c r="M11"/>
      <c r="N11"/>
      <c r="O11"/>
    </row>
    <row r="12" spans="1:15" ht="21" customHeight="1">
      <c r="A12"/>
      <c r="B12" s="1778"/>
      <c r="C12" s="1779"/>
      <c r="D12" s="861" t="s">
        <v>54</v>
      </c>
      <c r="E12" s="863"/>
      <c r="F12" s="1706" t="s">
        <v>756</v>
      </c>
      <c r="G12" s="1721"/>
      <c r="H12" s="1721"/>
      <c r="I12" s="1721"/>
      <c r="J12" s="1721"/>
      <c r="K12" s="1722"/>
      <c r="L12"/>
      <c r="M12"/>
      <c r="N12"/>
      <c r="O12"/>
    </row>
    <row r="13" spans="1:15" ht="21" customHeight="1">
      <c r="A13"/>
      <c r="B13" s="1780"/>
      <c r="C13" s="1781"/>
      <c r="D13" s="861" t="s">
        <v>55</v>
      </c>
      <c r="E13" s="863"/>
      <c r="F13" s="1706" t="s">
        <v>756</v>
      </c>
      <c r="G13" s="1721"/>
      <c r="H13" s="1721"/>
      <c r="I13" s="1721"/>
      <c r="J13" s="1721"/>
      <c r="K13" s="1722"/>
      <c r="L13"/>
      <c r="M13"/>
      <c r="N13"/>
      <c r="O13"/>
    </row>
    <row r="14" spans="1:15" ht="21" customHeight="1" thickBot="1">
      <c r="A14"/>
      <c r="B14" s="1707" t="s">
        <v>211</v>
      </c>
      <c r="C14" s="1708"/>
      <c r="D14" s="1708"/>
      <c r="E14" s="1709"/>
      <c r="F14" s="1710" t="s">
        <v>734</v>
      </c>
      <c r="G14" s="1725"/>
      <c r="H14" s="1725"/>
      <c r="I14" s="1725"/>
      <c r="J14" s="1725"/>
      <c r="K14" s="1726"/>
      <c r="L14"/>
      <c r="M14"/>
      <c r="N14"/>
      <c r="O14"/>
    </row>
    <row r="15" spans="1:15" ht="21" customHeight="1">
      <c r="A15"/>
      <c r="B15" s="1769" t="s">
        <v>524</v>
      </c>
      <c r="C15" s="1770"/>
      <c r="D15" s="1770"/>
      <c r="E15" s="1771"/>
      <c r="F15" s="1767" t="s">
        <v>761</v>
      </c>
      <c r="G15" s="1776"/>
      <c r="H15" s="1776"/>
      <c r="I15" s="1776"/>
      <c r="J15" s="1776"/>
      <c r="K15" s="1777"/>
      <c r="L15"/>
      <c r="M15"/>
      <c r="N15"/>
      <c r="O15"/>
    </row>
    <row r="16" spans="1:15" ht="21" customHeight="1">
      <c r="A16"/>
      <c r="B16" s="1737" t="s">
        <v>417</v>
      </c>
      <c r="C16" s="844"/>
      <c r="D16" s="844"/>
      <c r="E16" s="1738"/>
      <c r="F16" s="1763" t="s">
        <v>762</v>
      </c>
      <c r="G16" s="1764"/>
      <c r="H16" s="1764"/>
      <c r="I16" s="314" t="s">
        <v>347</v>
      </c>
      <c r="J16" s="1765" t="s">
        <v>763</v>
      </c>
      <c r="K16" s="1766"/>
      <c r="L16"/>
      <c r="M16"/>
      <c r="N16"/>
      <c r="O16"/>
    </row>
    <row r="17" spans="1:15" ht="21" customHeight="1">
      <c r="A17"/>
      <c r="B17" s="1744" t="s">
        <v>210</v>
      </c>
      <c r="C17" s="1745"/>
      <c r="D17" s="843" t="s">
        <v>53</v>
      </c>
      <c r="E17" s="1738"/>
      <c r="F17" s="1739" t="s">
        <v>764</v>
      </c>
      <c r="G17" s="1774"/>
      <c r="H17" s="1774"/>
      <c r="I17" s="1774"/>
      <c r="J17" s="1774"/>
      <c r="K17" s="1775"/>
      <c r="L17"/>
      <c r="M17"/>
      <c r="N17"/>
      <c r="O17"/>
    </row>
    <row r="18" spans="1:15" ht="21" customHeight="1" thickBot="1">
      <c r="A18"/>
      <c r="B18" s="1742" t="s">
        <v>211</v>
      </c>
      <c r="C18" s="1412"/>
      <c r="D18" s="1412"/>
      <c r="E18" s="1743"/>
      <c r="F18" s="1736" t="s">
        <v>765</v>
      </c>
      <c r="G18" s="1772"/>
      <c r="H18" s="1772"/>
      <c r="I18" s="1772"/>
      <c r="J18" s="1772"/>
      <c r="K18" s="1773"/>
      <c r="L18"/>
      <c r="M18"/>
      <c r="N18"/>
      <c r="O18"/>
    </row>
    <row r="19" spans="1:15" ht="36" customHeight="1">
      <c r="A19"/>
      <c r="B19" s="1760" t="s">
        <v>538</v>
      </c>
      <c r="C19" s="1761"/>
      <c r="D19" s="1761"/>
      <c r="E19" s="1762"/>
      <c r="F19" s="1767" t="s">
        <v>766</v>
      </c>
      <c r="G19" s="1445"/>
      <c r="H19" s="1445"/>
      <c r="I19" s="1445"/>
      <c r="J19" s="1445"/>
      <c r="K19" s="1768"/>
      <c r="L19"/>
      <c r="M19"/>
      <c r="N19"/>
      <c r="O19"/>
    </row>
    <row r="20" spans="1:15" ht="21" customHeight="1">
      <c r="A20"/>
      <c r="B20" s="1737" t="s">
        <v>417</v>
      </c>
      <c r="C20" s="844"/>
      <c r="D20" s="844"/>
      <c r="E20" s="1738"/>
      <c r="F20" s="1763" t="s">
        <v>767</v>
      </c>
      <c r="G20" s="1764"/>
      <c r="H20" s="1764"/>
      <c r="I20" s="314" t="s">
        <v>347</v>
      </c>
      <c r="J20" s="1765" t="s">
        <v>734</v>
      </c>
      <c r="K20" s="1766"/>
      <c r="L20"/>
      <c r="M20"/>
      <c r="N20"/>
      <c r="O20"/>
    </row>
    <row r="21" spans="1:15" ht="21" customHeight="1">
      <c r="A21"/>
      <c r="B21" s="1744" t="s">
        <v>210</v>
      </c>
      <c r="C21" s="1745"/>
      <c r="D21" s="843" t="s">
        <v>53</v>
      </c>
      <c r="E21" s="1738"/>
      <c r="F21" s="1739" t="s">
        <v>768</v>
      </c>
      <c r="G21" s="1740"/>
      <c r="H21" s="1740"/>
      <c r="I21" s="1740"/>
      <c r="J21" s="1740"/>
      <c r="K21" s="1741"/>
      <c r="L21"/>
      <c r="M21"/>
      <c r="N21"/>
      <c r="O21"/>
    </row>
    <row r="22" spans="1:15" ht="21" customHeight="1" thickBot="1">
      <c r="A22"/>
      <c r="B22" s="1742" t="s">
        <v>211</v>
      </c>
      <c r="C22" s="1412"/>
      <c r="D22" s="1412"/>
      <c r="E22" s="1743"/>
      <c r="F22" s="1736" t="s">
        <v>769</v>
      </c>
      <c r="G22" s="1412"/>
      <c r="H22" s="1412"/>
      <c r="I22" s="1412"/>
      <c r="J22" s="1412"/>
      <c r="K22" s="1413"/>
      <c r="L22"/>
      <c r="M22"/>
      <c r="N22"/>
      <c r="O22"/>
    </row>
    <row r="23" spans="1:15" ht="21" customHeight="1">
      <c r="A23"/>
      <c r="B23" s="1714" t="s">
        <v>268</v>
      </c>
      <c r="C23" s="1529"/>
      <c r="D23" s="1529"/>
      <c r="E23" s="1715"/>
      <c r="F23" s="1716" t="s">
        <v>770</v>
      </c>
      <c r="G23" s="1723"/>
      <c r="H23" s="1723"/>
      <c r="I23" s="1723"/>
      <c r="J23" s="1723"/>
      <c r="K23" s="1724"/>
      <c r="L23"/>
      <c r="M23"/>
      <c r="N23"/>
      <c r="O23"/>
    </row>
    <row r="24" spans="1:15" ht="21" customHeight="1">
      <c r="A24"/>
      <c r="B24" s="1699" t="s">
        <v>417</v>
      </c>
      <c r="C24" s="862"/>
      <c r="D24" s="862"/>
      <c r="E24" s="863"/>
      <c r="F24" s="1700" t="s">
        <v>771</v>
      </c>
      <c r="G24" s="1701"/>
      <c r="H24" s="1701"/>
      <c r="I24" s="126" t="s">
        <v>772</v>
      </c>
      <c r="J24" s="1702"/>
      <c r="K24" s="1703"/>
      <c r="L24"/>
      <c r="M24"/>
      <c r="N24"/>
      <c r="O24"/>
    </row>
    <row r="25" spans="1:15" ht="21" customHeight="1">
      <c r="A25"/>
      <c r="B25" s="1704" t="s">
        <v>210</v>
      </c>
      <c r="C25" s="1705"/>
      <c r="D25" s="861" t="s">
        <v>53</v>
      </c>
      <c r="E25" s="863"/>
      <c r="F25" s="1706" t="s">
        <v>773</v>
      </c>
      <c r="G25" s="1697"/>
      <c r="H25" s="1697"/>
      <c r="I25" s="1697"/>
      <c r="J25" s="1697"/>
      <c r="K25" s="1698"/>
      <c r="L25"/>
      <c r="M25"/>
      <c r="N25"/>
      <c r="O25"/>
    </row>
    <row r="26" spans="1:15" ht="21" customHeight="1" thickBot="1">
      <c r="A26"/>
      <c r="B26" s="1707" t="s">
        <v>211</v>
      </c>
      <c r="C26" s="1708"/>
      <c r="D26" s="1708"/>
      <c r="E26" s="1709"/>
      <c r="F26" s="1710" t="s">
        <v>774</v>
      </c>
      <c r="G26" s="1711"/>
      <c r="H26" s="1711"/>
      <c r="I26" s="1711"/>
      <c r="J26" s="1711"/>
      <c r="K26" s="1712"/>
      <c r="L26"/>
      <c r="M26"/>
      <c r="N26"/>
      <c r="O26"/>
    </row>
    <row r="27" spans="1:15" ht="36" hidden="1" customHeight="1">
      <c r="A27"/>
      <c r="B27" s="1684" t="s">
        <v>527</v>
      </c>
      <c r="C27" s="1529"/>
      <c r="D27" s="1529"/>
      <c r="E27" s="1715"/>
      <c r="F27" s="1729"/>
      <c r="G27" s="1730"/>
      <c r="H27" s="1730"/>
      <c r="I27" s="1730"/>
      <c r="J27" s="1730"/>
      <c r="K27" s="1731"/>
      <c r="L27"/>
      <c r="M27"/>
      <c r="N27"/>
      <c r="O27"/>
    </row>
    <row r="28" spans="1:15" ht="21" hidden="1" customHeight="1" thickBot="1">
      <c r="A28"/>
      <c r="B28" s="1699" t="s">
        <v>417</v>
      </c>
      <c r="C28" s="862"/>
      <c r="D28" s="862"/>
      <c r="E28" s="863"/>
      <c r="F28" s="1719"/>
      <c r="G28" s="1727"/>
      <c r="H28" s="1727"/>
      <c r="I28" s="126" t="s">
        <v>347</v>
      </c>
      <c r="J28" s="1728"/>
      <c r="K28" s="884"/>
      <c r="L28"/>
      <c r="M28"/>
      <c r="N28"/>
      <c r="O28"/>
    </row>
    <row r="29" spans="1:15" ht="21" hidden="1" customHeight="1">
      <c r="A29"/>
      <c r="B29" s="1704" t="s">
        <v>210</v>
      </c>
      <c r="C29" s="1705"/>
      <c r="D29" s="861" t="s">
        <v>53</v>
      </c>
      <c r="E29" s="863"/>
      <c r="F29" s="1732"/>
      <c r="G29" s="1733"/>
      <c r="H29" s="1733"/>
      <c r="I29" s="1733"/>
      <c r="J29" s="1733"/>
      <c r="K29" s="1734"/>
      <c r="L29"/>
      <c r="M29"/>
      <c r="N29"/>
      <c r="O29"/>
    </row>
    <row r="30" spans="1:15" ht="21" hidden="1" customHeight="1" thickBot="1">
      <c r="A30"/>
      <c r="B30" s="1707" t="s">
        <v>211</v>
      </c>
      <c r="C30" s="1708"/>
      <c r="D30" s="1708"/>
      <c r="E30" s="1709"/>
      <c r="F30" s="1735"/>
      <c r="G30" s="1373"/>
      <c r="H30" s="1373"/>
      <c r="I30" s="1373"/>
      <c r="J30" s="1373"/>
      <c r="K30" s="1374"/>
      <c r="L30"/>
      <c r="M30"/>
      <c r="N30"/>
      <c r="O30"/>
    </row>
    <row r="31" spans="1:15" ht="21" customHeight="1">
      <c r="A31"/>
      <c r="B31" s="1714" t="s">
        <v>775</v>
      </c>
      <c r="C31" s="1529"/>
      <c r="D31" s="1529"/>
      <c r="E31" s="1715"/>
      <c r="F31" s="1716"/>
      <c r="G31" s="1717"/>
      <c r="H31" s="1717"/>
      <c r="I31" s="1717"/>
      <c r="J31" s="1717"/>
      <c r="K31" s="1718"/>
      <c r="L31"/>
      <c r="M31"/>
      <c r="N31"/>
      <c r="O31"/>
    </row>
    <row r="32" spans="1:15" ht="21" customHeight="1">
      <c r="A32"/>
      <c r="B32" s="1699" t="s">
        <v>417</v>
      </c>
      <c r="C32" s="862"/>
      <c r="D32" s="862"/>
      <c r="E32" s="863"/>
      <c r="F32" s="1719"/>
      <c r="G32" s="1720"/>
      <c r="H32" s="1720"/>
      <c r="I32" s="126" t="s">
        <v>347</v>
      </c>
      <c r="J32" s="883"/>
      <c r="K32" s="884"/>
      <c r="L32"/>
      <c r="M32"/>
      <c r="N32"/>
      <c r="O32"/>
    </row>
    <row r="33" spans="1:15" ht="21" customHeight="1">
      <c r="A33"/>
      <c r="B33" s="1704" t="s">
        <v>210</v>
      </c>
      <c r="C33" s="1705"/>
      <c r="D33" s="861" t="s">
        <v>53</v>
      </c>
      <c r="E33" s="863"/>
      <c r="F33" s="1706"/>
      <c r="G33" s="1721"/>
      <c r="H33" s="1721"/>
      <c r="I33" s="1721"/>
      <c r="J33" s="1721"/>
      <c r="K33" s="1722"/>
      <c r="L33"/>
      <c r="M33"/>
      <c r="N33"/>
      <c r="O33"/>
    </row>
    <row r="34" spans="1:15" ht="21" customHeight="1" thickBot="1">
      <c r="A34"/>
      <c r="B34" s="1707" t="s">
        <v>211</v>
      </c>
      <c r="C34" s="1708"/>
      <c r="D34" s="1708"/>
      <c r="E34" s="1709"/>
      <c r="F34" s="1710"/>
      <c r="G34" s="1725"/>
      <c r="H34" s="1725"/>
      <c r="I34" s="1725"/>
      <c r="J34" s="1725"/>
      <c r="K34" s="1726"/>
      <c r="L34"/>
      <c r="M34"/>
      <c r="N34"/>
      <c r="O34"/>
    </row>
    <row r="35" spans="1:15" ht="21" customHeight="1">
      <c r="A35"/>
      <c r="B35" s="1714" t="s">
        <v>269</v>
      </c>
      <c r="C35" s="1529"/>
      <c r="D35" s="1529"/>
      <c r="E35" s="1715"/>
      <c r="F35" s="1716" t="s">
        <v>770</v>
      </c>
      <c r="G35" s="1723"/>
      <c r="H35" s="1723"/>
      <c r="I35" s="1723"/>
      <c r="J35" s="1723"/>
      <c r="K35" s="1724"/>
      <c r="L35"/>
      <c r="M35"/>
      <c r="N35"/>
      <c r="O35"/>
    </row>
    <row r="36" spans="1:15" ht="21" customHeight="1">
      <c r="A36"/>
      <c r="B36" s="1699" t="s">
        <v>417</v>
      </c>
      <c r="C36" s="862"/>
      <c r="D36" s="862"/>
      <c r="E36" s="863"/>
      <c r="F36" s="1700" t="s">
        <v>771</v>
      </c>
      <c r="G36" s="1701"/>
      <c r="H36" s="1701"/>
      <c r="I36" s="126" t="s">
        <v>772</v>
      </c>
      <c r="J36" s="1702"/>
      <c r="K36" s="1703"/>
      <c r="L36"/>
      <c r="M36"/>
      <c r="N36"/>
      <c r="O36"/>
    </row>
    <row r="37" spans="1:15" ht="21" customHeight="1">
      <c r="A37"/>
      <c r="B37" s="1704" t="s">
        <v>210</v>
      </c>
      <c r="C37" s="1705"/>
      <c r="D37" s="861" t="s">
        <v>53</v>
      </c>
      <c r="E37" s="863"/>
      <c r="F37" s="1706" t="s">
        <v>773</v>
      </c>
      <c r="G37" s="1697"/>
      <c r="H37" s="1697"/>
      <c r="I37" s="1697"/>
      <c r="J37" s="1697"/>
      <c r="K37" s="1698"/>
      <c r="L37"/>
      <c r="M37"/>
      <c r="N37"/>
      <c r="O37"/>
    </row>
    <row r="38" spans="1:15" ht="21" customHeight="1" thickBot="1">
      <c r="A38"/>
      <c r="B38" s="1707" t="s">
        <v>211</v>
      </c>
      <c r="C38" s="1708"/>
      <c r="D38" s="1708"/>
      <c r="E38" s="1709"/>
      <c r="F38" s="1710" t="s">
        <v>774</v>
      </c>
      <c r="G38" s="1711"/>
      <c r="H38" s="1711"/>
      <c r="I38" s="1711"/>
      <c r="J38" s="1711"/>
      <c r="K38" s="1712"/>
      <c r="L38"/>
      <c r="M38"/>
      <c r="N38"/>
      <c r="O38"/>
    </row>
    <row r="39" spans="1:15" ht="21" customHeight="1">
      <c r="A39"/>
      <c r="B39" s="48"/>
      <c r="C39" s="48"/>
      <c r="D39" s="48"/>
      <c r="E39" s="48"/>
      <c r="F39" s="3"/>
      <c r="G39" s="48"/>
      <c r="H39" s="48"/>
      <c r="I39" s="48"/>
      <c r="J39" s="48"/>
      <c r="K39" s="48"/>
      <c r="L39"/>
      <c r="M39"/>
      <c r="N39"/>
      <c r="O39"/>
    </row>
    <row r="40" spans="1:15" ht="21" customHeight="1" thickBot="1">
      <c r="A40"/>
      <c r="B40" s="961" t="s">
        <v>212</v>
      </c>
      <c r="C40" s="1713"/>
      <c r="D40" s="1713"/>
      <c r="E40" s="1713"/>
      <c r="F40" s="1713"/>
      <c r="G40" s="1713"/>
      <c r="H40" s="1713"/>
      <c r="I40" s="1713"/>
      <c r="J40" s="1713"/>
      <c r="K40"/>
      <c r="L40"/>
      <c r="M40"/>
      <c r="N40"/>
      <c r="O40"/>
    </row>
    <row r="41" spans="1:15" ht="21" customHeight="1">
      <c r="A41"/>
      <c r="B41" s="1651" t="s">
        <v>62</v>
      </c>
      <c r="C41" s="1652"/>
      <c r="D41" s="1652"/>
      <c r="E41" s="1653"/>
      <c r="F41" s="1660" t="s">
        <v>546</v>
      </c>
      <c r="G41" s="1661"/>
      <c r="H41" s="1662" t="s">
        <v>776</v>
      </c>
      <c r="I41" s="1662"/>
      <c r="J41" s="1662"/>
      <c r="K41" s="1663"/>
      <c r="L41"/>
      <c r="M41"/>
      <c r="N41"/>
      <c r="O41"/>
    </row>
    <row r="42" spans="1:15" ht="21" customHeight="1">
      <c r="A42"/>
      <c r="B42" s="1654"/>
      <c r="C42" s="1655"/>
      <c r="D42" s="1655"/>
      <c r="E42" s="1656"/>
      <c r="F42" s="1664" t="s">
        <v>547</v>
      </c>
      <c r="G42" s="1665"/>
      <c r="H42" s="1666" t="s">
        <v>777</v>
      </c>
      <c r="I42" s="1666"/>
      <c r="J42" s="1666"/>
      <c r="K42" s="1667"/>
      <c r="L42"/>
      <c r="M42"/>
      <c r="N42"/>
      <c r="O42"/>
    </row>
    <row r="43" spans="1:15" ht="21" customHeight="1">
      <c r="A43"/>
      <c r="B43" s="1657"/>
      <c r="C43" s="1658"/>
      <c r="D43" s="1658"/>
      <c r="E43" s="1659"/>
      <c r="F43" s="1664" t="s">
        <v>44</v>
      </c>
      <c r="G43" s="1668"/>
      <c r="H43" s="1666"/>
      <c r="I43" s="1666"/>
      <c r="J43" s="1666"/>
      <c r="K43" s="1667"/>
      <c r="L43"/>
      <c r="M43"/>
      <c r="N43"/>
      <c r="O43"/>
    </row>
    <row r="44" spans="1:15" ht="21" customHeight="1">
      <c r="A44"/>
      <c r="B44" s="1669" t="s">
        <v>453</v>
      </c>
      <c r="C44" s="1670"/>
      <c r="D44" s="1670"/>
      <c r="E44" s="1671"/>
      <c r="F44" s="1672" t="s">
        <v>778</v>
      </c>
      <c r="G44" s="1673"/>
      <c r="H44" s="1673"/>
      <c r="I44" s="1673"/>
      <c r="J44" s="1673"/>
      <c r="K44" s="1674"/>
      <c r="L44"/>
      <c r="M44"/>
      <c r="N44"/>
      <c r="O44"/>
    </row>
    <row r="45" spans="1:15" ht="21" customHeight="1" thickBot="1">
      <c r="A45"/>
      <c r="B45" s="1675" t="s">
        <v>213</v>
      </c>
      <c r="C45" s="1676"/>
      <c r="D45" s="1676"/>
      <c r="E45" s="1677"/>
      <c r="F45" s="1678" t="s">
        <v>643</v>
      </c>
      <c r="G45" s="1679"/>
      <c r="H45" s="1680"/>
      <c r="I45" s="1680"/>
      <c r="J45" s="1680"/>
      <c r="K45" s="1681"/>
      <c r="L45"/>
      <c r="M45"/>
      <c r="N45"/>
      <c r="O45"/>
    </row>
    <row r="46" spans="1:15" ht="21" customHeight="1">
      <c r="A46"/>
      <c r="B46"/>
      <c r="C46"/>
      <c r="D46"/>
      <c r="E46"/>
      <c r="F46" s="5"/>
      <c r="G46"/>
      <c r="H46" s="5"/>
      <c r="I46"/>
      <c r="J46"/>
      <c r="K46"/>
      <c r="L46"/>
      <c r="M46"/>
      <c r="N46"/>
      <c r="O46"/>
    </row>
    <row r="47" spans="1:15" ht="21" customHeight="1" thickBot="1">
      <c r="A47"/>
      <c r="B47" s="1682" t="s">
        <v>214</v>
      </c>
      <c r="C47" s="1682"/>
      <c r="D47" s="1682"/>
      <c r="E47" s="1682"/>
      <c r="F47" s="1682"/>
      <c r="G47" s="1683"/>
      <c r="H47" s="1683"/>
      <c r="I47" s="316"/>
      <c r="J47" s="49"/>
      <c r="K47" s="49"/>
      <c r="L47"/>
      <c r="M47"/>
      <c r="N47"/>
      <c r="O47"/>
    </row>
    <row r="48" spans="1:15" ht="21" customHeight="1">
      <c r="A48"/>
      <c r="B48" s="1684" t="s">
        <v>402</v>
      </c>
      <c r="C48" s="1685"/>
      <c r="D48" s="1687" t="s">
        <v>643</v>
      </c>
      <c r="E48" s="1688"/>
      <c r="F48" s="1691" t="s">
        <v>282</v>
      </c>
      <c r="G48" s="1692"/>
      <c r="H48" s="1693"/>
      <c r="I48" s="1694"/>
      <c r="J48" s="1694"/>
      <c r="K48" s="1695"/>
      <c r="L48"/>
      <c r="M48"/>
      <c r="N48"/>
      <c r="O48"/>
    </row>
    <row r="49" spans="1:15" ht="21" customHeight="1">
      <c r="A49"/>
      <c r="B49" s="1543"/>
      <c r="C49" s="1686"/>
      <c r="D49" s="1637"/>
      <c r="E49" s="1638"/>
      <c r="F49" s="1537"/>
      <c r="G49" s="115" t="s">
        <v>280</v>
      </c>
      <c r="H49" s="317"/>
      <c r="I49" s="1697" t="s">
        <v>779</v>
      </c>
      <c r="J49" s="1697"/>
      <c r="K49" s="1698"/>
      <c r="L49"/>
      <c r="M49"/>
      <c r="N49"/>
      <c r="O49"/>
    </row>
    <row r="50" spans="1:15" ht="21" customHeight="1">
      <c r="A50"/>
      <c r="B50" s="1543"/>
      <c r="C50" s="1686"/>
      <c r="D50" s="1637"/>
      <c r="E50" s="1638"/>
      <c r="F50" s="1537"/>
      <c r="G50" s="975" t="s">
        <v>281</v>
      </c>
      <c r="H50" s="1365" t="s">
        <v>611</v>
      </c>
      <c r="I50" s="1365"/>
      <c r="J50" s="1365"/>
      <c r="K50" s="1628"/>
      <c r="L50"/>
      <c r="M50"/>
      <c r="N50"/>
      <c r="O50"/>
    </row>
    <row r="51" spans="1:15" ht="21" customHeight="1">
      <c r="A51"/>
      <c r="B51" s="1428"/>
      <c r="C51" s="1430"/>
      <c r="D51" s="1689"/>
      <c r="E51" s="1690"/>
      <c r="F51" s="1696"/>
      <c r="G51" s="976"/>
      <c r="H51" s="1460" t="s">
        <v>283</v>
      </c>
      <c r="I51" s="1461"/>
      <c r="J51" s="1646"/>
      <c r="K51" s="1647"/>
      <c r="L51"/>
      <c r="M51"/>
      <c r="N51"/>
      <c r="O51"/>
    </row>
    <row r="52" spans="1:15" ht="21" customHeight="1">
      <c r="A52"/>
      <c r="B52" s="1631" t="s">
        <v>215</v>
      </c>
      <c r="C52" s="1632"/>
      <c r="D52" s="1635" t="s">
        <v>611</v>
      </c>
      <c r="E52" s="1636"/>
      <c r="F52" s="1537" t="s">
        <v>282</v>
      </c>
      <c r="G52" s="1533"/>
      <c r="H52" s="1533"/>
      <c r="I52" s="1533"/>
      <c r="J52" s="1533"/>
      <c r="K52" s="1641"/>
      <c r="L52"/>
      <c r="M52"/>
      <c r="N52"/>
      <c r="O52"/>
    </row>
    <row r="53" spans="1:15" ht="21" customHeight="1">
      <c r="A53"/>
      <c r="B53" s="1543"/>
      <c r="C53" s="1542"/>
      <c r="D53" s="1637"/>
      <c r="E53" s="1638"/>
      <c r="F53" s="1630"/>
      <c r="G53" s="273" t="s">
        <v>216</v>
      </c>
      <c r="H53" s="318"/>
      <c r="I53" s="319"/>
      <c r="J53" s="319"/>
      <c r="K53" s="320"/>
      <c r="L53"/>
      <c r="M53"/>
      <c r="N53"/>
      <c r="O53"/>
    </row>
    <row r="54" spans="1:15" ht="21" customHeight="1">
      <c r="A54"/>
      <c r="B54" s="1543"/>
      <c r="C54" s="1542"/>
      <c r="D54" s="1637"/>
      <c r="E54" s="1638"/>
      <c r="F54" s="1630"/>
      <c r="G54" s="321" t="s">
        <v>218</v>
      </c>
      <c r="H54" s="1642"/>
      <c r="I54" s="1643"/>
      <c r="J54" s="1643"/>
      <c r="K54" s="1644"/>
      <c r="L54"/>
      <c r="M54"/>
      <c r="N54"/>
      <c r="O54"/>
    </row>
    <row r="55" spans="1:15" ht="21" customHeight="1">
      <c r="A55"/>
      <c r="B55" s="1543"/>
      <c r="C55" s="1542"/>
      <c r="D55" s="1637"/>
      <c r="E55" s="1638"/>
      <c r="F55" s="1630"/>
      <c r="G55" s="1645" t="s">
        <v>217</v>
      </c>
      <c r="H55" s="1364"/>
      <c r="I55" s="1365"/>
      <c r="J55" s="1646"/>
      <c r="K55" s="1647"/>
      <c r="L55"/>
      <c r="M55"/>
      <c r="N55"/>
      <c r="O55"/>
    </row>
    <row r="56" spans="1:15" ht="21" customHeight="1" thickBot="1">
      <c r="A56"/>
      <c r="B56" s="1633"/>
      <c r="C56" s="1634"/>
      <c r="D56" s="1639"/>
      <c r="E56" s="1640"/>
      <c r="F56" s="1621"/>
      <c r="G56" s="1621"/>
      <c r="H56" s="1438" t="s">
        <v>283</v>
      </c>
      <c r="I56" s="1648"/>
      <c r="J56" s="1649"/>
      <c r="K56" s="1650"/>
      <c r="L56"/>
      <c r="M56"/>
      <c r="N56"/>
      <c r="O56"/>
    </row>
    <row r="57" spans="1:15" ht="21" customHeight="1">
      <c r="A57"/>
      <c r="B57" s="215"/>
      <c r="C57" s="215"/>
      <c r="D57" s="48"/>
      <c r="E57" s="48"/>
      <c r="F57" s="3"/>
      <c r="G57" s="3"/>
      <c r="H57" s="3"/>
      <c r="I57" s="3"/>
      <c r="J57" s="3"/>
      <c r="K57" s="3"/>
      <c r="L57"/>
      <c r="M57"/>
      <c r="N57"/>
      <c r="O57"/>
    </row>
    <row r="58" spans="1:15" ht="21" customHeight="1" thickBot="1">
      <c r="A58" s="4" t="s">
        <v>220</v>
      </c>
      <c r="B58" s="1465" t="s">
        <v>221</v>
      </c>
      <c r="C58" s="1465"/>
      <c r="D58" s="961"/>
      <c r="E58" s="961"/>
      <c r="F58" s="961"/>
      <c r="G58" s="961"/>
      <c r="H58" s="961"/>
      <c r="I58"/>
      <c r="J58"/>
      <c r="K58"/>
      <c r="L58"/>
      <c r="M58"/>
      <c r="N58"/>
      <c r="O58"/>
    </row>
    <row r="59" spans="1:15" ht="21" customHeight="1">
      <c r="A59" s="5"/>
      <c r="B59" s="1625" t="s">
        <v>222</v>
      </c>
      <c r="C59" s="1626"/>
      <c r="D59" s="1530" t="s">
        <v>780</v>
      </c>
      <c r="E59" s="1531"/>
      <c r="F59" s="1531"/>
      <c r="G59" s="1531"/>
      <c r="H59" s="1531"/>
      <c r="I59" s="1531"/>
      <c r="J59" s="1531"/>
      <c r="K59" s="1627"/>
      <c r="L59"/>
      <c r="M59"/>
      <c r="N59"/>
      <c r="O59"/>
    </row>
    <row r="60" spans="1:15" ht="21" customHeight="1">
      <c r="A60" s="5"/>
      <c r="B60" s="1381" t="s">
        <v>223</v>
      </c>
      <c r="C60" s="1380"/>
      <c r="D60" s="1364" t="s">
        <v>780</v>
      </c>
      <c r="E60" s="1365"/>
      <c r="F60" s="1365"/>
      <c r="G60" s="1365"/>
      <c r="H60" s="1365"/>
      <c r="I60" s="1365"/>
      <c r="J60" s="1365"/>
      <c r="K60" s="1628"/>
      <c r="L60"/>
      <c r="M60"/>
      <c r="N60"/>
      <c r="O60"/>
    </row>
    <row r="61" spans="1:15" ht="21" customHeight="1">
      <c r="A61" s="5"/>
      <c r="B61" s="1629" t="s">
        <v>224</v>
      </c>
      <c r="C61" s="1630"/>
      <c r="D61" s="1617" t="s">
        <v>780</v>
      </c>
      <c r="E61" s="1618"/>
      <c r="F61" s="1618"/>
      <c r="G61" s="1618"/>
      <c r="H61" s="1618"/>
      <c r="I61" s="1618"/>
      <c r="J61" s="1618"/>
      <c r="K61" s="1619"/>
      <c r="L61"/>
      <c r="M61"/>
      <c r="N61"/>
      <c r="O61"/>
    </row>
    <row r="62" spans="1:15" ht="21" customHeight="1">
      <c r="A62" s="5"/>
      <c r="B62" s="1381" t="s">
        <v>225</v>
      </c>
      <c r="C62" s="1380"/>
      <c r="D62" s="1617" t="s">
        <v>780</v>
      </c>
      <c r="E62" s="1618"/>
      <c r="F62" s="1618"/>
      <c r="G62" s="1618"/>
      <c r="H62" s="1618"/>
      <c r="I62" s="1618"/>
      <c r="J62" s="1618"/>
      <c r="K62" s="1619"/>
      <c r="L62"/>
      <c r="M62"/>
      <c r="N62"/>
      <c r="O62"/>
    </row>
    <row r="63" spans="1:15" ht="21" customHeight="1" thickBot="1">
      <c r="A63" s="5"/>
      <c r="B63" s="1620" t="s">
        <v>226</v>
      </c>
      <c r="C63" s="1621"/>
      <c r="D63" s="1622" t="s">
        <v>780</v>
      </c>
      <c r="E63" s="1623"/>
      <c r="F63" s="1623"/>
      <c r="G63" s="1623"/>
      <c r="H63" s="1623"/>
      <c r="I63" s="1623"/>
      <c r="J63" s="1623"/>
      <c r="K63" s="1624"/>
      <c r="L63"/>
      <c r="M63"/>
      <c r="N63"/>
      <c r="O63"/>
    </row>
  </sheetData>
  <mergeCells count="135">
    <mergeCell ref="F6:K6"/>
    <mergeCell ref="F7:K7"/>
    <mergeCell ref="F8:K8"/>
    <mergeCell ref="D6:E6"/>
    <mergeCell ref="F10:H10"/>
    <mergeCell ref="J10:K10"/>
    <mergeCell ref="D7:E7"/>
    <mergeCell ref="B8:E8"/>
    <mergeCell ref="B9:E9"/>
    <mergeCell ref="F9:K9"/>
    <mergeCell ref="B5:C7"/>
    <mergeCell ref="B10:E10"/>
    <mergeCell ref="B19:E19"/>
    <mergeCell ref="F20:H20"/>
    <mergeCell ref="J20:K20"/>
    <mergeCell ref="F19:K19"/>
    <mergeCell ref="B15:E15"/>
    <mergeCell ref="F18:K18"/>
    <mergeCell ref="F11:K11"/>
    <mergeCell ref="F17:K17"/>
    <mergeCell ref="B14:E14"/>
    <mergeCell ref="B16:E16"/>
    <mergeCell ref="F13:K13"/>
    <mergeCell ref="F16:H16"/>
    <mergeCell ref="J16:K16"/>
    <mergeCell ref="B17:C17"/>
    <mergeCell ref="F15:K15"/>
    <mergeCell ref="B18:E18"/>
    <mergeCell ref="F12:K12"/>
    <mergeCell ref="B11:C13"/>
    <mergeCell ref="D12:E12"/>
    <mergeCell ref="D13:E13"/>
    <mergeCell ref="F14:K14"/>
    <mergeCell ref="D11:E11"/>
    <mergeCell ref="D17:E17"/>
    <mergeCell ref="B1:E1"/>
    <mergeCell ref="B3:E3"/>
    <mergeCell ref="B4:E4"/>
    <mergeCell ref="B2:K2"/>
    <mergeCell ref="D5:E5"/>
    <mergeCell ref="F3:K3"/>
    <mergeCell ref="J4:K4"/>
    <mergeCell ref="F5:K5"/>
    <mergeCell ref="F4:H4"/>
    <mergeCell ref="F22:K22"/>
    <mergeCell ref="B20:E20"/>
    <mergeCell ref="F21:K21"/>
    <mergeCell ref="B22:E22"/>
    <mergeCell ref="B21:C21"/>
    <mergeCell ref="B25:C25"/>
    <mergeCell ref="D25:E25"/>
    <mergeCell ref="F26:K26"/>
    <mergeCell ref="B27:E27"/>
    <mergeCell ref="F23:K23"/>
    <mergeCell ref="F25:K25"/>
    <mergeCell ref="B24:E24"/>
    <mergeCell ref="B23:E23"/>
    <mergeCell ref="F24:H24"/>
    <mergeCell ref="J24:K24"/>
    <mergeCell ref="D21:E21"/>
    <mergeCell ref="F28:H28"/>
    <mergeCell ref="J28:K28"/>
    <mergeCell ref="B26:E26"/>
    <mergeCell ref="B28:E28"/>
    <mergeCell ref="F27:K27"/>
    <mergeCell ref="B29:C29"/>
    <mergeCell ref="D29:E29"/>
    <mergeCell ref="F29:K29"/>
    <mergeCell ref="B30:E30"/>
    <mergeCell ref="F30:K30"/>
    <mergeCell ref="B31:E31"/>
    <mergeCell ref="F31:K31"/>
    <mergeCell ref="F32:H32"/>
    <mergeCell ref="J32:K32"/>
    <mergeCell ref="B32:E32"/>
    <mergeCell ref="B33:C33"/>
    <mergeCell ref="D33:E33"/>
    <mergeCell ref="F33:K33"/>
    <mergeCell ref="F35:K35"/>
    <mergeCell ref="B35:E35"/>
    <mergeCell ref="B34:E34"/>
    <mergeCell ref="F34:K34"/>
    <mergeCell ref="B36:E36"/>
    <mergeCell ref="F36:H36"/>
    <mergeCell ref="J36:K36"/>
    <mergeCell ref="B37:C37"/>
    <mergeCell ref="D37:E37"/>
    <mergeCell ref="F37:K37"/>
    <mergeCell ref="B38:E38"/>
    <mergeCell ref="F38:K38"/>
    <mergeCell ref="B40:J40"/>
    <mergeCell ref="B41:E43"/>
    <mergeCell ref="F41:G41"/>
    <mergeCell ref="H41:K41"/>
    <mergeCell ref="F42:G42"/>
    <mergeCell ref="H42:K42"/>
    <mergeCell ref="F43:G43"/>
    <mergeCell ref="H43:K43"/>
    <mergeCell ref="J51:K51"/>
    <mergeCell ref="B44:E44"/>
    <mergeCell ref="F44:K44"/>
    <mergeCell ref="B45:E45"/>
    <mergeCell ref="F45:G45"/>
    <mergeCell ref="H45:K45"/>
    <mergeCell ref="B47:H47"/>
    <mergeCell ref="B48:C51"/>
    <mergeCell ref="D48:E51"/>
    <mergeCell ref="F48:G48"/>
    <mergeCell ref="H48:K48"/>
    <mergeCell ref="F49:F51"/>
    <mergeCell ref="I49:K49"/>
    <mergeCell ref="G50:G51"/>
    <mergeCell ref="H50:K50"/>
    <mergeCell ref="H51:I51"/>
    <mergeCell ref="B52:C56"/>
    <mergeCell ref="D52:E56"/>
    <mergeCell ref="F52:K52"/>
    <mergeCell ref="F53:F56"/>
    <mergeCell ref="H54:K54"/>
    <mergeCell ref="G55:G56"/>
    <mergeCell ref="H55:I55"/>
    <mergeCell ref="J55:K55"/>
    <mergeCell ref="H56:I56"/>
    <mergeCell ref="J56:K56"/>
    <mergeCell ref="B62:C62"/>
    <mergeCell ref="D62:K62"/>
    <mergeCell ref="B63:C63"/>
    <mergeCell ref="D63:K63"/>
    <mergeCell ref="B58:H58"/>
    <mergeCell ref="B59:C59"/>
    <mergeCell ref="D59:K59"/>
    <mergeCell ref="B60:C60"/>
    <mergeCell ref="D60:K60"/>
    <mergeCell ref="B61:C61"/>
    <mergeCell ref="D61:K61"/>
  </mergeCells>
  <phoneticPr fontId="4"/>
  <dataValidations count="4">
    <dataValidation type="list" allowBlank="1" showInputMessage="1" showErrorMessage="1" sqref="D48 H50 D52 H55 F45" xr:uid="{00000000-0002-0000-0700-000000000000}">
      <formula1>"あり,なし"</formula1>
    </dataValidation>
    <dataValidation type="list" allowBlank="1" showInputMessage="1" showErrorMessage="1" sqref="H49 H53" xr:uid="{00000000-0002-0000-0700-000001000000}">
      <formula1>"昭和,平成"</formula1>
    </dataValidation>
    <dataValidation type="list" allowBlank="1" showInputMessage="1" showErrorMessage="1" sqref="D59:D60" xr:uid="{00000000-0002-0000-0700-000002000000}">
      <formula1>"入居希望者に公開,入居希望者に交付,入居希望者に公開・入居希望者に交付,公開していない"</formula1>
    </dataValidation>
    <dataValidation type="list" allowBlank="1" showInputMessage="1" showErrorMessage="1" sqref="D61:K63" xr:uid="{00000000-0002-0000-0700-000003000000}">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27" bottom="0.59055118110236227" header="0.51181102362204722" footer="0.39370078740157483"/>
  <pageSetup paperSize="9" scale="89" fitToHeight="0" orientation="portrait" cellComments="asDisplayed" r:id="rId1"/>
  <headerFooter alignWithMargins="0"/>
  <rowBreaks count="1" manualBreakCount="1">
    <brk id="39"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pageSetUpPr fitToPage="1"/>
  </sheetPr>
  <dimension ref="A1:R45"/>
  <sheetViews>
    <sheetView showGridLines="0" view="pageBreakPreview" zoomScale="70" zoomScaleNormal="85" zoomScaleSheetLayoutView="70" workbookViewId="0"/>
  </sheetViews>
  <sheetFormatPr defaultRowHeight="22.5" customHeight="1"/>
  <cols>
    <col min="1" max="1" width="4.44140625" customWidth="1"/>
    <col min="2" max="2" width="2.6640625" customWidth="1"/>
    <col min="4" max="4" width="17.109375" customWidth="1"/>
    <col min="5" max="5" width="7" customWidth="1"/>
    <col min="6" max="6" width="2.6640625" style="5" customWidth="1"/>
    <col min="7" max="7" width="14" customWidth="1"/>
    <col min="8" max="8" width="6.88671875" style="5" customWidth="1"/>
    <col min="9" max="9" width="12.33203125" customWidth="1"/>
    <col min="10" max="10" width="12.21875" customWidth="1"/>
    <col min="11" max="11" width="12.109375" customWidth="1"/>
    <col min="12" max="12" width="3.33203125" customWidth="1"/>
    <col min="13" max="15" width="13" customWidth="1"/>
  </cols>
  <sheetData>
    <row r="1" spans="1:18" ht="21" customHeight="1" thickBot="1">
      <c r="A1" s="40">
        <v>10</v>
      </c>
      <c r="B1" s="961" t="s">
        <v>44</v>
      </c>
      <c r="C1" s="961"/>
      <c r="D1" s="961"/>
      <c r="E1" s="40"/>
    </row>
    <row r="2" spans="1:18" ht="21" customHeight="1">
      <c r="B2" s="1714" t="s">
        <v>286</v>
      </c>
      <c r="C2" s="1529"/>
      <c r="D2" s="1715"/>
      <c r="E2" s="1802" t="s">
        <v>643</v>
      </c>
      <c r="F2" s="1691" t="s">
        <v>282</v>
      </c>
      <c r="G2" s="1830"/>
      <c r="H2" s="1830"/>
      <c r="I2" s="1830"/>
      <c r="J2" s="1830"/>
      <c r="K2" s="1831"/>
    </row>
    <row r="3" spans="1:18" ht="21" customHeight="1">
      <c r="B3" s="1778"/>
      <c r="C3" s="1827"/>
      <c r="D3" s="1779"/>
      <c r="E3" s="1803"/>
      <c r="F3" s="1789"/>
      <c r="G3" s="323" t="s">
        <v>285</v>
      </c>
      <c r="H3" s="324" t="s">
        <v>325</v>
      </c>
      <c r="I3" s="325">
        <v>2</v>
      </c>
      <c r="J3" s="193" t="s">
        <v>326</v>
      </c>
      <c r="K3" s="180"/>
    </row>
    <row r="4" spans="1:18" ht="21" customHeight="1">
      <c r="B4" s="1778"/>
      <c r="C4" s="1827"/>
      <c r="D4" s="1779"/>
      <c r="E4" s="1803"/>
      <c r="F4" s="1790"/>
      <c r="G4" s="326" t="s">
        <v>284</v>
      </c>
      <c r="H4" s="1834" t="s">
        <v>781</v>
      </c>
      <c r="I4" s="1835"/>
      <c r="J4" s="1835"/>
      <c r="K4" s="1836"/>
    </row>
    <row r="5" spans="1:18" ht="36" customHeight="1">
      <c r="B5" s="1778"/>
      <c r="C5" s="1827"/>
      <c r="D5" s="1779"/>
      <c r="E5" s="1803"/>
      <c r="F5" s="1536" t="s">
        <v>270</v>
      </c>
      <c r="G5" s="1360"/>
      <c r="H5" s="1785"/>
      <c r="I5" s="1785"/>
      <c r="J5" s="1785"/>
      <c r="K5" s="1786"/>
    </row>
    <row r="6" spans="1:18" ht="36" customHeight="1">
      <c r="B6" s="1704" t="s">
        <v>234</v>
      </c>
      <c r="C6" s="1787"/>
      <c r="D6" s="1705"/>
      <c r="E6" s="51" t="s">
        <v>611</v>
      </c>
      <c r="F6" s="1536" t="s">
        <v>287</v>
      </c>
      <c r="G6" s="1360"/>
      <c r="H6" s="1785"/>
      <c r="I6" s="1785"/>
      <c r="J6" s="1785"/>
      <c r="K6" s="1786"/>
    </row>
    <row r="7" spans="1:18" ht="118.5" customHeight="1">
      <c r="B7" s="1704" t="s">
        <v>474</v>
      </c>
      <c r="C7" s="1787"/>
      <c r="D7" s="1705"/>
      <c r="E7" s="1393" t="s">
        <v>782</v>
      </c>
      <c r="F7" s="897"/>
      <c r="G7" s="897"/>
      <c r="H7" s="897"/>
      <c r="I7" s="897"/>
      <c r="J7" s="897"/>
      <c r="K7" s="898"/>
    </row>
    <row r="8" spans="1:18" ht="70.05" customHeight="1">
      <c r="B8" s="1704" t="s">
        <v>392</v>
      </c>
      <c r="C8" s="1787"/>
      <c r="D8" s="1705"/>
      <c r="E8" s="1804" t="s">
        <v>783</v>
      </c>
      <c r="F8" s="1673"/>
      <c r="G8" s="1673"/>
      <c r="H8" s="1673"/>
      <c r="I8" s="1673"/>
      <c r="J8" s="1673"/>
      <c r="K8" s="1674"/>
    </row>
    <row r="9" spans="1:18" ht="18" customHeight="1">
      <c r="B9" s="1631" t="s">
        <v>470</v>
      </c>
      <c r="C9" s="1632"/>
      <c r="D9" s="1788"/>
      <c r="E9" s="1805" t="s">
        <v>784</v>
      </c>
      <c r="F9" s="1536" t="s">
        <v>346</v>
      </c>
      <c r="G9" s="1456"/>
      <c r="H9" s="1785"/>
      <c r="I9" s="1785"/>
      <c r="J9" s="1785"/>
      <c r="K9" s="1786"/>
    </row>
    <row r="10" spans="1:18" ht="18" customHeight="1">
      <c r="B10" s="1428"/>
      <c r="C10" s="1429"/>
      <c r="D10" s="1430"/>
      <c r="E10" s="1806"/>
      <c r="F10" s="1696"/>
      <c r="G10" s="1459"/>
      <c r="H10" s="1807"/>
      <c r="I10" s="1807"/>
      <c r="J10" s="1807"/>
      <c r="K10" s="1808"/>
    </row>
    <row r="11" spans="1:18" ht="45" customHeight="1">
      <c r="B11" s="1631" t="s">
        <v>785</v>
      </c>
      <c r="C11" s="1632"/>
      <c r="D11" s="1788"/>
      <c r="E11" s="1828" t="s">
        <v>611</v>
      </c>
      <c r="F11" s="1447"/>
      <c r="G11" s="1447"/>
      <c r="H11" s="1447"/>
      <c r="I11" s="1447"/>
      <c r="J11" s="1447"/>
      <c r="K11" s="1829"/>
    </row>
    <row r="12" spans="1:18" ht="36" customHeight="1">
      <c r="B12" s="327"/>
      <c r="C12" s="1809" t="s">
        <v>219</v>
      </c>
      <c r="D12" s="1788"/>
      <c r="E12" s="1393"/>
      <c r="F12" s="1394"/>
      <c r="G12" s="1394"/>
      <c r="H12" s="1394"/>
      <c r="I12" s="1394"/>
      <c r="J12" s="1394"/>
      <c r="K12" s="1395"/>
    </row>
    <row r="13" spans="1:18" ht="21" customHeight="1">
      <c r="B13" s="327"/>
      <c r="C13" s="1812" t="s">
        <v>786</v>
      </c>
      <c r="D13" s="1813"/>
      <c r="E13" s="1364"/>
      <c r="F13" s="1365"/>
      <c r="G13" s="1365"/>
      <c r="H13" s="1365"/>
      <c r="I13" s="1365"/>
      <c r="J13" s="1365"/>
      <c r="K13" s="1628"/>
    </row>
    <row r="14" spans="1:18" ht="18" customHeight="1">
      <c r="B14" s="327"/>
      <c r="C14" s="1814"/>
      <c r="D14" s="1815"/>
      <c r="E14" s="1809" t="s">
        <v>384</v>
      </c>
      <c r="F14" s="1788"/>
      <c r="G14" s="1796"/>
      <c r="H14" s="1797"/>
      <c r="I14" s="1797"/>
      <c r="J14" s="1797"/>
      <c r="K14" s="1798"/>
    </row>
    <row r="15" spans="1:18" ht="18" customHeight="1">
      <c r="B15" s="327"/>
      <c r="C15" s="1816"/>
      <c r="D15" s="1817"/>
      <c r="E15" s="1826"/>
      <c r="F15" s="1430"/>
      <c r="G15" s="1799"/>
      <c r="H15" s="1800"/>
      <c r="I15" s="1800"/>
      <c r="J15" s="1800"/>
      <c r="K15" s="1801"/>
    </row>
    <row r="16" spans="1:18" ht="36" customHeight="1">
      <c r="B16" s="328"/>
      <c r="C16" s="1809" t="s">
        <v>362</v>
      </c>
      <c r="D16" s="1788"/>
      <c r="E16" s="1393"/>
      <c r="F16" s="1394"/>
      <c r="G16" s="1394"/>
      <c r="H16" s="1394"/>
      <c r="I16" s="1394"/>
      <c r="J16" s="1394"/>
      <c r="K16" s="1395"/>
      <c r="P16" s="2"/>
      <c r="Q16" s="215"/>
      <c r="R16" s="215"/>
    </row>
    <row r="17" spans="2:18" ht="33" customHeight="1">
      <c r="B17" s="1631" t="s">
        <v>382</v>
      </c>
      <c r="C17" s="1632"/>
      <c r="D17" s="1788"/>
      <c r="E17" s="329" t="s">
        <v>611</v>
      </c>
      <c r="F17" s="280"/>
      <c r="G17" s="280"/>
      <c r="H17" s="280"/>
      <c r="I17" s="280"/>
      <c r="J17" s="280"/>
      <c r="K17" s="281"/>
    </row>
    <row r="18" spans="2:18" ht="21" customHeight="1">
      <c r="B18" s="121"/>
      <c r="C18" s="1809" t="s">
        <v>383</v>
      </c>
      <c r="D18" s="1788"/>
      <c r="E18" s="1818"/>
      <c r="F18" s="1819"/>
      <c r="G18" s="1819"/>
      <c r="H18" s="1819"/>
      <c r="I18" s="1819"/>
      <c r="J18" s="1819"/>
      <c r="K18" s="1820"/>
    </row>
    <row r="19" spans="2:18" ht="21" customHeight="1">
      <c r="B19" s="328"/>
      <c r="C19" s="1809" t="s">
        <v>384</v>
      </c>
      <c r="D19" s="1788"/>
      <c r="E19" s="1818"/>
      <c r="F19" s="1819"/>
      <c r="G19" s="1819"/>
      <c r="H19" s="1819"/>
      <c r="I19" s="1819"/>
      <c r="J19" s="1819"/>
      <c r="K19" s="1820"/>
    </row>
    <row r="20" spans="2:18" ht="36" customHeight="1" thickBot="1">
      <c r="B20" s="330"/>
      <c r="C20" s="1791" t="s">
        <v>362</v>
      </c>
      <c r="D20" s="1792"/>
      <c r="E20" s="1793"/>
      <c r="F20" s="1794"/>
      <c r="G20" s="1794"/>
      <c r="H20" s="1794"/>
      <c r="I20" s="1794"/>
      <c r="J20" s="1794"/>
      <c r="K20" s="1795"/>
      <c r="P20" s="331"/>
      <c r="Q20" s="332"/>
      <c r="R20" s="332"/>
    </row>
    <row r="21" spans="2:18" ht="21" customHeight="1">
      <c r="B21" s="48"/>
      <c r="C21" s="48"/>
      <c r="D21" s="48"/>
      <c r="E21" s="48"/>
      <c r="F21" s="48"/>
      <c r="G21" s="48"/>
      <c r="H21" s="48"/>
      <c r="I21" s="48"/>
      <c r="J21" s="48"/>
      <c r="K21" s="48"/>
    </row>
    <row r="22" spans="2:18" ht="21" customHeight="1">
      <c r="B22" s="48"/>
      <c r="C22" s="48"/>
      <c r="D22" s="48"/>
      <c r="E22" s="48"/>
      <c r="F22" s="48"/>
      <c r="G22" s="48"/>
      <c r="H22" s="48"/>
      <c r="I22" s="48"/>
      <c r="J22" s="48"/>
      <c r="K22" s="48"/>
    </row>
    <row r="23" spans="2:18" ht="21" customHeight="1">
      <c r="C23" s="1810" t="s">
        <v>787</v>
      </c>
      <c r="D23" s="1810"/>
      <c r="E23" s="1810"/>
      <c r="F23" s="1811"/>
      <c r="G23" s="1810"/>
      <c r="H23" s="1810"/>
      <c r="I23" s="1810"/>
      <c r="J23" s="1810"/>
      <c r="K23" s="1810"/>
    </row>
    <row r="24" spans="2:18" ht="21" customHeight="1">
      <c r="C24" s="1810" t="s">
        <v>788</v>
      </c>
      <c r="D24" s="1810"/>
      <c r="E24" s="1810"/>
      <c r="F24" s="1810"/>
      <c r="G24" s="1810"/>
      <c r="H24" s="1810"/>
      <c r="I24" s="1810"/>
      <c r="J24" s="1810"/>
      <c r="K24" s="1810"/>
    </row>
    <row r="25" spans="2:18" ht="21" customHeight="1">
      <c r="C25" s="1832" t="s">
        <v>789</v>
      </c>
      <c r="D25" s="1810"/>
      <c r="E25" s="1810"/>
      <c r="F25" s="1810"/>
      <c r="G25" s="1810"/>
      <c r="H25" s="1810"/>
      <c r="I25" s="1810"/>
      <c r="J25" s="1810"/>
      <c r="K25" s="1810"/>
    </row>
    <row r="26" spans="2:18" ht="21" customHeight="1">
      <c r="C26" s="1810" t="s">
        <v>790</v>
      </c>
      <c r="D26" s="1810"/>
      <c r="E26" s="1810"/>
      <c r="F26" s="1810"/>
      <c r="G26" s="1810"/>
      <c r="H26" s="1810"/>
      <c r="I26" s="1810"/>
      <c r="J26" s="1810"/>
      <c r="K26" s="1810"/>
    </row>
    <row r="27" spans="2:18" ht="21" customHeight="1">
      <c r="C27" s="2"/>
      <c r="D27" s="2"/>
      <c r="E27" s="2"/>
      <c r="F27" s="1"/>
      <c r="G27" s="2"/>
      <c r="H27" s="1"/>
      <c r="I27" s="2"/>
      <c r="J27" s="2"/>
      <c r="K27" s="2"/>
    </row>
    <row r="28" spans="2:18" ht="36" customHeight="1">
      <c r="B28" s="1822" t="s">
        <v>551</v>
      </c>
      <c r="C28" s="1821"/>
      <c r="D28" s="1821"/>
      <c r="E28" s="1821"/>
      <c r="F28" s="1821"/>
      <c r="G28" s="1821"/>
      <c r="H28" s="1821"/>
      <c r="I28" s="1821"/>
      <c r="J28" s="1821"/>
      <c r="K28" s="1821"/>
    </row>
    <row r="29" spans="2:18" ht="21" customHeight="1">
      <c r="B29" s="48"/>
      <c r="C29" s="48"/>
      <c r="D29" s="48"/>
      <c r="E29" s="48"/>
      <c r="F29" s="48"/>
      <c r="G29" s="48"/>
      <c r="H29" s="48"/>
      <c r="I29" s="48"/>
      <c r="J29" s="48"/>
      <c r="K29" s="48"/>
    </row>
    <row r="30" spans="2:18" ht="51" customHeight="1">
      <c r="B30" s="1821" t="s">
        <v>403</v>
      </c>
      <c r="C30" s="1821"/>
      <c r="D30" s="48"/>
      <c r="E30" s="48"/>
      <c r="F30" s="48"/>
      <c r="G30" s="48"/>
      <c r="H30" s="48"/>
      <c r="I30" s="48"/>
      <c r="J30" s="48"/>
      <c r="K30" s="48"/>
    </row>
    <row r="31" spans="2:18" ht="51" customHeight="1">
      <c r="B31" s="1823" t="s">
        <v>404</v>
      </c>
      <c r="C31" s="1823"/>
      <c r="D31" s="874"/>
      <c r="E31" s="874"/>
      <c r="F31" s="874"/>
      <c r="G31" s="874"/>
      <c r="H31" s="1"/>
      <c r="I31" s="2"/>
      <c r="J31" s="2"/>
      <c r="K31" s="2"/>
    </row>
    <row r="32" spans="2:18" ht="51" customHeight="1">
      <c r="B32" s="1825" t="s">
        <v>405</v>
      </c>
      <c r="C32" s="1825"/>
      <c r="D32" s="1833"/>
      <c r="E32" s="1833"/>
      <c r="F32" s="1833"/>
      <c r="G32" s="1833"/>
      <c r="H32" s="333" t="s">
        <v>57</v>
      </c>
      <c r="I32" s="333"/>
      <c r="J32" s="2"/>
      <c r="K32" s="2"/>
    </row>
    <row r="33" spans="2:11" ht="51" customHeight="1">
      <c r="B33" s="48"/>
      <c r="C33" s="48"/>
      <c r="D33" s="48"/>
      <c r="E33" s="334"/>
      <c r="F33" s="334"/>
      <c r="G33" s="334"/>
      <c r="H33" s="1"/>
      <c r="I33" s="2"/>
      <c r="J33" s="2"/>
      <c r="K33" s="2"/>
    </row>
    <row r="34" spans="2:11" ht="51" customHeight="1">
      <c r="B34" s="1821" t="s">
        <v>408</v>
      </c>
      <c r="C34" s="1821"/>
      <c r="D34" s="1821"/>
      <c r="E34" s="334"/>
      <c r="F34" s="334"/>
      <c r="G34" s="334"/>
      <c r="H34" s="1"/>
      <c r="I34" s="2"/>
      <c r="J34" s="2"/>
      <c r="K34" s="2"/>
    </row>
    <row r="35" spans="2:11" ht="51" customHeight="1">
      <c r="B35" s="1823" t="s">
        <v>404</v>
      </c>
      <c r="C35" s="1823"/>
      <c r="D35" s="874"/>
      <c r="E35" s="874"/>
      <c r="F35" s="874"/>
      <c r="G35" s="874"/>
      <c r="H35" s="1"/>
      <c r="I35" s="2"/>
      <c r="J35" s="2"/>
      <c r="K35" s="2"/>
    </row>
    <row r="36" spans="2:11" ht="51" customHeight="1">
      <c r="B36" s="1823" t="s">
        <v>405</v>
      </c>
      <c r="C36" s="1823"/>
      <c r="D36" s="1824"/>
      <c r="E36" s="1824"/>
      <c r="F36" s="1824"/>
      <c r="G36" s="1824"/>
      <c r="H36" s="333" t="s">
        <v>57</v>
      </c>
      <c r="I36" s="333"/>
      <c r="J36" s="2"/>
      <c r="K36" s="2"/>
    </row>
    <row r="37" spans="2:11" ht="21" customHeight="1">
      <c r="B37" s="315"/>
      <c r="C37" s="315"/>
      <c r="D37" s="335"/>
      <c r="E37" s="2"/>
      <c r="F37" s="2"/>
      <c r="G37" s="2"/>
      <c r="H37" s="1"/>
      <c r="I37" s="2"/>
      <c r="J37" s="2"/>
      <c r="K37" s="2"/>
    </row>
    <row r="38" spans="2:11" ht="21" customHeight="1">
      <c r="B38" s="315"/>
      <c r="C38" s="315"/>
      <c r="D38" s="335"/>
      <c r="E38" s="2"/>
      <c r="F38" s="2"/>
      <c r="G38" s="2"/>
      <c r="H38" s="1"/>
      <c r="I38" s="2"/>
      <c r="J38" s="2"/>
      <c r="K38" s="2"/>
    </row>
    <row r="39" spans="2:11" ht="21" customHeight="1">
      <c r="C39" s="2"/>
      <c r="D39" s="2"/>
      <c r="E39" s="2"/>
      <c r="F39" s="2"/>
      <c r="G39" s="2"/>
      <c r="H39" s="1"/>
      <c r="I39" s="2"/>
      <c r="J39" s="2"/>
      <c r="K39" s="2"/>
    </row>
    <row r="40" spans="2:11" ht="21" customHeight="1">
      <c r="C40" s="2"/>
      <c r="D40" s="2" t="s">
        <v>525</v>
      </c>
      <c r="E40" s="336"/>
      <c r="F40" s="336"/>
      <c r="G40" s="336"/>
      <c r="H40" s="336"/>
      <c r="I40" s="336"/>
      <c r="J40" s="336"/>
      <c r="K40" s="336"/>
    </row>
    <row r="41" spans="2:11" ht="21" customHeight="1">
      <c r="C41" s="48"/>
      <c r="D41" s="48"/>
      <c r="E41" s="48"/>
      <c r="F41" s="48"/>
      <c r="G41" s="48"/>
      <c r="H41" s="48"/>
      <c r="I41" s="48"/>
      <c r="J41" s="48"/>
      <c r="K41" s="48"/>
    </row>
    <row r="42" spans="2:11" ht="30" customHeight="1">
      <c r="C42" s="2"/>
      <c r="D42" s="2"/>
      <c r="E42" s="2"/>
      <c r="F42" s="1"/>
      <c r="G42" s="1" t="s">
        <v>337</v>
      </c>
      <c r="H42" s="337"/>
      <c r="I42" s="338" t="s">
        <v>410</v>
      </c>
      <c r="J42" s="338" t="s">
        <v>411</v>
      </c>
      <c r="K42" s="338" t="s">
        <v>412</v>
      </c>
    </row>
    <row r="43" spans="2:11" ht="30" customHeight="1">
      <c r="C43" s="2"/>
      <c r="D43" s="2"/>
      <c r="E43" s="2"/>
      <c r="F43" s="1"/>
      <c r="G43" s="3" t="s">
        <v>318</v>
      </c>
      <c r="H43" s="874"/>
      <c r="I43" s="874"/>
      <c r="J43" s="874"/>
      <c r="K43" s="874"/>
    </row>
    <row r="44" spans="2:11" ht="21" customHeight="1">
      <c r="C44" s="2"/>
      <c r="D44" s="2"/>
      <c r="E44" s="2"/>
      <c r="F44" s="1"/>
      <c r="G44" s="52"/>
      <c r="H44" s="339"/>
      <c r="I44" s="52"/>
      <c r="J44" s="2"/>
      <c r="K44" s="2"/>
    </row>
    <row r="45" spans="2:11" ht="21" customHeight="1">
      <c r="C45" s="2"/>
      <c r="D45" s="1810"/>
      <c r="E45" s="1810"/>
      <c r="F45" s="1810"/>
      <c r="G45" s="1810"/>
      <c r="H45" s="1810"/>
      <c r="I45" s="1810"/>
      <c r="J45" s="1810"/>
      <c r="K45" s="1810"/>
    </row>
  </sheetData>
  <mergeCells count="53">
    <mergeCell ref="D35:G35"/>
    <mergeCell ref="E14:F15"/>
    <mergeCell ref="E13:K13"/>
    <mergeCell ref="B2:D5"/>
    <mergeCell ref="E11:K11"/>
    <mergeCell ref="F2:K2"/>
    <mergeCell ref="C12:D12"/>
    <mergeCell ref="C25:K25"/>
    <mergeCell ref="F6:G6"/>
    <mergeCell ref="B6:D6"/>
    <mergeCell ref="B17:D17"/>
    <mergeCell ref="B31:C31"/>
    <mergeCell ref="D31:G31"/>
    <mergeCell ref="D32:G32"/>
    <mergeCell ref="H4:K4"/>
    <mergeCell ref="B7:D7"/>
    <mergeCell ref="D45:K45"/>
    <mergeCell ref="C24:K24"/>
    <mergeCell ref="C23:K23"/>
    <mergeCell ref="H43:K43"/>
    <mergeCell ref="C13:D15"/>
    <mergeCell ref="E18:K18"/>
    <mergeCell ref="E19:K19"/>
    <mergeCell ref="C19:D19"/>
    <mergeCell ref="B34:D34"/>
    <mergeCell ref="B28:K28"/>
    <mergeCell ref="B36:C36"/>
    <mergeCell ref="D36:G36"/>
    <mergeCell ref="B30:C30"/>
    <mergeCell ref="C26:K26"/>
    <mergeCell ref="B35:C35"/>
    <mergeCell ref="B32:C32"/>
    <mergeCell ref="B1:D1"/>
    <mergeCell ref="F3:F4"/>
    <mergeCell ref="F5:G5"/>
    <mergeCell ref="C20:D20"/>
    <mergeCell ref="E20:K20"/>
    <mergeCell ref="E16:K16"/>
    <mergeCell ref="E12:K12"/>
    <mergeCell ref="G14:K15"/>
    <mergeCell ref="H5:K5"/>
    <mergeCell ref="E2:E5"/>
    <mergeCell ref="E8:K8"/>
    <mergeCell ref="B11:D11"/>
    <mergeCell ref="E9:E10"/>
    <mergeCell ref="H9:K10"/>
    <mergeCell ref="C18:D18"/>
    <mergeCell ref="C16:D16"/>
    <mergeCell ref="H6:K6"/>
    <mergeCell ref="F9:G10"/>
    <mergeCell ref="B8:D8"/>
    <mergeCell ref="E7:K7"/>
    <mergeCell ref="B9:D10"/>
  </mergeCells>
  <phoneticPr fontId="4"/>
  <dataValidations count="4">
    <dataValidation type="list" allowBlank="1" showInputMessage="1" showErrorMessage="1" sqref="E17 E2:E6" xr:uid="{00000000-0002-0000-0800-000000000000}">
      <formula1>"あり,なし"</formula1>
    </dataValidation>
    <dataValidation type="list" allowBlank="1" showInputMessage="1" showErrorMessage="1" sqref="E9:E10" xr:uid="{00000000-0002-0000-0800-000001000000}">
      <formula1>"適合,不適合"</formula1>
    </dataValidation>
    <dataValidation type="list" allowBlank="1" showInputMessage="1" showErrorMessage="1" sqref="E11:K11" xr:uid="{00000000-0002-0000-0800-000002000000}">
      <formula1>"あり,なし,大阪府有料老人ホーム設置運営指導指針適用外"</formula1>
    </dataValidation>
    <dataValidation type="list" allowBlank="1" showInputMessage="1" showErrorMessage="1" sqref="E13" xr:uid="{00000000-0002-0000-0800-000003000000}">
      <formula1>"適合している,適合していない（代替措置・将来の改善計画）"</formula1>
    </dataValidation>
  </dataValidations>
  <printOptions horizontalCentered="1"/>
  <pageMargins left="0.6692913385826772" right="0.6692913385826772" top="0.59055118110236227" bottom="0.59055118110236227" header="0.51181102362204722" footer="0.39370078740157483"/>
  <pageSetup paperSize="9" scale="87" fitToHeight="0" orientation="portrait" cellComments="asDisplayed" r:id="rId1"/>
  <headerFooter alignWithMargins="0"/>
  <rowBreaks count="1" manualBreakCount="1">
    <brk id="2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０作成にあたっての注意事項</vt:lpstr>
      <vt:lpstr>１事業主体　２事業概要</vt:lpstr>
      <vt:lpstr>３建物概要</vt:lpstr>
      <vt:lpstr>４サービス内容</vt:lpstr>
      <vt:lpstr>５職員体制</vt:lpstr>
      <vt:lpstr>６利用料金</vt:lpstr>
      <vt:lpstr>７入居者状況</vt:lpstr>
      <vt:lpstr>８苦情等体制　９情報開示</vt:lpstr>
      <vt:lpstr>10その他</vt:lpstr>
      <vt:lpstr>別添１</vt:lpstr>
      <vt:lpstr>事業所一覧</vt:lpstr>
      <vt:lpstr>別添２</vt:lpstr>
      <vt:lpstr>別添２　介護サービス一覧表</vt:lpstr>
      <vt:lpstr>別添３</vt:lpstr>
      <vt:lpstr>別添４</vt:lpstr>
      <vt:lpstr>【参考　印刷しない】基本情報</vt:lpstr>
      <vt:lpstr>加算・減算の説明</vt:lpstr>
      <vt:lpstr>【参考　印刷しない】料金表 ＋ L貼付用の料金表</vt:lpstr>
      <vt:lpstr>'【参考　印刷しない】基本情報'!Print_Area</vt:lpstr>
      <vt:lpstr>'【参考　印刷しない】料金表 ＋ L貼付用の料金表'!Print_Area</vt:lpstr>
      <vt:lpstr>'０作成にあたっての注意事項'!Print_Area</vt:lpstr>
      <vt:lpstr>'10その他'!Print_Area</vt:lpstr>
      <vt:lpstr>'１事業主体　２事業概要'!Print_Area</vt:lpstr>
      <vt:lpstr>'３建物概要'!Print_Area</vt:lpstr>
      <vt:lpstr>'４サービス内容'!Print_Area</vt:lpstr>
      <vt:lpstr>'５職員体制'!Print_Area</vt:lpstr>
      <vt:lpstr>'６利用料金'!Print_Area</vt:lpstr>
      <vt:lpstr>'７入居者状況'!Print_Area</vt:lpstr>
      <vt:lpstr>'８苦情等体制　９情報開示'!Print_Area</vt:lpstr>
      <vt:lpstr>加算・減算の説明!Print_Area</vt:lpstr>
      <vt:lpstr>事業所一覧!Print_Area</vt:lpstr>
      <vt:lpstr>別添１!Print_Area</vt:lpstr>
      <vt:lpstr>別添２!Print_Area</vt:lpstr>
      <vt:lpstr>'別添２　介護サービス一覧表'!Print_Area</vt:lpstr>
      <vt:lpstr>別添３!Print_Area</vt:lpstr>
      <vt:lpstr>別添４!Print_Area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2022-07-11T05:25:58Z</dcterms:created>
  <dcterms:modified xsi:type="dcterms:W3CDTF">2023-07-18T08:59:14Z</dcterms:modified>
</cp:coreProperties>
</file>