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4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00006948\Desktop\消費税改定HP\"/>
    </mc:Choice>
  </mc:AlternateContent>
  <xr:revisionPtr revIDLastSave="0" documentId="13_ncr:1_{5E263D59-B2DA-4197-9097-CB626AB41738}" xr6:coauthVersionLast="43" xr6:coauthVersionMax="43" xr10:uidLastSave="{00000000-0000-0000-0000-000000000000}"/>
  <workbookProtection workbookAlgorithmName="SHA-512" workbookHashValue="pVkTgj5SkpBTCWYfBNDkv4JmfW+v8sl81ifDcMReqCuxfi9neDCP+xQVFkGAI3RBrU41mrwOFX3JLekTd0Ybsw==" workbookSaltValue="pBMWQTORe4/9Znz54SeM3w==" workbookSpinCount="100000" lockStructure="1"/>
  <bookViews>
    <workbookView xWindow="-120" yWindow="-120" windowWidth="19440" windowHeight="15000" tabRatio="823" xr2:uid="{00000000-000D-0000-FFFF-FFFF00000000}"/>
  </bookViews>
  <sheets>
    <sheet name="フォーム" sheetId="39" r:id="rId1"/>
    <sheet name="一般下水" sheetId="36" state="hidden" r:id="rId2"/>
    <sheet name="一般上水新" sheetId="37" state="hidden" r:id="rId3"/>
    <sheet name="設定" sheetId="40" state="hidden" r:id="rId4"/>
  </sheets>
  <calcPr calcId="181029"/>
</workbook>
</file>

<file path=xl/calcChain.xml><?xml version="1.0" encoding="utf-8"?>
<calcChain xmlns="http://schemas.openxmlformats.org/spreadsheetml/2006/main">
  <c r="C8" i="39" l="1"/>
  <c r="B8" i="37" l="1"/>
  <c r="B8" i="36"/>
  <c r="B49" i="40" l="1"/>
  <c r="B50" i="40"/>
  <c r="B51" i="40"/>
  <c r="B52" i="40"/>
  <c r="B53" i="40"/>
  <c r="B54" i="40"/>
  <c r="B55" i="40"/>
  <c r="B56" i="40"/>
  <c r="B57" i="40"/>
  <c r="B58" i="40"/>
  <c r="B59" i="40"/>
  <c r="B60" i="40"/>
  <c r="B61" i="40"/>
  <c r="B62" i="40"/>
  <c r="B63" i="40"/>
  <c r="B64" i="40"/>
  <c r="B65" i="40"/>
  <c r="B66" i="40"/>
  <c r="B67" i="40"/>
  <c r="B68" i="40"/>
  <c r="B69" i="40"/>
  <c r="B70" i="40"/>
  <c r="B71" i="40"/>
  <c r="B72" i="40"/>
  <c r="B37" i="40"/>
  <c r="B38" i="40"/>
  <c r="B39" i="40"/>
  <c r="B40" i="40"/>
  <c r="B41" i="40"/>
  <c r="B42" i="40"/>
  <c r="B43" i="40"/>
  <c r="B44" i="40"/>
  <c r="B45" i="40"/>
  <c r="B46" i="40"/>
  <c r="B47" i="40"/>
  <c r="B48" i="40"/>
  <c r="B36" i="40"/>
  <c r="B35" i="40"/>
  <c r="B34" i="40"/>
  <c r="B33" i="40"/>
  <c r="B32" i="40"/>
  <c r="B31" i="40"/>
  <c r="B30" i="40"/>
  <c r="B29" i="40"/>
  <c r="B28" i="40"/>
  <c r="B27" i="40"/>
  <c r="B26" i="40"/>
  <c r="B25" i="40"/>
  <c r="B24" i="40"/>
  <c r="B23" i="40"/>
  <c r="B22" i="40"/>
  <c r="B21" i="40"/>
  <c r="B20" i="40"/>
  <c r="B19" i="40"/>
  <c r="B18" i="40"/>
  <c r="B17" i="40"/>
  <c r="B16" i="40"/>
  <c r="B15" i="40"/>
  <c r="B14" i="40"/>
  <c r="B13" i="40"/>
  <c r="B12" i="40"/>
  <c r="B11" i="40"/>
  <c r="B10" i="40"/>
  <c r="B9" i="40"/>
  <c r="B8" i="40"/>
  <c r="B7" i="40"/>
  <c r="B6" i="40"/>
  <c r="B5" i="40"/>
  <c r="B4" i="40"/>
  <c r="B3" i="40"/>
  <c r="F3" i="40" l="1"/>
  <c r="B4" i="36"/>
  <c r="B5" i="37"/>
  <c r="B5" i="36"/>
  <c r="B4" i="37"/>
  <c r="D5" i="39"/>
  <c r="F5" i="39" s="1"/>
  <c r="D4" i="39"/>
  <c r="F4" i="39" s="1"/>
  <c r="E24" i="37"/>
  <c r="E23" i="37"/>
  <c r="E22" i="37"/>
  <c r="E21" i="37"/>
  <c r="E20" i="37"/>
  <c r="E19" i="37"/>
  <c r="E18" i="37"/>
  <c r="E17" i="37"/>
  <c r="E16" i="37"/>
  <c r="E15" i="37"/>
  <c r="E14" i="37"/>
  <c r="E8" i="37"/>
  <c r="S6" i="37"/>
  <c r="S5" i="37" s="1"/>
  <c r="S7" i="37" s="1"/>
  <c r="S8" i="37" s="1"/>
  <c r="S9" i="37" s="1"/>
  <c r="R6" i="37"/>
  <c r="Q6" i="37"/>
  <c r="P6" i="37"/>
  <c r="O6" i="37"/>
  <c r="N6" i="37"/>
  <c r="M6" i="37"/>
  <c r="L6" i="37"/>
  <c r="K6" i="37"/>
  <c r="J6" i="37"/>
  <c r="I6" i="37"/>
  <c r="E6" i="37"/>
  <c r="R5" i="37"/>
  <c r="R7" i="37" s="1"/>
  <c r="R8" i="37" s="1"/>
  <c r="R9" i="37" s="1"/>
  <c r="Q5" i="37"/>
  <c r="Q7" i="37" s="1"/>
  <c r="Q8" i="37" s="1"/>
  <c r="Q9" i="37" s="1"/>
  <c r="P5" i="37"/>
  <c r="P7" i="37" s="1"/>
  <c r="P8" i="37" s="1"/>
  <c r="P9" i="37" s="1"/>
  <c r="I5" i="37" l="1"/>
  <c r="I7" i="37" s="1"/>
  <c r="I8" i="37" s="1"/>
  <c r="I9" i="37" s="1"/>
  <c r="E5" i="37"/>
  <c r="J5" i="37" l="1"/>
  <c r="J7" i="37"/>
  <c r="J8" i="37" s="1"/>
  <c r="J9" i="37" s="1"/>
  <c r="S6" i="36"/>
  <c r="S5" i="36" s="1"/>
  <c r="R6" i="36"/>
  <c r="R5" i="36" s="1"/>
  <c r="Q6" i="36"/>
  <c r="Q5" i="36" s="1"/>
  <c r="P6" i="36"/>
  <c r="O6" i="36"/>
  <c r="N6" i="36"/>
  <c r="M6" i="36"/>
  <c r="L6" i="36"/>
  <c r="K6" i="36"/>
  <c r="J6" i="36"/>
  <c r="I6" i="36"/>
  <c r="E24" i="36"/>
  <c r="E23" i="36"/>
  <c r="E22" i="36"/>
  <c r="E21" i="36"/>
  <c r="E5" i="36" s="1"/>
  <c r="E20" i="36"/>
  <c r="E19" i="36"/>
  <c r="E18" i="36"/>
  <c r="E17" i="36"/>
  <c r="E16" i="36"/>
  <c r="E15" i="36"/>
  <c r="E14" i="36"/>
  <c r="E8" i="36"/>
  <c r="E6" i="36"/>
  <c r="K5" i="37" l="1"/>
  <c r="I5" i="36"/>
  <c r="I7" i="36" s="1"/>
  <c r="I8" i="36" s="1"/>
  <c r="I9" i="36" s="1"/>
  <c r="K7" i="37" l="1"/>
  <c r="K8" i="37" s="1"/>
  <c r="K9" i="37" s="1"/>
  <c r="J5" i="36"/>
  <c r="J7" i="36" s="1"/>
  <c r="J8" i="36" s="1"/>
  <c r="J9" i="36" s="1"/>
  <c r="L5" i="37" l="1"/>
  <c r="L7" i="37" s="1"/>
  <c r="L8" i="37" s="1"/>
  <c r="L9" i="37" s="1"/>
  <c r="K5" i="36"/>
  <c r="K7" i="36" s="1"/>
  <c r="K8" i="36" s="1"/>
  <c r="K9" i="36" s="1"/>
  <c r="M5" i="37" l="1"/>
  <c r="L5" i="36"/>
  <c r="M7" i="37" l="1"/>
  <c r="M8" i="37" s="1"/>
  <c r="M9" i="37" s="1"/>
  <c r="L7" i="36"/>
  <c r="L8" i="36" s="1"/>
  <c r="L9" i="36" s="1"/>
  <c r="N5" i="37" l="1"/>
  <c r="N7" i="37" s="1"/>
  <c r="N8" i="37" s="1"/>
  <c r="N9" i="37" s="1"/>
  <c r="M5" i="36"/>
  <c r="M7" i="36" s="1"/>
  <c r="O5" i="37" l="1"/>
  <c r="O7" i="37" s="1"/>
  <c r="O8" i="37" s="1"/>
  <c r="O9" i="37" s="1"/>
  <c r="E4" i="37" s="1"/>
  <c r="M8" i="36"/>
  <c r="M9" i="36" s="1"/>
  <c r="N5" i="36"/>
  <c r="N7" i="36" s="1"/>
  <c r="N8" i="36" s="1"/>
  <c r="N9" i="36" s="1"/>
  <c r="E7" i="37" l="1"/>
  <c r="O5" i="36"/>
  <c r="E9" i="37" l="1"/>
  <c r="E5" i="40"/>
  <c r="C10" i="39" s="1"/>
  <c r="O7" i="36"/>
  <c r="O8" i="36" s="1"/>
  <c r="O9" i="36" s="1"/>
  <c r="P5" i="36" l="1"/>
  <c r="P7" i="36" l="1"/>
  <c r="P8" i="36" l="1"/>
  <c r="P9" i="36" s="1"/>
  <c r="E4" i="36" s="1"/>
  <c r="E7" i="36" s="1"/>
  <c r="Q7" i="36"/>
  <c r="Q8" i="36" s="1"/>
  <c r="Q9" i="36" s="1"/>
  <c r="F5" i="40" l="1"/>
  <c r="C11" i="39" s="1"/>
  <c r="C12" i="39" s="1"/>
  <c r="E9" i="36"/>
  <c r="R7" i="36" l="1"/>
  <c r="R8" i="36" s="1"/>
  <c r="R9" i="36" s="1"/>
  <c r="S7" i="36" l="1"/>
  <c r="S8" i="36" s="1"/>
  <c r="S9" i="3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水道部料金課</author>
  </authors>
  <commentList>
    <comment ref="C2" authorId="0" shapeId="0" xr:uid="{00000000-0006-0000-0000-000001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検針年月を選択してください。
平成28年3月以前は改定前の計算を行います。平成28年6月以降は改定後の計算を行います。
平成28年4月、平成28年5月は改定前料金、改定後料金の日割計算を行いますので別の「平成28年4月・5月分計算用」のシートで計算ください。
</t>
        </r>
      </text>
    </comment>
    <comment ref="C3" authorId="0" shapeId="0" xr:uid="{00000000-0006-0000-0000-000002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ご使用されているメーター口径を選択してください。メーター口径は検針時に配付しています「使用水量・料金等のお知らせ」等に記載されています。
</t>
        </r>
      </text>
    </comment>
    <comment ref="C6" authorId="0" shapeId="0" xr:uid="{00000000-0006-0000-0000-000003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ご使用水量を入力してください。
</t>
        </r>
      </text>
    </comment>
    <comment ref="C7" authorId="0" shapeId="0" xr:uid="{00000000-0006-0000-0000-000004000000}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下水道料金の有無を選択してください。
</t>
        </r>
      </text>
    </comment>
  </commentList>
</comments>
</file>

<file path=xl/sharedStrings.xml><?xml version="1.0" encoding="utf-8"?>
<sst xmlns="http://schemas.openxmlformats.org/spreadsheetml/2006/main" count="111" uniqueCount="60">
  <si>
    <t>従量料金</t>
    <rPh sb="0" eb="2">
      <t>ジュウリョウ</t>
    </rPh>
    <rPh sb="2" eb="4">
      <t>リョウキン</t>
    </rPh>
    <phoneticPr fontId="1"/>
  </si>
  <si>
    <t>口径料金</t>
    <rPh sb="0" eb="2">
      <t>コウケイ</t>
    </rPh>
    <rPh sb="2" eb="4">
      <t>リョウキン</t>
    </rPh>
    <phoneticPr fontId="1"/>
  </si>
  <si>
    <t>税率</t>
    <rPh sb="0" eb="2">
      <t>ゼイリツ</t>
    </rPh>
    <phoneticPr fontId="1"/>
  </si>
  <si>
    <t>合計</t>
    <rPh sb="0" eb="2">
      <t>ゴウケイ</t>
    </rPh>
    <phoneticPr fontId="1"/>
  </si>
  <si>
    <t>小計</t>
    <rPh sb="0" eb="2">
      <t>ショウケイ</t>
    </rPh>
    <phoneticPr fontId="1"/>
  </si>
  <si>
    <t>口割</t>
    <rPh sb="0" eb="1">
      <t>クチ</t>
    </rPh>
    <rPh sb="1" eb="2">
      <t>ワリ</t>
    </rPh>
    <phoneticPr fontId="1"/>
  </si>
  <si>
    <t>口径</t>
    <rPh sb="0" eb="2">
      <t>コウケイ</t>
    </rPh>
    <phoneticPr fontId="1"/>
  </si>
  <si>
    <t>水量</t>
    <rPh sb="0" eb="2">
      <t>スイリョウ</t>
    </rPh>
    <phoneticPr fontId="1"/>
  </si>
  <si>
    <t>単価/2ヶ月</t>
    <rPh sb="0" eb="2">
      <t>タンカ</t>
    </rPh>
    <rPh sb="5" eb="6">
      <t>ゲツ</t>
    </rPh>
    <phoneticPr fontId="1"/>
  </si>
  <si>
    <t>単価/1ヶ月</t>
    <rPh sb="0" eb="2">
      <t>タンカ</t>
    </rPh>
    <rPh sb="5" eb="6">
      <t>ゲツ</t>
    </rPh>
    <phoneticPr fontId="1"/>
  </si>
  <si>
    <t>段階</t>
    <rPh sb="0" eb="2">
      <t>ダンカイ</t>
    </rPh>
    <phoneticPr fontId="1"/>
  </si>
  <si>
    <t>水量範囲</t>
    <rPh sb="0" eb="2">
      <t>スイリョウ</t>
    </rPh>
    <rPh sb="2" eb="4">
      <t>ハンイ</t>
    </rPh>
    <phoneticPr fontId="1"/>
  </si>
  <si>
    <t>段階水量</t>
    <rPh sb="0" eb="2">
      <t>ダンカイ</t>
    </rPh>
    <rPh sb="2" eb="4">
      <t>スイリョウ</t>
    </rPh>
    <phoneticPr fontId="1"/>
  </si>
  <si>
    <t>段階単価</t>
    <rPh sb="0" eb="2">
      <t>ダンカイ</t>
    </rPh>
    <rPh sb="2" eb="4">
      <t>タンカ</t>
    </rPh>
    <phoneticPr fontId="1"/>
  </si>
  <si>
    <t>口座割引</t>
    <rPh sb="0" eb="2">
      <t>コウザ</t>
    </rPh>
    <rPh sb="2" eb="4">
      <t>ワリビキ</t>
    </rPh>
    <phoneticPr fontId="1"/>
  </si>
  <si>
    <t>使用戸数</t>
    <rPh sb="0" eb="2">
      <t>シヨウ</t>
    </rPh>
    <rPh sb="2" eb="4">
      <t>コスウ</t>
    </rPh>
    <phoneticPr fontId="1"/>
  </si>
  <si>
    <t>段階小計</t>
    <rPh sb="0" eb="2">
      <t>ダンカイ</t>
    </rPh>
    <rPh sb="2" eb="4">
      <t>ショウケイ</t>
    </rPh>
    <phoneticPr fontId="1"/>
  </si>
  <si>
    <t>第1段階</t>
    <rPh sb="0" eb="1">
      <t>ダイ</t>
    </rPh>
    <rPh sb="2" eb="4">
      <t>ダンカイ</t>
    </rPh>
    <phoneticPr fontId="1"/>
  </si>
  <si>
    <t>第2段階</t>
    <rPh sb="0" eb="1">
      <t>ダイ</t>
    </rPh>
    <rPh sb="2" eb="4">
      <t>ダンカイ</t>
    </rPh>
    <phoneticPr fontId="1"/>
  </si>
  <si>
    <t>第3段階</t>
    <rPh sb="0" eb="1">
      <t>ダイ</t>
    </rPh>
    <rPh sb="2" eb="4">
      <t>ダンカイ</t>
    </rPh>
    <phoneticPr fontId="1"/>
  </si>
  <si>
    <t>第4段階</t>
    <rPh sb="0" eb="1">
      <t>ダイ</t>
    </rPh>
    <rPh sb="2" eb="4">
      <t>ダンカイ</t>
    </rPh>
    <phoneticPr fontId="1"/>
  </si>
  <si>
    <t>第5段階</t>
    <rPh sb="0" eb="1">
      <t>ダイ</t>
    </rPh>
    <rPh sb="2" eb="4">
      <t>ダンカイ</t>
    </rPh>
    <phoneticPr fontId="1"/>
  </si>
  <si>
    <t>第6段階</t>
    <rPh sb="0" eb="1">
      <t>ダイ</t>
    </rPh>
    <rPh sb="2" eb="4">
      <t>ダンカイ</t>
    </rPh>
    <phoneticPr fontId="1"/>
  </si>
  <si>
    <t>第7段階</t>
    <rPh sb="0" eb="1">
      <t>ダイ</t>
    </rPh>
    <rPh sb="2" eb="4">
      <t>ダンカイ</t>
    </rPh>
    <phoneticPr fontId="1"/>
  </si>
  <si>
    <t>第8段階</t>
    <rPh sb="0" eb="1">
      <t>ダイ</t>
    </rPh>
    <rPh sb="2" eb="4">
      <t>ダンカイ</t>
    </rPh>
    <phoneticPr fontId="1"/>
  </si>
  <si>
    <t>最大水量</t>
    <rPh sb="0" eb="2">
      <t>サイダイ</t>
    </rPh>
    <rPh sb="2" eb="4">
      <t>スイリョウ</t>
    </rPh>
    <phoneticPr fontId="1"/>
  </si>
  <si>
    <t>段階別最大水量/月</t>
    <rPh sb="0" eb="2">
      <t>ダンカイ</t>
    </rPh>
    <rPh sb="2" eb="3">
      <t>ベツ</t>
    </rPh>
    <rPh sb="3" eb="5">
      <t>サイダイ</t>
    </rPh>
    <rPh sb="5" eb="7">
      <t>スイリョウ</t>
    </rPh>
    <rPh sb="8" eb="9">
      <t>ツキ</t>
    </rPh>
    <phoneticPr fontId="1"/>
  </si>
  <si>
    <t>計算結果</t>
    <rPh sb="0" eb="2">
      <t>ケイサン</t>
    </rPh>
    <rPh sb="2" eb="4">
      <t>ケッカ</t>
    </rPh>
    <phoneticPr fontId="1"/>
  </si>
  <si>
    <t>入力フォーム</t>
    <rPh sb="0" eb="2">
      <t>ニュウリョク</t>
    </rPh>
    <phoneticPr fontId="1"/>
  </si>
  <si>
    <t>水量推移</t>
    <rPh sb="0" eb="2">
      <t>スイリョウ</t>
    </rPh>
    <rPh sb="2" eb="4">
      <t>スイイ</t>
    </rPh>
    <phoneticPr fontId="1"/>
  </si>
  <si>
    <t>計算フォーム</t>
    <rPh sb="0" eb="2">
      <t>ケイサン</t>
    </rPh>
    <phoneticPr fontId="1"/>
  </si>
  <si>
    <t>第9段階</t>
    <rPh sb="0" eb="1">
      <t>ダイ</t>
    </rPh>
    <rPh sb="2" eb="4">
      <t>ダンカイ</t>
    </rPh>
    <phoneticPr fontId="1"/>
  </si>
  <si>
    <t>第10段階</t>
    <rPh sb="0" eb="1">
      <t>ダイ</t>
    </rPh>
    <rPh sb="3" eb="5">
      <t>ダンカイ</t>
    </rPh>
    <phoneticPr fontId="1"/>
  </si>
  <si>
    <t>第11段階</t>
    <rPh sb="0" eb="1">
      <t>ダイ</t>
    </rPh>
    <rPh sb="3" eb="5">
      <t>ダンカイ</t>
    </rPh>
    <phoneticPr fontId="1"/>
  </si>
  <si>
    <t>段階別単価</t>
    <rPh sb="0" eb="2">
      <t>ダンカイ</t>
    </rPh>
    <rPh sb="2" eb="3">
      <t>ベツ</t>
    </rPh>
    <rPh sb="3" eb="5">
      <t>タンカ</t>
    </rPh>
    <phoneticPr fontId="1"/>
  </si>
  <si>
    <t>口径別単価</t>
    <rPh sb="0" eb="2">
      <t>コウケイ</t>
    </rPh>
    <rPh sb="2" eb="3">
      <t>ベツ</t>
    </rPh>
    <rPh sb="3" eb="5">
      <t>タンカ</t>
    </rPh>
    <phoneticPr fontId="1"/>
  </si>
  <si>
    <t>-</t>
    <phoneticPr fontId="1"/>
  </si>
  <si>
    <t>-</t>
    <phoneticPr fontId="1"/>
  </si>
  <si>
    <t>基本</t>
    <rPh sb="0" eb="2">
      <t>キホン</t>
    </rPh>
    <phoneticPr fontId="1"/>
  </si>
  <si>
    <t>A・B用途計算シート_下水</t>
    <rPh sb="3" eb="5">
      <t>ヨウト</t>
    </rPh>
    <rPh sb="5" eb="7">
      <t>ケイサン</t>
    </rPh>
    <rPh sb="11" eb="13">
      <t>ゲスイ</t>
    </rPh>
    <phoneticPr fontId="1"/>
  </si>
  <si>
    <t>A・B用途計算シート_上水新</t>
    <rPh sb="3" eb="5">
      <t>ヨウト</t>
    </rPh>
    <rPh sb="5" eb="7">
      <t>ケイサン</t>
    </rPh>
    <rPh sb="11" eb="13">
      <t>ジョウスイ</t>
    </rPh>
    <rPh sb="13" eb="14">
      <t>シン</t>
    </rPh>
    <phoneticPr fontId="1"/>
  </si>
  <si>
    <t>前回検針日</t>
    <rPh sb="0" eb="2">
      <t>ゼンカイ</t>
    </rPh>
    <rPh sb="2" eb="4">
      <t>ケンシン</t>
    </rPh>
    <rPh sb="4" eb="5">
      <t>ヒ</t>
    </rPh>
    <phoneticPr fontId="1"/>
  </si>
  <si>
    <t>今回検針日</t>
    <rPh sb="0" eb="2">
      <t>コンカイ</t>
    </rPh>
    <rPh sb="2" eb="4">
      <t>ケンシン</t>
    </rPh>
    <rPh sb="4" eb="5">
      <t>ヒ</t>
    </rPh>
    <phoneticPr fontId="1"/>
  </si>
  <si>
    <t>調定年月</t>
    <rPh sb="0" eb="2">
      <t>チョウテイ</t>
    </rPh>
    <rPh sb="2" eb="4">
      <t>ネンゲツ</t>
    </rPh>
    <phoneticPr fontId="1"/>
  </si>
  <si>
    <t>下水計算</t>
    <rPh sb="0" eb="2">
      <t>ゲスイ</t>
    </rPh>
    <rPh sb="2" eb="4">
      <t>ケイサン</t>
    </rPh>
    <phoneticPr fontId="1"/>
  </si>
  <si>
    <t>下水使用料</t>
    <rPh sb="0" eb="2">
      <t>ゲスイ</t>
    </rPh>
    <rPh sb="2" eb="5">
      <t>シヨウリョウ</t>
    </rPh>
    <phoneticPr fontId="1"/>
  </si>
  <si>
    <t>改定日</t>
    <rPh sb="0" eb="2">
      <t>カイテイ</t>
    </rPh>
    <rPh sb="2" eb="3">
      <t>ビ</t>
    </rPh>
    <phoneticPr fontId="1"/>
  </si>
  <si>
    <t>旧料金使用日数</t>
    <rPh sb="0" eb="3">
      <t>キュウリョウキン</t>
    </rPh>
    <rPh sb="3" eb="5">
      <t>シヨウ</t>
    </rPh>
    <rPh sb="5" eb="7">
      <t>ニッスウ</t>
    </rPh>
    <phoneticPr fontId="1"/>
  </si>
  <si>
    <t>新料金使用日数</t>
    <rPh sb="0" eb="1">
      <t>シン</t>
    </rPh>
    <rPh sb="1" eb="3">
      <t>リョウキン</t>
    </rPh>
    <rPh sb="3" eb="5">
      <t>シヨウ</t>
    </rPh>
    <rPh sb="5" eb="7">
      <t>ニッスウ</t>
    </rPh>
    <phoneticPr fontId="1"/>
  </si>
  <si>
    <t>水道料金</t>
    <rPh sb="0" eb="2">
      <t>スイドウ</t>
    </rPh>
    <rPh sb="2" eb="4">
      <t>リョウキン</t>
    </rPh>
    <phoneticPr fontId="1"/>
  </si>
  <si>
    <t>下水道使用料</t>
    <rPh sb="0" eb="3">
      <t>ゲスイドウ</t>
    </rPh>
    <rPh sb="3" eb="6">
      <t>シヨウリョウ</t>
    </rPh>
    <phoneticPr fontId="1"/>
  </si>
  <si>
    <t>下水道料金</t>
    <rPh sb="0" eb="2">
      <t>ゲスイ</t>
    </rPh>
    <rPh sb="2" eb="3">
      <t>ミチ</t>
    </rPh>
    <rPh sb="3" eb="5">
      <t>リョウキン</t>
    </rPh>
    <phoneticPr fontId="1"/>
  </si>
  <si>
    <t>口径(㎜)</t>
    <rPh sb="0" eb="2">
      <t>コウケイ</t>
    </rPh>
    <phoneticPr fontId="1"/>
  </si>
  <si>
    <r>
      <t>使用水量（m</t>
    </r>
    <r>
      <rPr>
        <vertAlign val="superscript"/>
        <sz val="14"/>
        <rFont val="ＭＳ Ｐゴシック"/>
        <family val="3"/>
        <charset val="128"/>
        <scheme val="minor"/>
      </rPr>
      <t>3</t>
    </r>
    <r>
      <rPr>
        <sz val="14"/>
        <rFont val="ＭＳ Ｐゴシック"/>
        <family val="3"/>
        <charset val="128"/>
        <scheme val="minor"/>
      </rPr>
      <t>）</t>
    </r>
    <rPh sb="0" eb="2">
      <t>シヨウ</t>
    </rPh>
    <rPh sb="2" eb="4">
      <t>スイリョウ</t>
    </rPh>
    <phoneticPr fontId="1"/>
  </si>
  <si>
    <t>計算結果</t>
    <phoneticPr fontId="1"/>
  </si>
  <si>
    <t>検針年月</t>
    <rPh sb="0" eb="2">
      <t>ケンシン</t>
    </rPh>
    <rPh sb="2" eb="4">
      <t>ネンゲツ</t>
    </rPh>
    <phoneticPr fontId="1"/>
  </si>
  <si>
    <t>定期検針計算（2か月）</t>
    <rPh sb="0" eb="2">
      <t>テイキ</t>
    </rPh>
    <rPh sb="2" eb="4">
      <t>ケンシン</t>
    </rPh>
    <rPh sb="4" eb="6">
      <t>ケイサン</t>
    </rPh>
    <rPh sb="9" eb="10">
      <t>ゲツ</t>
    </rPh>
    <phoneticPr fontId="1"/>
  </si>
  <si>
    <t>計算結果はいずれも、消費税相当額が含まれています。</t>
    <phoneticPr fontId="1"/>
  </si>
  <si>
    <t>消費税率(％)</t>
    <rPh sb="0" eb="3">
      <t>ショウヒゼイ</t>
    </rPh>
    <rPh sb="3" eb="4">
      <t>リツ</t>
    </rPh>
    <phoneticPr fontId="1"/>
  </si>
  <si>
    <t>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</si>
</sst>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_ "/>
    <numFmt numFmtId="177" formatCode="#,##0.00_ "/>
    <numFmt numFmtId="178" formatCode="&quot;(&quot;[$-411]ggge&quot;年&quot;m&quot;月&quot;d&quot;日&quot;&quot;)&quot;"/>
    <numFmt numFmtId="179" formatCode="gggee&quot;年&quot;m&quot;月&quot;"/>
    <numFmt numFmtId="180" formatCode="0.00_ "/>
  </numFmts>
  <fonts count="1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name val="ＭＳ Ｐゴシック"/>
      <family val="2"/>
      <charset val="128"/>
      <scheme val="minor"/>
    </font>
    <font>
      <sz val="14"/>
      <name val="ＭＳ Ｐゴシック"/>
      <family val="3"/>
      <charset val="128"/>
      <scheme val="minor"/>
    </font>
    <font>
      <vertAlign val="superscript"/>
      <sz val="14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</fonts>
  <fills count="1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ECFF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FFEBE6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EF8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0" fontId="0" fillId="3" borderId="1" xfId="0" applyFill="1" applyBorder="1" applyAlignment="1">
      <alignment horizontal="center" vertical="center"/>
    </xf>
    <xf numFmtId="176" fontId="0" fillId="3" borderId="1" xfId="0" applyNumberFormat="1" applyFill="1" applyBorder="1">
      <alignment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176" fontId="0" fillId="4" borderId="5" xfId="0" applyNumberFormat="1" applyFill="1" applyBorder="1" applyProtection="1">
      <alignment vertical="center"/>
      <protection locked="0"/>
    </xf>
    <xf numFmtId="176" fontId="0" fillId="6" borderId="5" xfId="0" applyNumberFormat="1" applyFill="1" applyBorder="1" applyProtection="1">
      <alignment vertical="center"/>
      <protection locked="0"/>
    </xf>
    <xf numFmtId="176" fontId="0" fillId="4" borderId="1" xfId="0" applyNumberFormat="1" applyFill="1" applyBorder="1" applyProtection="1">
      <alignment vertical="center"/>
      <protection locked="0"/>
    </xf>
    <xf numFmtId="176" fontId="0" fillId="6" borderId="1" xfId="0" applyNumberFormat="1" applyFill="1" applyBorder="1" applyProtection="1">
      <alignment vertical="center"/>
      <protection locked="0"/>
    </xf>
    <xf numFmtId="176" fontId="0" fillId="2" borderId="1" xfId="0" applyNumberFormat="1" applyFill="1" applyBorder="1" applyProtection="1">
      <alignment vertical="center"/>
      <protection locked="0"/>
    </xf>
    <xf numFmtId="176" fontId="0" fillId="4" borderId="8" xfId="0" applyNumberFormat="1" applyFill="1" applyBorder="1" applyProtection="1">
      <alignment vertical="center"/>
      <protection locked="0"/>
    </xf>
    <xf numFmtId="176" fontId="0" fillId="6" borderId="8" xfId="0" applyNumberFormat="1" applyFill="1" applyBorder="1" applyProtection="1">
      <alignment vertical="center"/>
      <protection locked="0"/>
    </xf>
    <xf numFmtId="176" fontId="0" fillId="3" borderId="1" xfId="0" applyNumberFormat="1" applyFill="1" applyBorder="1" applyProtection="1">
      <alignment vertical="center"/>
      <protection locked="0"/>
    </xf>
    <xf numFmtId="176" fontId="0" fillId="3" borderId="8" xfId="0" applyNumberFormat="1" applyFill="1" applyBorder="1" applyProtection="1">
      <alignment vertical="center"/>
      <protection locked="0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>
      <alignment vertical="center"/>
    </xf>
    <xf numFmtId="177" fontId="0" fillId="0" borderId="1" xfId="0" applyNumberFormat="1" applyBorder="1" applyProtection="1">
      <alignment vertical="center"/>
    </xf>
    <xf numFmtId="176" fontId="0" fillId="0" borderId="1" xfId="0" applyNumberFormat="1" applyBorder="1" applyProtection="1">
      <alignment vertical="center"/>
    </xf>
    <xf numFmtId="0" fontId="0" fillId="0" borderId="4" xfId="0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0" fillId="2" borderId="10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 vertical="center"/>
      <protection locked="0"/>
    </xf>
    <xf numFmtId="176" fontId="0" fillId="2" borderId="11" xfId="0" applyNumberFormat="1" applyFill="1" applyBorder="1" applyAlignment="1" applyProtection="1">
      <alignment horizontal="center" vertical="center"/>
      <protection locked="0"/>
    </xf>
    <xf numFmtId="0" fontId="0" fillId="8" borderId="1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176" fontId="0" fillId="2" borderId="10" xfId="0" applyNumberForma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</xf>
    <xf numFmtId="176" fontId="0" fillId="7" borderId="7" xfId="0" applyNumberFormat="1" applyFill="1" applyBorder="1" applyProtection="1">
      <alignment vertical="center"/>
      <protection locked="0"/>
    </xf>
    <xf numFmtId="176" fontId="0" fillId="7" borderId="9" xfId="0" applyNumberFormat="1" applyFill="1" applyBorder="1" applyProtection="1">
      <alignment vertical="center"/>
      <protection locked="0"/>
    </xf>
    <xf numFmtId="176" fontId="0" fillId="5" borderId="5" xfId="0" applyNumberFormat="1" applyFill="1" applyBorder="1" applyProtection="1">
      <alignment vertical="center"/>
      <protection locked="0"/>
    </xf>
    <xf numFmtId="176" fontId="0" fillId="5" borderId="1" xfId="0" applyNumberFormat="1" applyFill="1" applyBorder="1" applyProtection="1">
      <alignment vertical="center"/>
      <protection locked="0"/>
    </xf>
    <xf numFmtId="176" fontId="0" fillId="5" borderId="8" xfId="0" applyNumberFormat="1" applyFill="1" applyBorder="1" applyProtection="1">
      <alignment vertical="center"/>
      <protection locked="0"/>
    </xf>
    <xf numFmtId="176" fontId="0" fillId="4" borderId="1" xfId="0" applyNumberFormat="1" applyFill="1" applyBorder="1">
      <alignment vertical="center"/>
    </xf>
    <xf numFmtId="176" fontId="0" fillId="2" borderId="12" xfId="0" applyNumberFormat="1" applyFill="1" applyBorder="1" applyAlignment="1" applyProtection="1">
      <alignment horizontal="center" vertical="center"/>
      <protection locked="0"/>
    </xf>
    <xf numFmtId="176" fontId="0" fillId="10" borderId="1" xfId="0" applyNumberFormat="1" applyFill="1" applyBorder="1" applyProtection="1">
      <alignment vertical="center"/>
      <protection locked="0"/>
    </xf>
    <xf numFmtId="0" fontId="0" fillId="8" borderId="4" xfId="0" applyFill="1" applyBorder="1" applyAlignment="1">
      <alignment horizontal="center" vertical="center" shrinkToFit="1"/>
    </xf>
    <xf numFmtId="176" fontId="0" fillId="0" borderId="16" xfId="0" applyNumberFormat="1" applyFill="1" applyBorder="1" applyProtection="1">
      <alignment vertical="center"/>
      <protection locked="0"/>
    </xf>
    <xf numFmtId="176" fontId="0" fillId="11" borderId="1" xfId="0" applyNumberFormat="1" applyFill="1" applyBorder="1" applyProtection="1">
      <alignment vertical="center"/>
      <protection locked="0"/>
    </xf>
    <xf numFmtId="0" fontId="0" fillId="4" borderId="13" xfId="0" applyFill="1" applyBorder="1" applyAlignment="1">
      <alignment horizontal="center" vertical="center"/>
    </xf>
    <xf numFmtId="176" fontId="0" fillId="4" borderId="5" xfId="0" applyNumberFormat="1" applyFill="1" applyBorder="1">
      <alignment vertical="center"/>
    </xf>
    <xf numFmtId="176" fontId="0" fillId="9" borderId="6" xfId="0" applyNumberFormat="1" applyFill="1" applyBorder="1" applyProtection="1">
      <alignment vertical="center"/>
      <protection locked="0"/>
    </xf>
    <xf numFmtId="0" fontId="0" fillId="4" borderId="14" xfId="0" applyFill="1" applyBorder="1" applyAlignment="1">
      <alignment horizontal="center" vertical="center"/>
    </xf>
    <xf numFmtId="176" fontId="0" fillId="9" borderId="7" xfId="0" applyNumberFormat="1" applyFill="1" applyBorder="1" applyProtection="1">
      <alignment vertical="center"/>
      <protection locked="0"/>
    </xf>
    <xf numFmtId="0" fontId="0" fillId="4" borderId="15" xfId="0" applyFill="1" applyBorder="1" applyAlignment="1">
      <alignment horizontal="center" vertical="center"/>
    </xf>
    <xf numFmtId="176" fontId="0" fillId="4" borderId="8" xfId="0" applyNumberFormat="1" applyFill="1" applyBorder="1">
      <alignment vertical="center"/>
    </xf>
    <xf numFmtId="176" fontId="0" fillId="9" borderId="9" xfId="0" applyNumberFormat="1" applyFill="1" applyBorder="1" applyProtection="1">
      <alignment vertical="center"/>
      <protection locked="0"/>
    </xf>
    <xf numFmtId="176" fontId="0" fillId="2" borderId="5" xfId="0" applyNumberFormat="1" applyFill="1" applyBorder="1" applyProtection="1">
      <alignment vertical="center"/>
      <protection locked="0"/>
    </xf>
    <xf numFmtId="176" fontId="0" fillId="11" borderId="5" xfId="0" applyNumberFormat="1" applyFill="1" applyBorder="1" applyProtection="1">
      <alignment vertical="center"/>
      <protection locked="0"/>
    </xf>
    <xf numFmtId="176" fontId="0" fillId="3" borderId="5" xfId="0" applyNumberFormat="1" applyFill="1" applyBorder="1" applyProtection="1">
      <alignment vertical="center"/>
      <protection locked="0"/>
    </xf>
    <xf numFmtId="176" fontId="0" fillId="7" borderId="6" xfId="0" applyNumberFormat="1" applyFill="1" applyBorder="1" applyProtection="1">
      <alignment vertical="center"/>
      <protection locked="0"/>
    </xf>
    <xf numFmtId="176" fontId="0" fillId="2" borderId="8" xfId="0" applyNumberFormat="1" applyFill="1" applyBorder="1" applyProtection="1">
      <alignment vertical="center"/>
      <protection locked="0"/>
    </xf>
    <xf numFmtId="176" fontId="0" fillId="11" borderId="8" xfId="0" applyNumberFormat="1" applyFill="1" applyBorder="1" applyProtection="1">
      <alignment vertical="center"/>
      <protection locked="0"/>
    </xf>
    <xf numFmtId="176" fontId="0" fillId="0" borderId="1" xfId="0" applyNumberFormat="1" applyFill="1" applyBorder="1" applyProtection="1">
      <alignment vertical="center"/>
      <protection locked="0"/>
    </xf>
    <xf numFmtId="176" fontId="0" fillId="2" borderId="11" xfId="0" applyNumberFormat="1" applyFill="1" applyBorder="1" applyAlignment="1" applyProtection="1">
      <alignment horizontal="center" vertical="center"/>
    </xf>
    <xf numFmtId="176" fontId="0" fillId="0" borderId="16" xfId="0" applyNumberFormat="1" applyBorder="1">
      <alignment vertical="center"/>
    </xf>
    <xf numFmtId="176" fontId="0" fillId="3" borderId="16" xfId="0" applyNumberFormat="1" applyFill="1" applyBorder="1">
      <alignment vertical="center"/>
    </xf>
    <xf numFmtId="0" fontId="0" fillId="0" borderId="4" xfId="0" applyBorder="1" applyAlignment="1">
      <alignment horizontal="center" vertical="center"/>
    </xf>
    <xf numFmtId="176" fontId="0" fillId="0" borderId="4" xfId="0" applyNumberFormat="1" applyBorder="1">
      <alignment vertical="center"/>
    </xf>
    <xf numFmtId="0" fontId="0" fillId="0" borderId="13" xfId="0" applyBorder="1" applyAlignment="1">
      <alignment horizontal="center" vertical="center"/>
    </xf>
    <xf numFmtId="176" fontId="0" fillId="0" borderId="5" xfId="0" applyNumberFormat="1" applyBorder="1">
      <alignment vertical="center"/>
    </xf>
    <xf numFmtId="176" fontId="0" fillId="0" borderId="6" xfId="0" applyNumberFormat="1" applyBorder="1">
      <alignment vertical="center"/>
    </xf>
    <xf numFmtId="0" fontId="0" fillId="0" borderId="14" xfId="0" applyBorder="1" applyAlignment="1">
      <alignment horizontal="center" vertical="center"/>
    </xf>
    <xf numFmtId="176" fontId="0" fillId="0" borderId="7" xfId="0" applyNumberFormat="1" applyBorder="1">
      <alignment vertical="center"/>
    </xf>
    <xf numFmtId="0" fontId="0" fillId="3" borderId="15" xfId="0" applyFill="1" applyBorder="1" applyAlignment="1">
      <alignment horizontal="center" vertical="center"/>
    </xf>
    <xf numFmtId="176" fontId="0" fillId="3" borderId="8" xfId="0" applyNumberFormat="1" applyFill="1" applyBorder="1">
      <alignment vertical="center"/>
    </xf>
    <xf numFmtId="176" fontId="0" fillId="3" borderId="9" xfId="0" applyNumberFormat="1" applyFill="1" applyBorder="1">
      <alignment vertical="center"/>
    </xf>
    <xf numFmtId="0" fontId="0" fillId="4" borderId="17" xfId="0" applyFill="1" applyBorder="1" applyAlignment="1">
      <alignment horizontal="center" vertical="center"/>
    </xf>
    <xf numFmtId="176" fontId="0" fillId="4" borderId="4" xfId="0" applyNumberFormat="1" applyFill="1" applyBorder="1">
      <alignment vertical="center"/>
    </xf>
    <xf numFmtId="176" fontId="0" fillId="9" borderId="18" xfId="0" applyNumberFormat="1" applyFill="1" applyBorder="1" applyProtection="1">
      <alignment vertical="center"/>
      <protection locked="0"/>
    </xf>
    <xf numFmtId="0" fontId="0" fillId="4" borderId="19" xfId="0" applyFill="1" applyBorder="1" applyAlignment="1">
      <alignment horizontal="center" vertical="center"/>
    </xf>
    <xf numFmtId="176" fontId="0" fillId="4" borderId="20" xfId="0" applyNumberFormat="1" applyFill="1" applyBorder="1">
      <alignment vertical="center"/>
    </xf>
    <xf numFmtId="176" fontId="0" fillId="9" borderId="21" xfId="0" applyNumberFormat="1" applyFill="1" applyBorder="1" applyProtection="1">
      <alignment vertical="center"/>
      <protection locked="0"/>
    </xf>
    <xf numFmtId="176" fontId="0" fillId="3" borderId="6" xfId="0" applyNumberFormat="1" applyFill="1" applyBorder="1" applyProtection="1">
      <alignment vertical="center"/>
      <protection locked="0"/>
    </xf>
    <xf numFmtId="176" fontId="0" fillId="3" borderId="7" xfId="0" applyNumberFormat="1" applyFill="1" applyBorder="1" applyProtection="1">
      <alignment vertical="center"/>
      <protection locked="0"/>
    </xf>
    <xf numFmtId="176" fontId="0" fillId="3" borderId="9" xfId="0" applyNumberFormat="1" applyFill="1" applyBorder="1" applyProtection="1">
      <alignment vertical="center"/>
      <protection locked="0"/>
    </xf>
    <xf numFmtId="176" fontId="0" fillId="0" borderId="5" xfId="0" applyNumberFormat="1" applyFill="1" applyBorder="1" applyProtection="1">
      <alignment vertical="center"/>
      <protection locked="0"/>
    </xf>
    <xf numFmtId="176" fontId="0" fillId="0" borderId="8" xfId="0" applyNumberFormat="1" applyFill="1" applyBorder="1" applyProtection="1">
      <alignment vertical="center"/>
      <protection locked="0"/>
    </xf>
    <xf numFmtId="14" fontId="0" fillId="0" borderId="0" xfId="0" applyNumberFormat="1">
      <alignment vertical="center"/>
    </xf>
    <xf numFmtId="0" fontId="0" fillId="0" borderId="0" xfId="0" applyProtection="1">
      <alignment vertical="center"/>
      <protection hidden="1"/>
    </xf>
    <xf numFmtId="0" fontId="6" fillId="4" borderId="2" xfId="0" applyFont="1" applyFill="1" applyBorder="1" applyAlignment="1" applyProtection="1">
      <alignment horizontal="center" vertical="center"/>
      <protection hidden="1"/>
    </xf>
    <xf numFmtId="14" fontId="0" fillId="0" borderId="0" xfId="0" applyNumberFormat="1" applyProtection="1">
      <alignment vertical="center"/>
      <protection hidden="1"/>
    </xf>
    <xf numFmtId="0" fontId="0" fillId="0" borderId="0" xfId="0" applyNumberFormat="1" applyProtection="1">
      <alignment vertical="center"/>
      <protection hidden="1"/>
    </xf>
    <xf numFmtId="0" fontId="0" fillId="0" borderId="0" xfId="0" applyAlignment="1" applyProtection="1">
      <alignment vertical="center" wrapText="1"/>
      <protection hidden="1"/>
    </xf>
    <xf numFmtId="0" fontId="7" fillId="4" borderId="2" xfId="0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78" fontId="5" fillId="0" borderId="0" xfId="0" applyNumberFormat="1" applyFont="1" applyProtection="1">
      <alignment vertical="center"/>
      <protection hidden="1"/>
    </xf>
    <xf numFmtId="0" fontId="9" fillId="0" borderId="0" xfId="0" applyFont="1" applyFill="1" applyBorder="1" applyAlignment="1" applyProtection="1">
      <alignment horizontal="left" vertical="center"/>
      <protection hidden="1"/>
    </xf>
    <xf numFmtId="0" fontId="5" fillId="0" borderId="0" xfId="0" applyFont="1" applyProtection="1">
      <alignment vertical="center"/>
      <protection hidden="1"/>
    </xf>
    <xf numFmtId="0" fontId="5" fillId="0" borderId="7" xfId="0" applyFont="1" applyBorder="1" applyAlignment="1" applyProtection="1">
      <alignment horizontal="center" vertical="center"/>
      <protection hidden="1"/>
    </xf>
    <xf numFmtId="38" fontId="2" fillId="0" borderId="10" xfId="1" applyFont="1" applyBorder="1" applyProtection="1">
      <alignment vertical="center"/>
      <protection hidden="1"/>
    </xf>
    <xf numFmtId="38" fontId="2" fillId="0" borderId="11" xfId="1" applyFont="1" applyBorder="1" applyProtection="1">
      <alignment vertical="center"/>
      <protection hidden="1"/>
    </xf>
    <xf numFmtId="0" fontId="5" fillId="12" borderId="7" xfId="0" applyFont="1" applyFill="1" applyBorder="1" applyAlignment="1" applyProtection="1">
      <alignment horizontal="center" vertical="center"/>
      <protection hidden="1"/>
    </xf>
    <xf numFmtId="38" fontId="2" fillId="12" borderId="12" xfId="1" applyFont="1" applyFill="1" applyBorder="1" applyProtection="1">
      <alignment vertical="center"/>
      <protection hidden="1"/>
    </xf>
    <xf numFmtId="179" fontId="0" fillId="0" borderId="0" xfId="0" applyNumberFormat="1">
      <alignment vertical="center"/>
    </xf>
    <xf numFmtId="179" fontId="2" fillId="13" borderId="22" xfId="0" applyNumberFormat="1" applyFont="1" applyFill="1" applyBorder="1" applyAlignment="1" applyProtection="1">
      <alignment horizontal="center" vertical="center"/>
      <protection locked="0"/>
    </xf>
    <xf numFmtId="0" fontId="2" fillId="13" borderId="23" xfId="0" applyFont="1" applyFill="1" applyBorder="1" applyAlignment="1" applyProtection="1">
      <alignment horizontal="center" vertical="center"/>
      <protection locked="0"/>
    </xf>
    <xf numFmtId="14" fontId="2" fillId="13" borderId="23" xfId="0" applyNumberFormat="1" applyFont="1" applyFill="1" applyBorder="1" applyAlignment="1" applyProtection="1">
      <alignment horizontal="center" vertical="center"/>
      <protection locked="0"/>
    </xf>
    <xf numFmtId="180" fontId="0" fillId="2" borderId="12" xfId="0" applyNumberFormat="1" applyFill="1" applyBorder="1" applyAlignment="1" applyProtection="1">
      <alignment horizontal="center" vertical="center"/>
      <protection locked="0"/>
    </xf>
    <xf numFmtId="177" fontId="0" fillId="2" borderId="12" xfId="0" applyNumberFormat="1" applyFill="1" applyBorder="1" applyAlignment="1" applyProtection="1">
      <alignment horizontal="center" vertical="center"/>
      <protection locked="0"/>
    </xf>
    <xf numFmtId="9" fontId="2" fillId="13" borderId="24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FEF800"/>
      <color rgb="FFFFFF99"/>
      <color rgb="FFCCECFF"/>
      <color rgb="FFEBE600"/>
      <color rgb="FFF8F8F8"/>
      <color rgb="FFCCFF66"/>
      <color rgb="FFCCFF99"/>
      <color rgb="FFCCFFCC"/>
      <color rgb="FF99FF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G13"/>
  <sheetViews>
    <sheetView showGridLines="0" showRowColHeaders="0" tabSelected="1" zoomScaleNormal="100" workbookViewId="0">
      <selection activeCell="C2" sqref="C2"/>
    </sheetView>
  </sheetViews>
  <sheetFormatPr defaultRowHeight="13.5" x14ac:dyDescent="0.15"/>
  <cols>
    <col min="1" max="1" width="9" style="82"/>
    <col min="2" max="2" width="25.875" style="82" customWidth="1"/>
    <col min="3" max="3" width="19.375" style="82" customWidth="1"/>
    <col min="4" max="4" width="21" style="82" customWidth="1"/>
    <col min="5" max="5" width="15.125" style="82" customWidth="1"/>
    <col min="6" max="6" width="3.75" style="82" customWidth="1"/>
    <col min="7" max="7" width="7.875" style="82" customWidth="1"/>
    <col min="8" max="16384" width="9" style="82"/>
  </cols>
  <sheetData>
    <row r="1" spans="2:7" ht="16.5" customHeight="1" thickBot="1" x14ac:dyDescent="0.2">
      <c r="B1" s="105" t="s">
        <v>56</v>
      </c>
      <c r="C1" s="105"/>
    </row>
    <row r="2" spans="2:7" ht="33" customHeight="1" x14ac:dyDescent="0.15">
      <c r="B2" s="83" t="s">
        <v>55</v>
      </c>
      <c r="C2" s="99">
        <v>43831</v>
      </c>
      <c r="D2" s="84"/>
      <c r="E2" s="85"/>
      <c r="G2" s="86"/>
    </row>
    <row r="3" spans="2:7" ht="33" customHeight="1" x14ac:dyDescent="0.15">
      <c r="B3" s="87" t="s">
        <v>52</v>
      </c>
      <c r="C3" s="100">
        <v>40</v>
      </c>
      <c r="E3" s="88"/>
      <c r="G3" s="89"/>
    </row>
    <row r="4" spans="2:7" ht="33" hidden="1" customHeight="1" x14ac:dyDescent="0.15">
      <c r="B4" s="87" t="s">
        <v>41</v>
      </c>
      <c r="C4" s="101">
        <v>42379</v>
      </c>
      <c r="D4" s="90">
        <f>C4</f>
        <v>42379</v>
      </c>
      <c r="E4" s="88" t="s">
        <v>47</v>
      </c>
      <c r="F4" s="82">
        <f>設定!E3-フォーム!D4-1</f>
        <v>446</v>
      </c>
      <c r="G4" s="89"/>
    </row>
    <row r="5" spans="2:7" ht="33" hidden="1" customHeight="1" x14ac:dyDescent="0.15">
      <c r="B5" s="87" t="s">
        <v>42</v>
      </c>
      <c r="C5" s="101">
        <v>42475</v>
      </c>
      <c r="D5" s="90">
        <f>C5</f>
        <v>42475</v>
      </c>
      <c r="E5" s="88" t="s">
        <v>48</v>
      </c>
      <c r="F5" s="82">
        <f>D5-設定!E3+1</f>
        <v>-350</v>
      </c>
      <c r="G5" s="89"/>
    </row>
    <row r="6" spans="2:7" ht="33" customHeight="1" x14ac:dyDescent="0.15">
      <c r="B6" s="87" t="s">
        <v>53</v>
      </c>
      <c r="C6" s="100">
        <v>20</v>
      </c>
      <c r="G6" s="89"/>
    </row>
    <row r="7" spans="2:7" ht="33" customHeight="1" x14ac:dyDescent="0.15">
      <c r="B7" s="87" t="s">
        <v>45</v>
      </c>
      <c r="C7" s="100" t="s">
        <v>59</v>
      </c>
    </row>
    <row r="8" spans="2:7" ht="33" customHeight="1" thickBot="1" x14ac:dyDescent="0.2">
      <c r="B8" s="87" t="s">
        <v>58</v>
      </c>
      <c r="C8" s="104">
        <f>IF(C2&lt;DATE(2019,12,1),0.08,0.1)</f>
        <v>0.1</v>
      </c>
    </row>
    <row r="9" spans="2:7" ht="21.75" customHeight="1" thickBot="1" x14ac:dyDescent="0.2">
      <c r="B9" s="91" t="s">
        <v>54</v>
      </c>
      <c r="C9" s="92"/>
    </row>
    <row r="10" spans="2:7" ht="33" customHeight="1" thickTop="1" x14ac:dyDescent="0.15">
      <c r="B10" s="93" t="s">
        <v>49</v>
      </c>
      <c r="C10" s="94">
        <f>設定!E5</f>
        <v>5500</v>
      </c>
    </row>
    <row r="11" spans="2:7" ht="33" customHeight="1" x14ac:dyDescent="0.15">
      <c r="B11" s="93" t="s">
        <v>50</v>
      </c>
      <c r="C11" s="95">
        <f>設定!F5</f>
        <v>1502</v>
      </c>
    </row>
    <row r="12" spans="2:7" ht="33" customHeight="1" thickBot="1" x14ac:dyDescent="0.2">
      <c r="B12" s="96" t="s">
        <v>3</v>
      </c>
      <c r="C12" s="97">
        <f>SUM(C10:C11)</f>
        <v>7002</v>
      </c>
    </row>
    <row r="13" spans="2:7" ht="14.25" thickTop="1" x14ac:dyDescent="0.15">
      <c r="B13" s="91" t="s">
        <v>57</v>
      </c>
    </row>
  </sheetData>
  <sheetProtection algorithmName="SHA-512" hashValue="baO8z360JrEKJMs0AtpHOELBeyNnDNzPDu7pW4WfH1Dqe989wKX8lezyXLu9rze5PUfrNLj78ysPGghsiRt5Qg==" saltValue="uEjDJJt4R9UyHB6w1ZrKRg==" spinCount="100000" sheet="1" objects="1" scenarios="1" formatCells="0" selectLockedCells="1"/>
  <mergeCells count="1">
    <mergeCell ref="B1:C1"/>
  </mergeCells>
  <phoneticPr fontId="1"/>
  <dataValidations count="2">
    <dataValidation type="custom" allowBlank="1" showInputMessage="1" showErrorMessage="1" sqref="H6" xr:uid="{00000000-0002-0000-0000-000000000000}">
      <formula1>G6&gt;10</formula1>
    </dataValidation>
    <dataValidation type="list" allowBlank="1" showInputMessage="1" showErrorMessage="1" sqref="C7" xr:uid="{00000000-0002-0000-0000-000001000000}">
      <formula1>"有,無"</formula1>
    </dataValidation>
  </dataValidations>
  <pageMargins left="0.7" right="0.7" top="0.75" bottom="0.75" header="0.3" footer="0.3"/>
  <pageSetup paperSize="9" orientation="portrait" verticalDpi="0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3000000}">
          <x14:formula1>
            <xm:f>一般下水!$D$14:$D$24</xm:f>
          </x14:formula1>
          <xm:sqref>C3</xm:sqref>
        </x14:dataValidation>
        <x14:dataValidation type="list" allowBlank="1" showInputMessage="1" showErrorMessage="1" xr:uid="{00000000-0002-0000-0000-000004000000}">
          <x14:formula1>
            <xm:f>設定!$B$3:$B$72</xm:f>
          </x14:formula1>
          <xm:sqref>C2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S28"/>
  <sheetViews>
    <sheetView topLeftCell="T1" zoomScale="85" zoomScaleNormal="85" workbookViewId="0">
      <selection activeCell="T1" sqref="T1"/>
    </sheetView>
  </sheetViews>
  <sheetFormatPr defaultRowHeight="13.5" x14ac:dyDescent="0.15"/>
  <cols>
    <col min="1" max="1" width="8.5" style="1" hidden="1" customWidth="1"/>
    <col min="2" max="2" width="8.625" hidden="1" customWidth="1"/>
    <col min="3" max="3" width="4.5" hidden="1" customWidth="1"/>
    <col min="4" max="4" width="8.5" hidden="1" customWidth="1"/>
    <col min="5" max="5" width="10.625" hidden="1" customWidth="1"/>
    <col min="6" max="6" width="8.5" hidden="1" customWidth="1"/>
    <col min="7" max="7" width="4.5" hidden="1" customWidth="1"/>
    <col min="8" max="16" width="9.625" hidden="1" customWidth="1"/>
    <col min="17" max="19" width="9" hidden="1" customWidth="1"/>
  </cols>
  <sheetData>
    <row r="1" spans="1:19" ht="21" customHeight="1" x14ac:dyDescent="0.15">
      <c r="A1" s="23" t="s">
        <v>39</v>
      </c>
    </row>
    <row r="2" spans="1:19" ht="21" customHeight="1" x14ac:dyDescent="0.15"/>
    <row r="3" spans="1:19" ht="21" customHeight="1" thickBot="1" x14ac:dyDescent="0.2">
      <c r="A3" s="18" t="s">
        <v>28</v>
      </c>
      <c r="D3" s="19" t="s">
        <v>27</v>
      </c>
      <c r="H3" s="18" t="s">
        <v>30</v>
      </c>
    </row>
    <row r="4" spans="1:19" ht="21" customHeight="1" thickTop="1" x14ac:dyDescent="0.15">
      <c r="A4" s="6" t="s">
        <v>6</v>
      </c>
      <c r="B4" s="24">
        <f>フォーム!C3</f>
        <v>40</v>
      </c>
      <c r="D4" s="2" t="s">
        <v>0</v>
      </c>
      <c r="E4" s="3">
        <f>SUM(I9:P9)</f>
        <v>0</v>
      </c>
      <c r="H4" s="2" t="s">
        <v>10</v>
      </c>
      <c r="I4" s="17">
        <v>1</v>
      </c>
      <c r="J4" s="17">
        <v>2</v>
      </c>
      <c r="K4" s="17">
        <v>3</v>
      </c>
      <c r="L4" s="17">
        <v>4</v>
      </c>
      <c r="M4" s="17">
        <v>5</v>
      </c>
      <c r="N4" s="17">
        <v>6</v>
      </c>
      <c r="O4" s="17">
        <v>7</v>
      </c>
      <c r="P4" s="17">
        <v>8</v>
      </c>
      <c r="Q4" s="17">
        <v>9</v>
      </c>
      <c r="R4" s="17">
        <v>10</v>
      </c>
      <c r="S4" s="17">
        <v>11</v>
      </c>
    </row>
    <row r="5" spans="1:19" ht="21" customHeight="1" x14ac:dyDescent="0.15">
      <c r="A5" s="6" t="s">
        <v>7</v>
      </c>
      <c r="B5" s="26">
        <f>フォーム!C6</f>
        <v>20</v>
      </c>
      <c r="D5" s="2" t="s">
        <v>1</v>
      </c>
      <c r="E5" s="3">
        <f>IF($B$4="",0,VLOOKUP(B4,D14:E24,2)*B6)</f>
        <v>1366</v>
      </c>
      <c r="H5" s="2" t="s">
        <v>29</v>
      </c>
      <c r="I5" s="3">
        <f>IF(I6="","",B5)</f>
        <v>20</v>
      </c>
      <c r="J5" s="3">
        <f>IF(J6="","",I5-I7)</f>
        <v>0</v>
      </c>
      <c r="K5" s="3">
        <f t="shared" ref="K5:S5" si="0">IF(K6="","",J5-J7)</f>
        <v>0</v>
      </c>
      <c r="L5" s="3">
        <f t="shared" si="0"/>
        <v>0</v>
      </c>
      <c r="M5" s="3">
        <f t="shared" si="0"/>
        <v>0</v>
      </c>
      <c r="N5" s="3">
        <f t="shared" si="0"/>
        <v>0</v>
      </c>
      <c r="O5" s="3">
        <f t="shared" si="0"/>
        <v>0</v>
      </c>
      <c r="P5" s="3" t="str">
        <f t="shared" si="0"/>
        <v/>
      </c>
      <c r="Q5" s="3" t="str">
        <f t="shared" si="0"/>
        <v/>
      </c>
      <c r="R5" s="3" t="str">
        <f t="shared" si="0"/>
        <v/>
      </c>
      <c r="S5" s="3" t="str">
        <f t="shared" si="0"/>
        <v/>
      </c>
    </row>
    <row r="6" spans="1:19" ht="21" customHeight="1" thickBot="1" x14ac:dyDescent="0.2">
      <c r="A6" s="6" t="s">
        <v>15</v>
      </c>
      <c r="B6" s="57">
        <v>1</v>
      </c>
      <c r="D6" s="2" t="s">
        <v>2</v>
      </c>
      <c r="E6" s="20">
        <f>B8</f>
        <v>1.1000000000000001</v>
      </c>
      <c r="H6" s="60" t="s">
        <v>11</v>
      </c>
      <c r="I6" s="61">
        <f>IF(VLOOKUP(I4,$A$14:$B$24,2)=0,999999,IF(VLOOKUP(I4,$A$14:$B$24,2)="-","",(VLOOKUP(I4,$A$14:$B$24,2)*2*$B$6)))</f>
        <v>20</v>
      </c>
      <c r="J6" s="61">
        <f>IF(VLOOKUP(J4,$A$14:$B$24,2)=0,999999,IF(VLOOKUP(J4,$A$14:$B$24,2)="-","",(VLOOKUP(J4,$A$14:$B$24,2)*2*$B$6-VLOOKUP(I4,$A$14:$B$24,2)*2*$B$6)))</f>
        <v>20</v>
      </c>
      <c r="K6" s="61">
        <f>IF(VLOOKUP(K4,$A$14:$B$24,2)=0,999999,IF(VLOOKUP(K4,$A$14:$B$24,2)="-","",(VLOOKUP(K4,$A$14:$B$24,2)*2*$B$6-VLOOKUP(J4,$A$14:$B$24,2)*2*$B$6)))</f>
        <v>20</v>
      </c>
      <c r="L6" s="61">
        <f t="shared" ref="L6:S6" si="1">IF(VLOOKUP(L4,$A$14:$B$24,2)=0,999999,IF(VLOOKUP(L4,$A$14:$B$24,2)="-","",(VLOOKUP(L4,$A$14:$B$24,2)*2*$B$6-VLOOKUP(K4,$A$14:$B$24,2)*2*$B$6)))</f>
        <v>40</v>
      </c>
      <c r="M6" s="61">
        <f t="shared" si="1"/>
        <v>500</v>
      </c>
      <c r="N6" s="61">
        <f t="shared" si="1"/>
        <v>1400</v>
      </c>
      <c r="O6" s="61">
        <f t="shared" si="1"/>
        <v>999999</v>
      </c>
      <c r="P6" s="3" t="str">
        <f t="shared" si="1"/>
        <v/>
      </c>
      <c r="Q6" s="3" t="str">
        <f t="shared" si="1"/>
        <v/>
      </c>
      <c r="R6" s="3" t="str">
        <f t="shared" si="1"/>
        <v/>
      </c>
      <c r="S6" s="3" t="str">
        <f t="shared" si="1"/>
        <v/>
      </c>
    </row>
    <row r="7" spans="1:19" ht="21" customHeight="1" thickTop="1" x14ac:dyDescent="0.15">
      <c r="A7" s="6" t="s">
        <v>14</v>
      </c>
      <c r="B7" s="25">
        <v>0</v>
      </c>
      <c r="D7" s="2" t="s">
        <v>4</v>
      </c>
      <c r="E7" s="3">
        <f>ROUNDDOWN((E4+E5)*E6,0)</f>
        <v>1502</v>
      </c>
      <c r="H7" s="62" t="s">
        <v>12</v>
      </c>
      <c r="I7" s="63">
        <f>IF(I5&gt;I6,I6,I5)</f>
        <v>20</v>
      </c>
      <c r="J7" s="63">
        <f t="shared" ref="J7:S7" si="2">IF(J5&gt;J6,J6,J5)</f>
        <v>0</v>
      </c>
      <c r="K7" s="63">
        <f t="shared" si="2"/>
        <v>0</v>
      </c>
      <c r="L7" s="63">
        <f t="shared" si="2"/>
        <v>0</v>
      </c>
      <c r="M7" s="63">
        <f t="shared" si="2"/>
        <v>0</v>
      </c>
      <c r="N7" s="63">
        <f t="shared" si="2"/>
        <v>0</v>
      </c>
      <c r="O7" s="64">
        <f t="shared" si="2"/>
        <v>0</v>
      </c>
      <c r="P7" s="58" t="str">
        <f t="shared" si="2"/>
        <v/>
      </c>
      <c r="Q7" s="3" t="str">
        <f t="shared" si="2"/>
        <v/>
      </c>
      <c r="R7" s="3" t="str">
        <f t="shared" si="2"/>
        <v/>
      </c>
      <c r="S7" s="3" t="str">
        <f t="shared" si="2"/>
        <v/>
      </c>
    </row>
    <row r="8" spans="1:19" ht="21" customHeight="1" thickBot="1" x14ac:dyDescent="0.2">
      <c r="A8" s="7" t="s">
        <v>2</v>
      </c>
      <c r="B8" s="102">
        <f>フォーム!C8+1</f>
        <v>1.1000000000000001</v>
      </c>
      <c r="D8" s="2" t="s">
        <v>5</v>
      </c>
      <c r="E8" s="21">
        <f>B7</f>
        <v>0</v>
      </c>
      <c r="H8" s="65" t="s">
        <v>13</v>
      </c>
      <c r="I8" s="3">
        <f>IF(I7="","",IF($B$4="","",VLOOKUP($B$4,$H$14:$S$24,2)))</f>
        <v>0</v>
      </c>
      <c r="J8" s="3">
        <f>IF(J7="","",IF($B$4="","",VLOOKUP($B$4,$H$14:$S$24,3)))</f>
        <v>78</v>
      </c>
      <c r="K8" s="3">
        <f>IF(K7="","",IF($B$4="","",VLOOKUP($B$4,$H$14:$S$24,4)))</f>
        <v>96</v>
      </c>
      <c r="L8" s="3">
        <f>IF(L7="","",IF($B$4="","",VLOOKUP($B$4,$H$14:$S$24,5)))</f>
        <v>115</v>
      </c>
      <c r="M8" s="3">
        <f>IF(M7="","",IF($B$4="","",VLOOKUP($B$4,$H$14:$S$24,6)))</f>
        <v>145</v>
      </c>
      <c r="N8" s="3">
        <f>IF(N7="","",IF($B$4="","",VLOOKUP($B$4,$H$14:$S$24,7)))</f>
        <v>174</v>
      </c>
      <c r="O8" s="66">
        <f>IF(O7="","",IF($B$4="","",VLOOKUP($B$4,$H$14:$S$24,8)))</f>
        <v>224</v>
      </c>
      <c r="P8" s="58" t="str">
        <f>IF(P7="","",IF($B$4="","",VLOOKUP($B$4,$H$14:$S$24,9)))</f>
        <v/>
      </c>
      <c r="Q8" s="3" t="str">
        <f>IF(Q7="","",IF($B$4="","",VLOOKUP($B$4,$H$14:$S$24,10)))</f>
        <v/>
      </c>
      <c r="R8" s="3" t="str">
        <f>IF(R7="","",IF($B$4="","",VLOOKUP($B$4,$H$14:$S$24,11)))</f>
        <v/>
      </c>
      <c r="S8" s="3" t="str">
        <f>IF(S7="","",IF($B$4="","",VLOOKUP($B$4,$H$14:$S$24,12)))</f>
        <v/>
      </c>
    </row>
    <row r="9" spans="1:19" ht="21" customHeight="1" thickTop="1" thickBot="1" x14ac:dyDescent="0.2">
      <c r="D9" s="4" t="s">
        <v>3</v>
      </c>
      <c r="E9" s="5">
        <f>E7-E8</f>
        <v>1502</v>
      </c>
      <c r="H9" s="67" t="s">
        <v>16</v>
      </c>
      <c r="I9" s="68">
        <f>IF(I8="","",I7*I8)</f>
        <v>0</v>
      </c>
      <c r="J9" s="68">
        <f t="shared" ref="J9:S9" si="3">IF(J8="","",J7*J8)</f>
        <v>0</v>
      </c>
      <c r="K9" s="68">
        <f t="shared" si="3"/>
        <v>0</v>
      </c>
      <c r="L9" s="68">
        <f t="shared" si="3"/>
        <v>0</v>
      </c>
      <c r="M9" s="68">
        <f t="shared" si="3"/>
        <v>0</v>
      </c>
      <c r="N9" s="68">
        <f t="shared" si="3"/>
        <v>0</v>
      </c>
      <c r="O9" s="69">
        <f t="shared" si="3"/>
        <v>0</v>
      </c>
      <c r="P9" s="59" t="str">
        <f t="shared" si="3"/>
        <v/>
      </c>
      <c r="Q9" s="5" t="str">
        <f t="shared" si="3"/>
        <v/>
      </c>
      <c r="R9" s="5" t="str">
        <f t="shared" si="3"/>
        <v/>
      </c>
      <c r="S9" s="5" t="str">
        <f t="shared" si="3"/>
        <v/>
      </c>
    </row>
    <row r="10" spans="1:19" ht="21" customHeight="1" thickTop="1" x14ac:dyDescent="0.15"/>
    <row r="11" spans="1:19" ht="21" customHeight="1" x14ac:dyDescent="0.15"/>
    <row r="12" spans="1:19" ht="21" customHeight="1" x14ac:dyDescent="0.15">
      <c r="A12" s="18" t="s">
        <v>26</v>
      </c>
      <c r="D12" s="18" t="s">
        <v>35</v>
      </c>
      <c r="I12" s="18" t="s">
        <v>34</v>
      </c>
    </row>
    <row r="13" spans="1:19" ht="21" customHeight="1" thickBot="1" x14ac:dyDescent="0.2">
      <c r="A13" s="27" t="s">
        <v>10</v>
      </c>
      <c r="B13" s="28" t="s">
        <v>25</v>
      </c>
      <c r="D13" s="39" t="s">
        <v>6</v>
      </c>
      <c r="E13" s="39" t="s">
        <v>8</v>
      </c>
      <c r="F13" s="22" t="s">
        <v>9</v>
      </c>
      <c r="H13" s="39" t="s">
        <v>6</v>
      </c>
      <c r="I13" s="22" t="s">
        <v>38</v>
      </c>
      <c r="J13" s="22" t="s">
        <v>17</v>
      </c>
      <c r="K13" s="22" t="s">
        <v>18</v>
      </c>
      <c r="L13" s="22" t="s">
        <v>19</v>
      </c>
      <c r="M13" s="22" t="s">
        <v>20</v>
      </c>
      <c r="N13" s="22" t="s">
        <v>21</v>
      </c>
      <c r="O13" s="22" t="s">
        <v>22</v>
      </c>
      <c r="P13" s="22" t="s">
        <v>23</v>
      </c>
      <c r="Q13" s="22" t="s">
        <v>24</v>
      </c>
      <c r="R13" s="22" t="s">
        <v>31</v>
      </c>
      <c r="S13" s="22" t="s">
        <v>32</v>
      </c>
    </row>
    <row r="14" spans="1:19" ht="21" customHeight="1" thickTop="1" x14ac:dyDescent="0.15">
      <c r="A14" s="30">
        <v>1</v>
      </c>
      <c r="B14" s="29">
        <v>10</v>
      </c>
      <c r="D14" s="42">
        <v>13</v>
      </c>
      <c r="E14" s="43">
        <f>F14*2</f>
        <v>1366</v>
      </c>
      <c r="F14" s="44">
        <v>683</v>
      </c>
      <c r="H14" s="42">
        <v>13</v>
      </c>
      <c r="I14" s="79">
        <v>0</v>
      </c>
      <c r="J14" s="33">
        <v>78</v>
      </c>
      <c r="K14" s="8">
        <v>96</v>
      </c>
      <c r="L14" s="9">
        <v>115</v>
      </c>
      <c r="M14" s="50">
        <v>145</v>
      </c>
      <c r="N14" s="51">
        <v>174</v>
      </c>
      <c r="O14" s="76">
        <v>224</v>
      </c>
      <c r="P14" s="40"/>
      <c r="Q14" s="38"/>
      <c r="R14" s="38"/>
      <c r="S14" s="38"/>
    </row>
    <row r="15" spans="1:19" ht="21" customHeight="1" x14ac:dyDescent="0.15">
      <c r="A15" s="30">
        <v>2</v>
      </c>
      <c r="B15" s="26">
        <v>20</v>
      </c>
      <c r="D15" s="45">
        <v>20</v>
      </c>
      <c r="E15" s="36">
        <f t="shared" ref="E15:E24" si="4">F15*2</f>
        <v>1366</v>
      </c>
      <c r="F15" s="46">
        <v>683</v>
      </c>
      <c r="H15" s="45">
        <v>20</v>
      </c>
      <c r="I15" s="56">
        <v>0</v>
      </c>
      <c r="J15" s="34">
        <v>78</v>
      </c>
      <c r="K15" s="10">
        <v>96</v>
      </c>
      <c r="L15" s="11">
        <v>115</v>
      </c>
      <c r="M15" s="12">
        <v>145</v>
      </c>
      <c r="N15" s="41">
        <v>174</v>
      </c>
      <c r="O15" s="77">
        <v>224</v>
      </c>
      <c r="P15" s="40"/>
      <c r="Q15" s="38"/>
      <c r="R15" s="38"/>
      <c r="S15" s="38"/>
    </row>
    <row r="16" spans="1:19" ht="21" customHeight="1" x14ac:dyDescent="0.15">
      <c r="A16" s="30">
        <v>3</v>
      </c>
      <c r="B16" s="26">
        <v>30</v>
      </c>
      <c r="D16" s="70">
        <v>25</v>
      </c>
      <c r="E16" s="71">
        <f t="shared" si="4"/>
        <v>1366</v>
      </c>
      <c r="F16" s="72">
        <v>683</v>
      </c>
      <c r="H16" s="45">
        <v>25</v>
      </c>
      <c r="I16" s="56">
        <v>0</v>
      </c>
      <c r="J16" s="34">
        <v>78</v>
      </c>
      <c r="K16" s="10">
        <v>96</v>
      </c>
      <c r="L16" s="11">
        <v>115</v>
      </c>
      <c r="M16" s="12">
        <v>145</v>
      </c>
      <c r="N16" s="41">
        <v>174</v>
      </c>
      <c r="O16" s="77">
        <v>224</v>
      </c>
      <c r="P16" s="40"/>
      <c r="Q16" s="38"/>
      <c r="R16" s="38"/>
      <c r="S16" s="38"/>
    </row>
    <row r="17" spans="1:19" ht="21" customHeight="1" x14ac:dyDescent="0.15">
      <c r="A17" s="30">
        <v>4</v>
      </c>
      <c r="B17" s="26">
        <v>50</v>
      </c>
      <c r="D17" s="45">
        <v>30</v>
      </c>
      <c r="E17" s="36">
        <f t="shared" si="4"/>
        <v>1366</v>
      </c>
      <c r="F17" s="46">
        <v>683</v>
      </c>
      <c r="H17" s="45">
        <v>30</v>
      </c>
      <c r="I17" s="56">
        <v>0</v>
      </c>
      <c r="J17" s="34">
        <v>78</v>
      </c>
      <c r="K17" s="10">
        <v>96</v>
      </c>
      <c r="L17" s="11">
        <v>115</v>
      </c>
      <c r="M17" s="12">
        <v>145</v>
      </c>
      <c r="N17" s="41">
        <v>174</v>
      </c>
      <c r="O17" s="77">
        <v>224</v>
      </c>
      <c r="P17" s="40"/>
      <c r="Q17" s="38"/>
      <c r="R17" s="38"/>
      <c r="S17" s="38"/>
    </row>
    <row r="18" spans="1:19" ht="21" customHeight="1" x14ac:dyDescent="0.15">
      <c r="A18" s="30">
        <v>5</v>
      </c>
      <c r="B18" s="26">
        <v>300</v>
      </c>
      <c r="D18" s="45">
        <v>40</v>
      </c>
      <c r="E18" s="36">
        <f t="shared" si="4"/>
        <v>1366</v>
      </c>
      <c r="F18" s="46">
        <v>683</v>
      </c>
      <c r="H18" s="45">
        <v>40</v>
      </c>
      <c r="I18" s="56">
        <v>0</v>
      </c>
      <c r="J18" s="34">
        <v>78</v>
      </c>
      <c r="K18" s="10">
        <v>96</v>
      </c>
      <c r="L18" s="11">
        <v>115</v>
      </c>
      <c r="M18" s="12">
        <v>145</v>
      </c>
      <c r="N18" s="41">
        <v>174</v>
      </c>
      <c r="O18" s="77">
        <v>224</v>
      </c>
      <c r="P18" s="40"/>
      <c r="Q18" s="38"/>
      <c r="R18" s="38"/>
      <c r="S18" s="38"/>
    </row>
    <row r="19" spans="1:19" ht="21" customHeight="1" x14ac:dyDescent="0.15">
      <c r="A19" s="30">
        <v>6</v>
      </c>
      <c r="B19" s="26">
        <v>1000</v>
      </c>
      <c r="D19" s="45">
        <v>50</v>
      </c>
      <c r="E19" s="36">
        <f t="shared" si="4"/>
        <v>1366</v>
      </c>
      <c r="F19" s="46">
        <v>683</v>
      </c>
      <c r="H19" s="45">
        <v>50</v>
      </c>
      <c r="I19" s="56">
        <v>0</v>
      </c>
      <c r="J19" s="34">
        <v>78</v>
      </c>
      <c r="K19" s="10">
        <v>96</v>
      </c>
      <c r="L19" s="11">
        <v>115</v>
      </c>
      <c r="M19" s="12">
        <v>145</v>
      </c>
      <c r="N19" s="41">
        <v>174</v>
      </c>
      <c r="O19" s="77">
        <v>224</v>
      </c>
      <c r="P19" s="40"/>
      <c r="Q19" s="38"/>
      <c r="R19" s="38"/>
      <c r="S19" s="38"/>
    </row>
    <row r="20" spans="1:19" ht="21" customHeight="1" x14ac:dyDescent="0.15">
      <c r="A20" s="30">
        <v>7</v>
      </c>
      <c r="B20" s="26">
        <v>0</v>
      </c>
      <c r="D20" s="73">
        <v>75</v>
      </c>
      <c r="E20" s="74">
        <f t="shared" si="4"/>
        <v>1366</v>
      </c>
      <c r="F20" s="75">
        <v>683</v>
      </c>
      <c r="H20" s="45">
        <v>75</v>
      </c>
      <c r="I20" s="56">
        <v>0</v>
      </c>
      <c r="J20" s="34">
        <v>78</v>
      </c>
      <c r="K20" s="10">
        <v>96</v>
      </c>
      <c r="L20" s="11">
        <v>115</v>
      </c>
      <c r="M20" s="12">
        <v>145</v>
      </c>
      <c r="N20" s="41">
        <v>174</v>
      </c>
      <c r="O20" s="77">
        <v>224</v>
      </c>
      <c r="P20" s="40"/>
      <c r="Q20" s="38"/>
      <c r="R20" s="38"/>
      <c r="S20" s="38"/>
    </row>
    <row r="21" spans="1:19" ht="21" customHeight="1" x14ac:dyDescent="0.15">
      <c r="A21" s="30">
        <v>8</v>
      </c>
      <c r="B21" s="26" t="s">
        <v>37</v>
      </c>
      <c r="D21" s="45">
        <v>100</v>
      </c>
      <c r="E21" s="36">
        <f t="shared" si="4"/>
        <v>1366</v>
      </c>
      <c r="F21" s="46">
        <v>683</v>
      </c>
      <c r="H21" s="45">
        <v>100</v>
      </c>
      <c r="I21" s="56">
        <v>0</v>
      </c>
      <c r="J21" s="34">
        <v>78</v>
      </c>
      <c r="K21" s="10">
        <v>96</v>
      </c>
      <c r="L21" s="11">
        <v>115</v>
      </c>
      <c r="M21" s="12">
        <v>145</v>
      </c>
      <c r="N21" s="41">
        <v>174</v>
      </c>
      <c r="O21" s="77">
        <v>224</v>
      </c>
      <c r="P21" s="40"/>
      <c r="Q21" s="38"/>
      <c r="R21" s="38"/>
      <c r="S21" s="38"/>
    </row>
    <row r="22" spans="1:19" ht="21" customHeight="1" x14ac:dyDescent="0.15">
      <c r="A22" s="30">
        <v>9</v>
      </c>
      <c r="B22" s="26" t="s">
        <v>36</v>
      </c>
      <c r="D22" s="45">
        <v>150</v>
      </c>
      <c r="E22" s="36">
        <f t="shared" si="4"/>
        <v>1366</v>
      </c>
      <c r="F22" s="46">
        <v>683</v>
      </c>
      <c r="H22" s="45">
        <v>150</v>
      </c>
      <c r="I22" s="56">
        <v>0</v>
      </c>
      <c r="J22" s="34">
        <v>78</v>
      </c>
      <c r="K22" s="10">
        <v>96</v>
      </c>
      <c r="L22" s="11">
        <v>115</v>
      </c>
      <c r="M22" s="12">
        <v>145</v>
      </c>
      <c r="N22" s="41">
        <v>174</v>
      </c>
      <c r="O22" s="77">
        <v>224</v>
      </c>
      <c r="P22" s="40"/>
      <c r="Q22" s="38"/>
      <c r="R22" s="38"/>
      <c r="S22" s="38"/>
    </row>
    <row r="23" spans="1:19" ht="21" customHeight="1" x14ac:dyDescent="0.15">
      <c r="A23" s="30">
        <v>10</v>
      </c>
      <c r="B23" s="26" t="s">
        <v>36</v>
      </c>
      <c r="D23" s="45">
        <v>200</v>
      </c>
      <c r="E23" s="36">
        <f t="shared" si="4"/>
        <v>1366</v>
      </c>
      <c r="F23" s="46">
        <v>683</v>
      </c>
      <c r="H23" s="45">
        <v>200</v>
      </c>
      <c r="I23" s="56">
        <v>0</v>
      </c>
      <c r="J23" s="34">
        <v>78</v>
      </c>
      <c r="K23" s="10">
        <v>96</v>
      </c>
      <c r="L23" s="11">
        <v>115</v>
      </c>
      <c r="M23" s="12">
        <v>145</v>
      </c>
      <c r="N23" s="41">
        <v>174</v>
      </c>
      <c r="O23" s="77">
        <v>224</v>
      </c>
      <c r="P23" s="40"/>
      <c r="Q23" s="38"/>
      <c r="R23" s="38"/>
      <c r="S23" s="38"/>
    </row>
    <row r="24" spans="1:19" ht="21" customHeight="1" thickBot="1" x14ac:dyDescent="0.2">
      <c r="A24" s="30">
        <v>11</v>
      </c>
      <c r="B24" s="37" t="s">
        <v>36</v>
      </c>
      <c r="D24" s="47">
        <v>250</v>
      </c>
      <c r="E24" s="48">
        <f t="shared" si="4"/>
        <v>1366</v>
      </c>
      <c r="F24" s="49">
        <v>683</v>
      </c>
      <c r="H24" s="47">
        <v>250</v>
      </c>
      <c r="I24" s="80">
        <v>0</v>
      </c>
      <c r="J24" s="35">
        <v>78</v>
      </c>
      <c r="K24" s="13">
        <v>96</v>
      </c>
      <c r="L24" s="14">
        <v>115</v>
      </c>
      <c r="M24" s="54">
        <v>145</v>
      </c>
      <c r="N24" s="55">
        <v>174</v>
      </c>
      <c r="O24" s="78">
        <v>224</v>
      </c>
      <c r="P24" s="40"/>
      <c r="Q24" s="38"/>
      <c r="R24" s="38"/>
      <c r="S24" s="38"/>
    </row>
    <row r="25" spans="1:19" ht="21" customHeight="1" thickTop="1" x14ac:dyDescent="0.15"/>
    <row r="26" spans="1:19" ht="21" customHeight="1" x14ac:dyDescent="0.15"/>
    <row r="27" spans="1:19" ht="21" customHeight="1" x14ac:dyDescent="0.15"/>
    <row r="28" spans="1:19" ht="21" customHeight="1" x14ac:dyDescent="0.15"/>
  </sheetData>
  <sheetProtection password="ED43" sheet="1" objects="1" scenarios="1" selectLockedCells="1"/>
  <phoneticPr fontId="1"/>
  <dataValidations count="2">
    <dataValidation imeMode="off" allowBlank="1" showInputMessage="1" showErrorMessage="1" sqref="B5:B8 B14:B24 F14:F24 I14:S24" xr:uid="{00000000-0002-0000-0100-000000000000}"/>
    <dataValidation type="list" imeMode="off" allowBlank="1" showInputMessage="1" showErrorMessage="1" sqref="B4" xr:uid="{00000000-0002-0000-0100-000001000000}">
      <formula1>$D$14:$D$24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S28"/>
  <sheetViews>
    <sheetView topLeftCell="T1" zoomScale="85" zoomScaleNormal="85" workbookViewId="0">
      <selection activeCell="T1" sqref="T1"/>
    </sheetView>
  </sheetViews>
  <sheetFormatPr defaultRowHeight="13.5" x14ac:dyDescent="0.15"/>
  <cols>
    <col min="1" max="1" width="8.5" style="1" hidden="1" customWidth="1"/>
    <col min="2" max="2" width="8.625" hidden="1" customWidth="1"/>
    <col min="3" max="3" width="4.5" hidden="1" customWidth="1"/>
    <col min="4" max="4" width="8.5" hidden="1" customWidth="1"/>
    <col min="5" max="5" width="10.625" hidden="1" customWidth="1"/>
    <col min="6" max="6" width="8.5" hidden="1" customWidth="1"/>
    <col min="7" max="7" width="4.5" hidden="1" customWidth="1"/>
    <col min="8" max="16" width="9.625" hidden="1" customWidth="1"/>
    <col min="17" max="19" width="9" hidden="1" customWidth="1"/>
  </cols>
  <sheetData>
    <row r="1" spans="1:19" ht="21" customHeight="1" x14ac:dyDescent="0.15">
      <c r="A1" s="23" t="s">
        <v>40</v>
      </c>
    </row>
    <row r="2" spans="1:19" ht="21" customHeight="1" x14ac:dyDescent="0.15"/>
    <row r="3" spans="1:19" ht="21" customHeight="1" thickBot="1" x14ac:dyDescent="0.2">
      <c r="A3" s="18" t="s">
        <v>28</v>
      </c>
      <c r="D3" s="19" t="s">
        <v>27</v>
      </c>
      <c r="H3" s="18" t="s">
        <v>30</v>
      </c>
    </row>
    <row r="4" spans="1:19" ht="21" customHeight="1" thickTop="1" x14ac:dyDescent="0.15">
      <c r="A4" s="6" t="s">
        <v>6</v>
      </c>
      <c r="B4" s="24">
        <f>フォーム!C3</f>
        <v>40</v>
      </c>
      <c r="D4" s="2" t="s">
        <v>0</v>
      </c>
      <c r="E4" s="3">
        <f>SUM(I9:P9)</f>
        <v>800</v>
      </c>
      <c r="H4" s="2" t="s">
        <v>10</v>
      </c>
      <c r="I4" s="17">
        <v>1</v>
      </c>
      <c r="J4" s="17">
        <v>2</v>
      </c>
      <c r="K4" s="17">
        <v>3</v>
      </c>
      <c r="L4" s="17">
        <v>4</v>
      </c>
      <c r="M4" s="17">
        <v>5</v>
      </c>
      <c r="N4" s="17">
        <v>6</v>
      </c>
      <c r="O4" s="17">
        <v>7</v>
      </c>
      <c r="P4" s="17">
        <v>8</v>
      </c>
      <c r="Q4" s="17">
        <v>9</v>
      </c>
      <c r="R4" s="17">
        <v>10</v>
      </c>
      <c r="S4" s="17">
        <v>11</v>
      </c>
    </row>
    <row r="5" spans="1:19" ht="21" customHeight="1" x14ac:dyDescent="0.15">
      <c r="A5" s="6" t="s">
        <v>7</v>
      </c>
      <c r="B5" s="26">
        <f>フォーム!C6</f>
        <v>20</v>
      </c>
      <c r="D5" s="2" t="s">
        <v>1</v>
      </c>
      <c r="E5" s="3">
        <f>IF($B$4="",0,VLOOKUP(B4,D14:E24,2)*B6)</f>
        <v>4200</v>
      </c>
      <c r="H5" s="2" t="s">
        <v>29</v>
      </c>
      <c r="I5" s="3">
        <f>IF(I6="","",B5)</f>
        <v>20</v>
      </c>
      <c r="J5" s="3">
        <f>IF(J6="","",I5-I7)</f>
        <v>8</v>
      </c>
      <c r="K5" s="3">
        <f t="shared" ref="K5:S5" si="0">IF(K6="","",J5-J7)</f>
        <v>0</v>
      </c>
      <c r="L5" s="3">
        <f t="shared" si="0"/>
        <v>0</v>
      </c>
      <c r="M5" s="3">
        <f t="shared" si="0"/>
        <v>0</v>
      </c>
      <c r="N5" s="3">
        <f t="shared" si="0"/>
        <v>0</v>
      </c>
      <c r="O5" s="3">
        <f t="shared" si="0"/>
        <v>0</v>
      </c>
      <c r="P5" s="3" t="str">
        <f t="shared" si="0"/>
        <v/>
      </c>
      <c r="Q5" s="3" t="str">
        <f t="shared" si="0"/>
        <v/>
      </c>
      <c r="R5" s="3" t="str">
        <f t="shared" si="0"/>
        <v/>
      </c>
      <c r="S5" s="3" t="str">
        <f t="shared" si="0"/>
        <v/>
      </c>
    </row>
    <row r="6" spans="1:19" ht="21" customHeight="1" thickBot="1" x14ac:dyDescent="0.2">
      <c r="A6" s="6" t="s">
        <v>15</v>
      </c>
      <c r="B6" s="57">
        <v>1</v>
      </c>
      <c r="D6" s="2" t="s">
        <v>2</v>
      </c>
      <c r="E6" s="20">
        <f>B8</f>
        <v>1.1000000000000001</v>
      </c>
      <c r="H6" s="60" t="s">
        <v>11</v>
      </c>
      <c r="I6" s="61">
        <f>IF(VLOOKUP(I4,$A$14:$B$24,2)=0,999999,IF(VLOOKUP(I4,$A$14:$B$24,2)="-","",(VLOOKUP(I4,$A$14:$B$24,2)*2*$B$6)))</f>
        <v>12</v>
      </c>
      <c r="J6" s="61">
        <f>IF(VLOOKUP(J4,$A$14:$B$24,2)=0,999999,IF(VLOOKUP(J4,$A$14:$B$24,2)="-","",(VLOOKUP(J4,$A$14:$B$24,2)*2*$B$6-VLOOKUP(I4,$A$14:$B$24,2)*2*$B$6)))</f>
        <v>8</v>
      </c>
      <c r="K6" s="61">
        <f>IF(VLOOKUP(K4,$A$14:$B$24,2)=0,999999,IF(VLOOKUP(K4,$A$14:$B$24,2)="-","",(VLOOKUP(K4,$A$14:$B$24,2)*2*$B$6-VLOOKUP(J4,$A$14:$B$24,2)*2*$B$6)))</f>
        <v>20</v>
      </c>
      <c r="L6" s="61">
        <f t="shared" ref="L6:S6" si="1">IF(VLOOKUP(L4,$A$14:$B$24,2)=0,999999,IF(VLOOKUP(L4,$A$14:$B$24,2)="-","",(VLOOKUP(L4,$A$14:$B$24,2)*2*$B$6-VLOOKUP(K4,$A$14:$B$24,2)*2*$B$6)))</f>
        <v>20</v>
      </c>
      <c r="M6" s="61">
        <f t="shared" si="1"/>
        <v>40</v>
      </c>
      <c r="N6" s="61">
        <f t="shared" si="1"/>
        <v>500</v>
      </c>
      <c r="O6" s="61">
        <f t="shared" si="1"/>
        <v>999999</v>
      </c>
      <c r="P6" s="3" t="str">
        <f t="shared" si="1"/>
        <v/>
      </c>
      <c r="Q6" s="3" t="str">
        <f t="shared" si="1"/>
        <v/>
      </c>
      <c r="R6" s="3" t="str">
        <f t="shared" si="1"/>
        <v/>
      </c>
      <c r="S6" s="3" t="str">
        <f t="shared" si="1"/>
        <v/>
      </c>
    </row>
    <row r="7" spans="1:19" ht="21" customHeight="1" thickTop="1" x14ac:dyDescent="0.15">
      <c r="A7" s="6" t="s">
        <v>14</v>
      </c>
      <c r="B7" s="25">
        <v>0</v>
      </c>
      <c r="D7" s="2" t="s">
        <v>4</v>
      </c>
      <c r="E7" s="3">
        <f>ROUNDDOWN((E4+E5)*E6,0)</f>
        <v>5500</v>
      </c>
      <c r="H7" s="62" t="s">
        <v>12</v>
      </c>
      <c r="I7" s="63">
        <f>IF(I5&gt;I6,I6,I5)</f>
        <v>12</v>
      </c>
      <c r="J7" s="63">
        <f t="shared" ref="J7:S7" si="2">IF(J5&gt;J6,J6,J5)</f>
        <v>8</v>
      </c>
      <c r="K7" s="63">
        <f t="shared" si="2"/>
        <v>0</v>
      </c>
      <c r="L7" s="63">
        <f t="shared" si="2"/>
        <v>0</v>
      </c>
      <c r="M7" s="63">
        <f t="shared" si="2"/>
        <v>0</v>
      </c>
      <c r="N7" s="63">
        <f t="shared" si="2"/>
        <v>0</v>
      </c>
      <c r="O7" s="64">
        <f t="shared" si="2"/>
        <v>0</v>
      </c>
      <c r="P7" s="58" t="str">
        <f t="shared" si="2"/>
        <v/>
      </c>
      <c r="Q7" s="3" t="str">
        <f t="shared" si="2"/>
        <v/>
      </c>
      <c r="R7" s="3" t="str">
        <f t="shared" si="2"/>
        <v/>
      </c>
      <c r="S7" s="3" t="str">
        <f t="shared" si="2"/>
        <v/>
      </c>
    </row>
    <row r="8" spans="1:19" ht="21" customHeight="1" thickBot="1" x14ac:dyDescent="0.2">
      <c r="A8" s="7" t="s">
        <v>2</v>
      </c>
      <c r="B8" s="103">
        <f>フォーム!C8+1</f>
        <v>1.1000000000000001</v>
      </c>
      <c r="D8" s="2" t="s">
        <v>5</v>
      </c>
      <c r="E8" s="21">
        <f>B7</f>
        <v>0</v>
      </c>
      <c r="H8" s="65" t="s">
        <v>13</v>
      </c>
      <c r="I8" s="3">
        <f>IF(I7="","",IF($B$4="","",VLOOKUP($B$4,$H$14:$S$24,2)))</f>
        <v>40</v>
      </c>
      <c r="J8" s="3">
        <f>IF(J7="","",IF($B$4="","",VLOOKUP($B$4,$H$14:$S$24,3)))</f>
        <v>40</v>
      </c>
      <c r="K8" s="3">
        <f>IF(K7="","",IF($B$4="","",VLOOKUP($B$4,$H$14:$S$24,4)))</f>
        <v>180</v>
      </c>
      <c r="L8" s="3">
        <f>IF(L7="","",IF($B$4="","",VLOOKUP($B$4,$H$14:$S$24,5)))</f>
        <v>180</v>
      </c>
      <c r="M8" s="3">
        <f>IF(M7="","",IF($B$4="","",VLOOKUP($B$4,$H$14:$S$24,6)))</f>
        <v>230</v>
      </c>
      <c r="N8" s="3">
        <f>IF(N7="","",IF($B$4="","",VLOOKUP($B$4,$H$14:$S$24,7)))</f>
        <v>270</v>
      </c>
      <c r="O8" s="66">
        <f>IF(O7="","",IF($B$4="","",VLOOKUP($B$4,$H$14:$S$24,8)))</f>
        <v>310</v>
      </c>
      <c r="P8" s="58" t="str">
        <f>IF(P7="","",IF($B$4="","",VLOOKUP($B$4,$H$14:$S$24,9)))</f>
        <v/>
      </c>
      <c r="Q8" s="3" t="str">
        <f>IF(Q7="","",IF($B$4="","",VLOOKUP($B$4,$H$14:$S$24,10)))</f>
        <v/>
      </c>
      <c r="R8" s="3" t="str">
        <f>IF(R7="","",IF($B$4="","",VLOOKUP($B$4,$H$14:$S$24,11)))</f>
        <v/>
      </c>
      <c r="S8" s="3" t="str">
        <f>IF(S7="","",IF($B$4="","",VLOOKUP($B$4,$H$14:$S$24,12)))</f>
        <v/>
      </c>
    </row>
    <row r="9" spans="1:19" ht="21" customHeight="1" thickTop="1" thickBot="1" x14ac:dyDescent="0.2">
      <c r="D9" s="4" t="s">
        <v>3</v>
      </c>
      <c r="E9" s="5">
        <f>E7-E8</f>
        <v>5500</v>
      </c>
      <c r="H9" s="67" t="s">
        <v>16</v>
      </c>
      <c r="I9" s="68">
        <f>IF(I8="","",I7*I8)</f>
        <v>480</v>
      </c>
      <c r="J9" s="68">
        <f t="shared" ref="J9:S9" si="3">IF(J8="","",J7*J8)</f>
        <v>320</v>
      </c>
      <c r="K9" s="68">
        <f t="shared" si="3"/>
        <v>0</v>
      </c>
      <c r="L9" s="68">
        <f t="shared" si="3"/>
        <v>0</v>
      </c>
      <c r="M9" s="68">
        <f t="shared" si="3"/>
        <v>0</v>
      </c>
      <c r="N9" s="68">
        <f t="shared" si="3"/>
        <v>0</v>
      </c>
      <c r="O9" s="69">
        <f t="shared" si="3"/>
        <v>0</v>
      </c>
      <c r="P9" s="59" t="str">
        <f t="shared" si="3"/>
        <v/>
      </c>
      <c r="Q9" s="5" t="str">
        <f t="shared" si="3"/>
        <v/>
      </c>
      <c r="R9" s="5" t="str">
        <f t="shared" si="3"/>
        <v/>
      </c>
      <c r="S9" s="5" t="str">
        <f t="shared" si="3"/>
        <v/>
      </c>
    </row>
    <row r="10" spans="1:19" ht="21" customHeight="1" thickTop="1" x14ac:dyDescent="0.15"/>
    <row r="11" spans="1:19" ht="21" customHeight="1" x14ac:dyDescent="0.15"/>
    <row r="12" spans="1:19" ht="21" customHeight="1" x14ac:dyDescent="0.15">
      <c r="A12" s="18" t="s">
        <v>26</v>
      </c>
      <c r="D12" s="18" t="s">
        <v>35</v>
      </c>
      <c r="I12" s="18" t="s">
        <v>34</v>
      </c>
    </row>
    <row r="13" spans="1:19" ht="21" customHeight="1" thickBot="1" x14ac:dyDescent="0.2">
      <c r="A13" s="27" t="s">
        <v>10</v>
      </c>
      <c r="B13" s="28" t="s">
        <v>25</v>
      </c>
      <c r="D13" s="39" t="s">
        <v>6</v>
      </c>
      <c r="E13" s="39" t="s">
        <v>8</v>
      </c>
      <c r="F13" s="22" t="s">
        <v>9</v>
      </c>
      <c r="H13" s="39" t="s">
        <v>6</v>
      </c>
      <c r="I13" s="22" t="s">
        <v>17</v>
      </c>
      <c r="J13" s="22" t="s">
        <v>18</v>
      </c>
      <c r="K13" s="22" t="s">
        <v>19</v>
      </c>
      <c r="L13" s="22" t="s">
        <v>20</v>
      </c>
      <c r="M13" s="22" t="s">
        <v>21</v>
      </c>
      <c r="N13" s="22" t="s">
        <v>22</v>
      </c>
      <c r="O13" s="22" t="s">
        <v>23</v>
      </c>
      <c r="P13" s="22" t="s">
        <v>24</v>
      </c>
      <c r="Q13" s="22" t="s">
        <v>31</v>
      </c>
      <c r="R13" s="22" t="s">
        <v>32</v>
      </c>
      <c r="S13" s="22" t="s">
        <v>33</v>
      </c>
    </row>
    <row r="14" spans="1:19" ht="21" customHeight="1" thickTop="1" x14ac:dyDescent="0.15">
      <c r="A14" s="30">
        <v>1</v>
      </c>
      <c r="B14" s="29">
        <v>6</v>
      </c>
      <c r="D14" s="42">
        <v>13</v>
      </c>
      <c r="E14" s="43">
        <f>F14*2</f>
        <v>1420</v>
      </c>
      <c r="F14" s="44">
        <v>710</v>
      </c>
      <c r="H14" s="42">
        <v>13</v>
      </c>
      <c r="I14" s="33">
        <v>0</v>
      </c>
      <c r="J14" s="8">
        <v>40</v>
      </c>
      <c r="K14" s="9">
        <v>120</v>
      </c>
      <c r="L14" s="50">
        <v>180</v>
      </c>
      <c r="M14" s="51">
        <v>230</v>
      </c>
      <c r="N14" s="52">
        <v>270</v>
      </c>
      <c r="O14" s="53">
        <v>310</v>
      </c>
      <c r="P14" s="40"/>
      <c r="Q14" s="38"/>
      <c r="R14" s="38"/>
      <c r="S14" s="38"/>
    </row>
    <row r="15" spans="1:19" ht="21" customHeight="1" x14ac:dyDescent="0.15">
      <c r="A15" s="30">
        <v>2</v>
      </c>
      <c r="B15" s="26">
        <v>10</v>
      </c>
      <c r="D15" s="45">
        <v>20</v>
      </c>
      <c r="E15" s="36">
        <f t="shared" ref="E15:E24" si="4">F15*2</f>
        <v>1560</v>
      </c>
      <c r="F15" s="46">
        <v>780</v>
      </c>
      <c r="H15" s="45">
        <v>20</v>
      </c>
      <c r="I15" s="34">
        <v>0</v>
      </c>
      <c r="J15" s="10">
        <v>40</v>
      </c>
      <c r="K15" s="11">
        <v>120</v>
      </c>
      <c r="L15" s="12">
        <v>180</v>
      </c>
      <c r="M15" s="41">
        <v>230</v>
      </c>
      <c r="N15" s="15">
        <v>270</v>
      </c>
      <c r="O15" s="31">
        <v>310</v>
      </c>
      <c r="P15" s="40"/>
      <c r="Q15" s="38"/>
      <c r="R15" s="38"/>
      <c r="S15" s="38"/>
    </row>
    <row r="16" spans="1:19" ht="21" customHeight="1" thickBot="1" x14ac:dyDescent="0.2">
      <c r="A16" s="30">
        <v>3</v>
      </c>
      <c r="B16" s="26">
        <v>20</v>
      </c>
      <c r="D16" s="47">
        <v>25</v>
      </c>
      <c r="E16" s="48">
        <f t="shared" si="4"/>
        <v>1980</v>
      </c>
      <c r="F16" s="49">
        <v>990</v>
      </c>
      <c r="H16" s="47">
        <v>25</v>
      </c>
      <c r="I16" s="35">
        <v>0</v>
      </c>
      <c r="J16" s="13">
        <v>40</v>
      </c>
      <c r="K16" s="14">
        <v>120</v>
      </c>
      <c r="L16" s="54">
        <v>180</v>
      </c>
      <c r="M16" s="55">
        <v>230</v>
      </c>
      <c r="N16" s="16">
        <v>270</v>
      </c>
      <c r="O16" s="32">
        <v>310</v>
      </c>
      <c r="P16" s="40"/>
      <c r="Q16" s="38"/>
      <c r="R16" s="38"/>
      <c r="S16" s="38"/>
    </row>
    <row r="17" spans="1:19" ht="21" customHeight="1" thickTop="1" x14ac:dyDescent="0.15">
      <c r="A17" s="30">
        <v>4</v>
      </c>
      <c r="B17" s="26">
        <v>30</v>
      </c>
      <c r="D17" s="42">
        <v>30</v>
      </c>
      <c r="E17" s="43">
        <f t="shared" si="4"/>
        <v>2400</v>
      </c>
      <c r="F17" s="44">
        <v>1200</v>
      </c>
      <c r="H17" s="42">
        <v>30</v>
      </c>
      <c r="I17" s="8">
        <v>40</v>
      </c>
      <c r="J17" s="8">
        <v>40</v>
      </c>
      <c r="K17" s="50">
        <v>180</v>
      </c>
      <c r="L17" s="50">
        <v>180</v>
      </c>
      <c r="M17" s="51">
        <v>230</v>
      </c>
      <c r="N17" s="52">
        <v>270</v>
      </c>
      <c r="O17" s="53">
        <v>310</v>
      </c>
      <c r="P17" s="40"/>
      <c r="Q17" s="38"/>
      <c r="R17" s="38"/>
      <c r="S17" s="38"/>
    </row>
    <row r="18" spans="1:19" ht="21" customHeight="1" x14ac:dyDescent="0.15">
      <c r="A18" s="30">
        <v>5</v>
      </c>
      <c r="B18" s="26">
        <v>50</v>
      </c>
      <c r="D18" s="45">
        <v>40</v>
      </c>
      <c r="E18" s="36">
        <f t="shared" si="4"/>
        <v>4200</v>
      </c>
      <c r="F18" s="46">
        <v>2100</v>
      </c>
      <c r="H18" s="45">
        <v>40</v>
      </c>
      <c r="I18" s="10">
        <v>40</v>
      </c>
      <c r="J18" s="10">
        <v>40</v>
      </c>
      <c r="K18" s="12">
        <v>180</v>
      </c>
      <c r="L18" s="12">
        <v>180</v>
      </c>
      <c r="M18" s="41">
        <v>230</v>
      </c>
      <c r="N18" s="15">
        <v>270</v>
      </c>
      <c r="O18" s="31">
        <v>310</v>
      </c>
      <c r="P18" s="40"/>
      <c r="Q18" s="38"/>
      <c r="R18" s="38"/>
      <c r="S18" s="38"/>
    </row>
    <row r="19" spans="1:19" ht="21" customHeight="1" thickBot="1" x14ac:dyDescent="0.2">
      <c r="A19" s="30">
        <v>6</v>
      </c>
      <c r="B19" s="26">
        <v>300</v>
      </c>
      <c r="D19" s="47">
        <v>50</v>
      </c>
      <c r="E19" s="48">
        <f t="shared" si="4"/>
        <v>7600</v>
      </c>
      <c r="F19" s="49">
        <v>3800</v>
      </c>
      <c r="H19" s="47">
        <v>50</v>
      </c>
      <c r="I19" s="13">
        <v>40</v>
      </c>
      <c r="J19" s="13">
        <v>40</v>
      </c>
      <c r="K19" s="54">
        <v>180</v>
      </c>
      <c r="L19" s="54">
        <v>180</v>
      </c>
      <c r="M19" s="55">
        <v>230</v>
      </c>
      <c r="N19" s="16">
        <v>270</v>
      </c>
      <c r="O19" s="32">
        <v>310</v>
      </c>
      <c r="P19" s="40"/>
      <c r="Q19" s="38"/>
      <c r="R19" s="38"/>
      <c r="S19" s="38"/>
    </row>
    <row r="20" spans="1:19" ht="21" customHeight="1" thickTop="1" x14ac:dyDescent="0.15">
      <c r="A20" s="30">
        <v>7</v>
      </c>
      <c r="B20" s="26">
        <v>0</v>
      </c>
      <c r="D20" s="42">
        <v>75</v>
      </c>
      <c r="E20" s="43">
        <f t="shared" si="4"/>
        <v>18000</v>
      </c>
      <c r="F20" s="44">
        <v>9000</v>
      </c>
      <c r="H20" s="42">
        <v>75</v>
      </c>
      <c r="I20" s="8">
        <v>40</v>
      </c>
      <c r="J20" s="8">
        <v>40</v>
      </c>
      <c r="K20" s="50">
        <v>180</v>
      </c>
      <c r="L20" s="50">
        <v>180</v>
      </c>
      <c r="M20" s="52">
        <v>270</v>
      </c>
      <c r="N20" s="52">
        <v>270</v>
      </c>
      <c r="O20" s="53">
        <v>310</v>
      </c>
      <c r="P20" s="40"/>
      <c r="Q20" s="38"/>
      <c r="R20" s="38"/>
      <c r="S20" s="38"/>
    </row>
    <row r="21" spans="1:19" ht="21" customHeight="1" x14ac:dyDescent="0.15">
      <c r="A21" s="30">
        <v>8</v>
      </c>
      <c r="B21" s="26" t="s">
        <v>36</v>
      </c>
      <c r="D21" s="45">
        <v>100</v>
      </c>
      <c r="E21" s="36">
        <f t="shared" si="4"/>
        <v>48000</v>
      </c>
      <c r="F21" s="46">
        <v>24000</v>
      </c>
      <c r="H21" s="45">
        <v>100</v>
      </c>
      <c r="I21" s="10">
        <v>40</v>
      </c>
      <c r="J21" s="10">
        <v>40</v>
      </c>
      <c r="K21" s="12">
        <v>180</v>
      </c>
      <c r="L21" s="12">
        <v>180</v>
      </c>
      <c r="M21" s="15">
        <v>270</v>
      </c>
      <c r="N21" s="15">
        <v>270</v>
      </c>
      <c r="O21" s="31">
        <v>310</v>
      </c>
      <c r="P21" s="40"/>
      <c r="Q21" s="38"/>
      <c r="R21" s="38"/>
      <c r="S21" s="38"/>
    </row>
    <row r="22" spans="1:19" ht="21" customHeight="1" x14ac:dyDescent="0.15">
      <c r="A22" s="30">
        <v>9</v>
      </c>
      <c r="B22" s="26" t="s">
        <v>36</v>
      </c>
      <c r="D22" s="45">
        <v>150</v>
      </c>
      <c r="E22" s="36">
        <f t="shared" si="4"/>
        <v>194000</v>
      </c>
      <c r="F22" s="46">
        <v>97000</v>
      </c>
      <c r="H22" s="45">
        <v>150</v>
      </c>
      <c r="I22" s="10">
        <v>40</v>
      </c>
      <c r="J22" s="10">
        <v>40</v>
      </c>
      <c r="K22" s="12">
        <v>180</v>
      </c>
      <c r="L22" s="12">
        <v>180</v>
      </c>
      <c r="M22" s="15">
        <v>270</v>
      </c>
      <c r="N22" s="15">
        <v>270</v>
      </c>
      <c r="O22" s="31">
        <v>310</v>
      </c>
      <c r="P22" s="40"/>
      <c r="Q22" s="38"/>
      <c r="R22" s="38"/>
      <c r="S22" s="38"/>
    </row>
    <row r="23" spans="1:19" ht="21" customHeight="1" x14ac:dyDescent="0.15">
      <c r="A23" s="30">
        <v>10</v>
      </c>
      <c r="B23" s="26" t="s">
        <v>36</v>
      </c>
      <c r="D23" s="45">
        <v>200</v>
      </c>
      <c r="E23" s="36">
        <f t="shared" si="4"/>
        <v>432000</v>
      </c>
      <c r="F23" s="46">
        <v>216000</v>
      </c>
      <c r="H23" s="45">
        <v>200</v>
      </c>
      <c r="I23" s="10">
        <v>40</v>
      </c>
      <c r="J23" s="10">
        <v>40</v>
      </c>
      <c r="K23" s="12">
        <v>180</v>
      </c>
      <c r="L23" s="12">
        <v>180</v>
      </c>
      <c r="M23" s="15">
        <v>270</v>
      </c>
      <c r="N23" s="15">
        <v>270</v>
      </c>
      <c r="O23" s="31">
        <v>310</v>
      </c>
      <c r="P23" s="40"/>
      <c r="Q23" s="38"/>
      <c r="R23" s="38"/>
      <c r="S23" s="38"/>
    </row>
    <row r="24" spans="1:19" ht="21" customHeight="1" thickBot="1" x14ac:dyDescent="0.2">
      <c r="A24" s="30">
        <v>11</v>
      </c>
      <c r="B24" s="37" t="s">
        <v>36</v>
      </c>
      <c r="D24" s="47">
        <v>250</v>
      </c>
      <c r="E24" s="48">
        <f t="shared" si="4"/>
        <v>788000</v>
      </c>
      <c r="F24" s="49">
        <v>394000</v>
      </c>
      <c r="H24" s="47">
        <v>250</v>
      </c>
      <c r="I24" s="13">
        <v>40</v>
      </c>
      <c r="J24" s="13">
        <v>40</v>
      </c>
      <c r="K24" s="54">
        <v>180</v>
      </c>
      <c r="L24" s="54">
        <v>180</v>
      </c>
      <c r="M24" s="16">
        <v>270</v>
      </c>
      <c r="N24" s="16">
        <v>270</v>
      </c>
      <c r="O24" s="32">
        <v>310</v>
      </c>
      <c r="P24" s="40"/>
      <c r="Q24" s="38"/>
      <c r="R24" s="38"/>
      <c r="S24" s="38"/>
    </row>
    <row r="25" spans="1:19" ht="21" customHeight="1" thickTop="1" x14ac:dyDescent="0.15"/>
    <row r="26" spans="1:19" ht="21" customHeight="1" x14ac:dyDescent="0.15"/>
    <row r="27" spans="1:19" ht="21" customHeight="1" x14ac:dyDescent="0.15"/>
    <row r="28" spans="1:19" ht="21" customHeight="1" x14ac:dyDescent="0.15"/>
  </sheetData>
  <sheetProtection password="ED43" sheet="1" objects="1" scenarios="1" selectLockedCells="1"/>
  <phoneticPr fontId="1"/>
  <dataValidations count="2">
    <dataValidation type="list" imeMode="off" allowBlank="1" showInputMessage="1" showErrorMessage="1" sqref="B4" xr:uid="{00000000-0002-0000-0200-000000000000}">
      <formula1>$D$14:$D$24</formula1>
    </dataValidation>
    <dataValidation imeMode="off" allowBlank="1" showInputMessage="1" showErrorMessage="1" sqref="I14:S24 B14:B24 F14:F24 B5:B8" xr:uid="{00000000-0002-0000-0200-000001000000}"/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2:G72"/>
  <sheetViews>
    <sheetView topLeftCell="G1" workbookViewId="0">
      <selection activeCell="T1" sqref="T1"/>
    </sheetView>
  </sheetViews>
  <sheetFormatPr defaultColWidth="8.75" defaultRowHeight="13.5" x14ac:dyDescent="0.15"/>
  <cols>
    <col min="1" max="1" width="8.75" hidden="1" customWidth="1"/>
    <col min="2" max="2" width="13.375" hidden="1" customWidth="1"/>
    <col min="3" max="3" width="16.5" hidden="1" customWidth="1"/>
    <col min="4" max="4" width="8.75" hidden="1" customWidth="1"/>
    <col min="5" max="5" width="9.5" hidden="1" customWidth="1"/>
    <col min="6" max="6" width="11" hidden="1" customWidth="1"/>
    <col min="7" max="8" width="8.75" customWidth="1"/>
  </cols>
  <sheetData>
    <row r="2" spans="2:7" x14ac:dyDescent="0.15">
      <c r="B2" t="s">
        <v>43</v>
      </c>
      <c r="E2" t="s">
        <v>46</v>
      </c>
      <c r="F2" t="s">
        <v>44</v>
      </c>
      <c r="G2" s="1"/>
    </row>
    <row r="3" spans="2:7" x14ac:dyDescent="0.15">
      <c r="B3" s="98">
        <f>C3</f>
        <v>42887</v>
      </c>
      <c r="C3" s="81">
        <v>42887</v>
      </c>
      <c r="E3" s="81">
        <v>42826</v>
      </c>
      <c r="F3" s="1" t="str">
        <f>フォーム!C7</f>
        <v>有</v>
      </c>
      <c r="G3" s="1"/>
    </row>
    <row r="4" spans="2:7" x14ac:dyDescent="0.15">
      <c r="B4" s="98">
        <f t="shared" ref="B4:B67" si="0">C4</f>
        <v>42917</v>
      </c>
      <c r="C4" s="81">
        <v>42917</v>
      </c>
      <c r="E4" t="s">
        <v>49</v>
      </c>
      <c r="F4" t="s">
        <v>51</v>
      </c>
    </row>
    <row r="5" spans="2:7" x14ac:dyDescent="0.15">
      <c r="B5" s="98">
        <f t="shared" si="0"/>
        <v>42948</v>
      </c>
      <c r="C5" s="81">
        <v>42948</v>
      </c>
      <c r="E5">
        <f>一般上水新!E7</f>
        <v>5500</v>
      </c>
      <c r="F5">
        <f>IF(F3="無", 0, 一般下水!E7 )</f>
        <v>1502</v>
      </c>
    </row>
    <row r="6" spans="2:7" x14ac:dyDescent="0.15">
      <c r="B6" s="98">
        <f t="shared" si="0"/>
        <v>42979</v>
      </c>
      <c r="C6" s="81">
        <v>42979</v>
      </c>
    </row>
    <row r="7" spans="2:7" x14ac:dyDescent="0.15">
      <c r="B7" s="98">
        <f t="shared" si="0"/>
        <v>43009</v>
      </c>
      <c r="C7" s="81">
        <v>43009</v>
      </c>
    </row>
    <row r="8" spans="2:7" x14ac:dyDescent="0.15">
      <c r="B8" s="98">
        <f t="shared" si="0"/>
        <v>43040</v>
      </c>
      <c r="C8" s="81">
        <v>43040</v>
      </c>
    </row>
    <row r="9" spans="2:7" x14ac:dyDescent="0.15">
      <c r="B9" s="98">
        <f t="shared" si="0"/>
        <v>43070</v>
      </c>
      <c r="C9" s="81">
        <v>43070</v>
      </c>
    </row>
    <row r="10" spans="2:7" x14ac:dyDescent="0.15">
      <c r="B10" s="98">
        <f t="shared" si="0"/>
        <v>43101</v>
      </c>
      <c r="C10" s="81">
        <v>43101</v>
      </c>
    </row>
    <row r="11" spans="2:7" x14ac:dyDescent="0.15">
      <c r="B11" s="98">
        <f t="shared" si="0"/>
        <v>43132</v>
      </c>
      <c r="C11" s="81">
        <v>43132</v>
      </c>
    </row>
    <row r="12" spans="2:7" x14ac:dyDescent="0.15">
      <c r="B12" s="98">
        <f t="shared" si="0"/>
        <v>43160</v>
      </c>
      <c r="C12" s="81">
        <v>43160</v>
      </c>
    </row>
    <row r="13" spans="2:7" x14ac:dyDescent="0.15">
      <c r="B13" s="98">
        <f t="shared" si="0"/>
        <v>43191</v>
      </c>
      <c r="C13" s="81">
        <v>43191</v>
      </c>
    </row>
    <row r="14" spans="2:7" x14ac:dyDescent="0.15">
      <c r="B14" s="98">
        <f t="shared" si="0"/>
        <v>43221</v>
      </c>
      <c r="C14" s="81">
        <v>43221</v>
      </c>
    </row>
    <row r="15" spans="2:7" x14ac:dyDescent="0.15">
      <c r="B15" s="98">
        <f t="shared" si="0"/>
        <v>43252</v>
      </c>
      <c r="C15" s="81">
        <v>43252</v>
      </c>
    </row>
    <row r="16" spans="2:7" x14ac:dyDescent="0.15">
      <c r="B16" s="98">
        <f t="shared" si="0"/>
        <v>43282</v>
      </c>
      <c r="C16" s="81">
        <v>43282</v>
      </c>
    </row>
    <row r="17" spans="2:3" x14ac:dyDescent="0.15">
      <c r="B17" s="98">
        <f t="shared" si="0"/>
        <v>43313</v>
      </c>
      <c r="C17" s="81">
        <v>43313</v>
      </c>
    </row>
    <row r="18" spans="2:3" x14ac:dyDescent="0.15">
      <c r="B18" s="98">
        <f t="shared" si="0"/>
        <v>43344</v>
      </c>
      <c r="C18" s="81">
        <v>43344</v>
      </c>
    </row>
    <row r="19" spans="2:3" x14ac:dyDescent="0.15">
      <c r="B19" s="98">
        <f t="shared" si="0"/>
        <v>43374</v>
      </c>
      <c r="C19" s="81">
        <v>43374</v>
      </c>
    </row>
    <row r="20" spans="2:3" x14ac:dyDescent="0.15">
      <c r="B20" s="98">
        <f t="shared" si="0"/>
        <v>43405</v>
      </c>
      <c r="C20" s="81">
        <v>43405</v>
      </c>
    </row>
    <row r="21" spans="2:3" x14ac:dyDescent="0.15">
      <c r="B21" s="98">
        <f t="shared" si="0"/>
        <v>43435</v>
      </c>
      <c r="C21" s="81">
        <v>43435</v>
      </c>
    </row>
    <row r="22" spans="2:3" x14ac:dyDescent="0.15">
      <c r="B22" s="98">
        <f t="shared" si="0"/>
        <v>43466</v>
      </c>
      <c r="C22" s="81">
        <v>43466</v>
      </c>
    </row>
    <row r="23" spans="2:3" x14ac:dyDescent="0.15">
      <c r="B23" s="98">
        <f t="shared" si="0"/>
        <v>43497</v>
      </c>
      <c r="C23" s="81">
        <v>43497</v>
      </c>
    </row>
    <row r="24" spans="2:3" x14ac:dyDescent="0.15">
      <c r="B24" s="98">
        <f t="shared" si="0"/>
        <v>43525</v>
      </c>
      <c r="C24" s="81">
        <v>43525</v>
      </c>
    </row>
    <row r="25" spans="2:3" x14ac:dyDescent="0.15">
      <c r="B25" s="98">
        <f t="shared" si="0"/>
        <v>43556</v>
      </c>
      <c r="C25" s="81">
        <v>43556</v>
      </c>
    </row>
    <row r="26" spans="2:3" x14ac:dyDescent="0.15">
      <c r="B26" s="98">
        <f t="shared" si="0"/>
        <v>43586</v>
      </c>
      <c r="C26" s="81">
        <v>43586</v>
      </c>
    </row>
    <row r="27" spans="2:3" x14ac:dyDescent="0.15">
      <c r="B27" s="98">
        <f t="shared" si="0"/>
        <v>43617</v>
      </c>
      <c r="C27" s="81">
        <v>43617</v>
      </c>
    </row>
    <row r="28" spans="2:3" x14ac:dyDescent="0.15">
      <c r="B28" s="98">
        <f t="shared" si="0"/>
        <v>43647</v>
      </c>
      <c r="C28" s="81">
        <v>43647</v>
      </c>
    </row>
    <row r="29" spans="2:3" x14ac:dyDescent="0.15">
      <c r="B29" s="98">
        <f t="shared" si="0"/>
        <v>43678</v>
      </c>
      <c r="C29" s="81">
        <v>43678</v>
      </c>
    </row>
    <row r="30" spans="2:3" x14ac:dyDescent="0.15">
      <c r="B30" s="98">
        <f t="shared" si="0"/>
        <v>43709</v>
      </c>
      <c r="C30" s="81">
        <v>43709</v>
      </c>
    </row>
    <row r="31" spans="2:3" x14ac:dyDescent="0.15">
      <c r="B31" s="98">
        <f t="shared" si="0"/>
        <v>43739</v>
      </c>
      <c r="C31" s="81">
        <v>43739</v>
      </c>
    </row>
    <row r="32" spans="2:3" x14ac:dyDescent="0.15">
      <c r="B32" s="98">
        <f t="shared" si="0"/>
        <v>43770</v>
      </c>
      <c r="C32" s="81">
        <v>43770</v>
      </c>
    </row>
    <row r="33" spans="2:3" x14ac:dyDescent="0.15">
      <c r="B33" s="98">
        <f t="shared" si="0"/>
        <v>43800</v>
      </c>
      <c r="C33" s="81">
        <v>43800</v>
      </c>
    </row>
    <row r="34" spans="2:3" x14ac:dyDescent="0.15">
      <c r="B34" s="98">
        <f t="shared" si="0"/>
        <v>43831</v>
      </c>
      <c r="C34" s="81">
        <v>43831</v>
      </c>
    </row>
    <row r="35" spans="2:3" x14ac:dyDescent="0.15">
      <c r="B35" s="98">
        <f t="shared" si="0"/>
        <v>43862</v>
      </c>
      <c r="C35" s="81">
        <v>43862</v>
      </c>
    </row>
    <row r="36" spans="2:3" x14ac:dyDescent="0.15">
      <c r="B36" s="98">
        <f t="shared" si="0"/>
        <v>43891</v>
      </c>
      <c r="C36" s="81">
        <v>43891</v>
      </c>
    </row>
    <row r="37" spans="2:3" x14ac:dyDescent="0.15">
      <c r="B37" s="98">
        <f t="shared" si="0"/>
        <v>43922</v>
      </c>
      <c r="C37" s="81">
        <v>43922</v>
      </c>
    </row>
    <row r="38" spans="2:3" x14ac:dyDescent="0.15">
      <c r="B38" s="98">
        <f t="shared" si="0"/>
        <v>43952</v>
      </c>
      <c r="C38" s="81">
        <v>43952</v>
      </c>
    </row>
    <row r="39" spans="2:3" x14ac:dyDescent="0.15">
      <c r="B39" s="98">
        <f t="shared" si="0"/>
        <v>43983</v>
      </c>
      <c r="C39" s="81">
        <v>43983</v>
      </c>
    </row>
    <row r="40" spans="2:3" x14ac:dyDescent="0.15">
      <c r="B40" s="98">
        <f t="shared" si="0"/>
        <v>44013</v>
      </c>
      <c r="C40" s="81">
        <v>44013</v>
      </c>
    </row>
    <row r="41" spans="2:3" x14ac:dyDescent="0.15">
      <c r="B41" s="98">
        <f t="shared" si="0"/>
        <v>44044</v>
      </c>
      <c r="C41" s="81">
        <v>44044</v>
      </c>
    </row>
    <row r="42" spans="2:3" x14ac:dyDescent="0.15">
      <c r="B42" s="98">
        <f t="shared" si="0"/>
        <v>44075</v>
      </c>
      <c r="C42" s="81">
        <v>44075</v>
      </c>
    </row>
    <row r="43" spans="2:3" x14ac:dyDescent="0.15">
      <c r="B43" s="98">
        <f t="shared" si="0"/>
        <v>44105</v>
      </c>
      <c r="C43" s="81">
        <v>44105</v>
      </c>
    </row>
    <row r="44" spans="2:3" x14ac:dyDescent="0.15">
      <c r="B44" s="98">
        <f t="shared" si="0"/>
        <v>44136</v>
      </c>
      <c r="C44" s="81">
        <v>44136</v>
      </c>
    </row>
    <row r="45" spans="2:3" x14ac:dyDescent="0.15">
      <c r="B45" s="98">
        <f t="shared" si="0"/>
        <v>44166</v>
      </c>
      <c r="C45" s="81">
        <v>44166</v>
      </c>
    </row>
    <row r="46" spans="2:3" x14ac:dyDescent="0.15">
      <c r="B46" s="98">
        <f t="shared" si="0"/>
        <v>44197</v>
      </c>
      <c r="C46" s="81">
        <v>44197</v>
      </c>
    </row>
    <row r="47" spans="2:3" x14ac:dyDescent="0.15">
      <c r="B47" s="98">
        <f t="shared" si="0"/>
        <v>44228</v>
      </c>
      <c r="C47" s="81">
        <v>44228</v>
      </c>
    </row>
    <row r="48" spans="2:3" x14ac:dyDescent="0.15">
      <c r="B48" s="98">
        <f t="shared" si="0"/>
        <v>44256</v>
      </c>
      <c r="C48" s="81">
        <v>44256</v>
      </c>
    </row>
    <row r="49" spans="2:3" x14ac:dyDescent="0.15">
      <c r="B49" s="98">
        <f t="shared" si="0"/>
        <v>44287</v>
      </c>
      <c r="C49" s="81">
        <v>44287</v>
      </c>
    </row>
    <row r="50" spans="2:3" x14ac:dyDescent="0.15">
      <c r="B50" s="98">
        <f t="shared" si="0"/>
        <v>44317</v>
      </c>
      <c r="C50" s="81">
        <v>44317</v>
      </c>
    </row>
    <row r="51" spans="2:3" x14ac:dyDescent="0.15">
      <c r="B51" s="98">
        <f t="shared" si="0"/>
        <v>44348</v>
      </c>
      <c r="C51" s="81">
        <v>44348</v>
      </c>
    </row>
    <row r="52" spans="2:3" x14ac:dyDescent="0.15">
      <c r="B52" s="98">
        <f t="shared" si="0"/>
        <v>44378</v>
      </c>
      <c r="C52" s="81">
        <v>44378</v>
      </c>
    </row>
    <row r="53" spans="2:3" x14ac:dyDescent="0.15">
      <c r="B53" s="98">
        <f t="shared" si="0"/>
        <v>44409</v>
      </c>
      <c r="C53" s="81">
        <v>44409</v>
      </c>
    </row>
    <row r="54" spans="2:3" x14ac:dyDescent="0.15">
      <c r="B54" s="98">
        <f t="shared" si="0"/>
        <v>44440</v>
      </c>
      <c r="C54" s="81">
        <v>44440</v>
      </c>
    </row>
    <row r="55" spans="2:3" x14ac:dyDescent="0.15">
      <c r="B55" s="98">
        <f t="shared" si="0"/>
        <v>44470</v>
      </c>
      <c r="C55" s="81">
        <v>44470</v>
      </c>
    </row>
    <row r="56" spans="2:3" x14ac:dyDescent="0.15">
      <c r="B56" s="98">
        <f t="shared" si="0"/>
        <v>44501</v>
      </c>
      <c r="C56" s="81">
        <v>44501</v>
      </c>
    </row>
    <row r="57" spans="2:3" x14ac:dyDescent="0.15">
      <c r="B57" s="98">
        <f t="shared" si="0"/>
        <v>44531</v>
      </c>
      <c r="C57" s="81">
        <v>44531</v>
      </c>
    </row>
    <row r="58" spans="2:3" x14ac:dyDescent="0.15">
      <c r="B58" s="98">
        <f t="shared" si="0"/>
        <v>44562</v>
      </c>
      <c r="C58" s="81">
        <v>44562</v>
      </c>
    </row>
    <row r="59" spans="2:3" x14ac:dyDescent="0.15">
      <c r="B59" s="98">
        <f t="shared" si="0"/>
        <v>44593</v>
      </c>
      <c r="C59" s="81">
        <v>44593</v>
      </c>
    </row>
    <row r="60" spans="2:3" x14ac:dyDescent="0.15">
      <c r="B60" s="98">
        <f t="shared" si="0"/>
        <v>44621</v>
      </c>
      <c r="C60" s="81">
        <v>44621</v>
      </c>
    </row>
    <row r="61" spans="2:3" x14ac:dyDescent="0.15">
      <c r="B61" s="98">
        <f t="shared" si="0"/>
        <v>44652</v>
      </c>
      <c r="C61" s="81">
        <v>44652</v>
      </c>
    </row>
    <row r="62" spans="2:3" x14ac:dyDescent="0.15">
      <c r="B62" s="98">
        <f t="shared" si="0"/>
        <v>44682</v>
      </c>
      <c r="C62" s="81">
        <v>44682</v>
      </c>
    </row>
    <row r="63" spans="2:3" x14ac:dyDescent="0.15">
      <c r="B63" s="98">
        <f t="shared" si="0"/>
        <v>44713</v>
      </c>
      <c r="C63" s="81">
        <v>44713</v>
      </c>
    </row>
    <row r="64" spans="2:3" x14ac:dyDescent="0.15">
      <c r="B64" s="98">
        <f t="shared" si="0"/>
        <v>44743</v>
      </c>
      <c r="C64" s="81">
        <v>44743</v>
      </c>
    </row>
    <row r="65" spans="2:3" x14ac:dyDescent="0.15">
      <c r="B65" s="98">
        <f t="shared" si="0"/>
        <v>44774</v>
      </c>
      <c r="C65" s="81">
        <v>44774</v>
      </c>
    </row>
    <row r="66" spans="2:3" x14ac:dyDescent="0.15">
      <c r="B66" s="98">
        <f t="shared" si="0"/>
        <v>44805</v>
      </c>
      <c r="C66" s="81">
        <v>44805</v>
      </c>
    </row>
    <row r="67" spans="2:3" x14ac:dyDescent="0.15">
      <c r="B67" s="98">
        <f t="shared" si="0"/>
        <v>44835</v>
      </c>
      <c r="C67" s="81">
        <v>44835</v>
      </c>
    </row>
    <row r="68" spans="2:3" x14ac:dyDescent="0.15">
      <c r="B68" s="98">
        <f t="shared" ref="B68:B72" si="1">C68</f>
        <v>44866</v>
      </c>
      <c r="C68" s="81">
        <v>44866</v>
      </c>
    </row>
    <row r="69" spans="2:3" x14ac:dyDescent="0.15">
      <c r="B69" s="98">
        <f t="shared" si="1"/>
        <v>44896</v>
      </c>
      <c r="C69" s="81">
        <v>44896</v>
      </c>
    </row>
    <row r="70" spans="2:3" x14ac:dyDescent="0.15">
      <c r="B70" s="98">
        <f t="shared" si="1"/>
        <v>44927</v>
      </c>
      <c r="C70" s="81">
        <v>44927</v>
      </c>
    </row>
    <row r="71" spans="2:3" x14ac:dyDescent="0.15">
      <c r="B71" s="98">
        <f t="shared" si="1"/>
        <v>44958</v>
      </c>
      <c r="C71" s="81">
        <v>44958</v>
      </c>
    </row>
    <row r="72" spans="2:3" x14ac:dyDescent="0.15">
      <c r="B72" s="98">
        <f t="shared" si="1"/>
        <v>44986</v>
      </c>
      <c r="C72" s="81">
        <v>44986</v>
      </c>
    </row>
  </sheetData>
  <sheetProtection password="ED43" sheet="1" objects="1" scenarios="1" selectLockedCells="1"/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フォーム</vt:lpstr>
      <vt:lpstr>一般下水</vt:lpstr>
      <vt:lpstr>一般上水新</vt:lpstr>
      <vt:lpstr>設定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水道部料金課</dc:creator>
  <cp:lastModifiedBy>中台  健太郎</cp:lastModifiedBy>
  <dcterms:created xsi:type="dcterms:W3CDTF">2014-10-17T02:56:47Z</dcterms:created>
  <dcterms:modified xsi:type="dcterms:W3CDTF">2019-08-20T08:13:38Z</dcterms:modified>
</cp:coreProperties>
</file>