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40" windowWidth="15330" windowHeight="4170" tabRatio="601" activeTab="0"/>
  </bookViews>
  <sheets>
    <sheet name="H28（中核市修正）" sheetId="1" r:id="rId1"/>
  </sheets>
  <definedNames>
    <definedName name="_xlnm.Print_Area" localSheetId="0">'H28（中核市修正）'!$B$1:$L$47</definedName>
    <definedName name="_xlnm.Print_Titles" localSheetId="0">'H28（中核市修正）'!$1:$3</definedName>
  </definedNames>
  <calcPr fullCalcOnLoad="1"/>
</workbook>
</file>

<file path=xl/comments1.xml><?xml version="1.0" encoding="utf-8"?>
<comments xmlns="http://schemas.openxmlformats.org/spreadsheetml/2006/main">
  <authors>
    <author>吹田市</author>
  </authors>
  <commentList>
    <comment ref="B36" authorId="0">
      <text>
        <r>
          <rPr>
            <b/>
            <sz val="9"/>
            <rFont val="ＭＳ Ｐゴシック"/>
            <family val="3"/>
          </rPr>
          <t>吹田市:</t>
        </r>
        <r>
          <rPr>
            <sz val="9"/>
            <rFont val="ＭＳ Ｐゴシック"/>
            <family val="3"/>
          </rPr>
          <t xml:space="preserve">
事務移譲の引き上げ（廃止）</t>
        </r>
      </text>
    </comment>
  </commentList>
</comments>
</file>

<file path=xl/sharedStrings.xml><?xml version="1.0" encoding="utf-8"?>
<sst xmlns="http://schemas.openxmlformats.org/spreadsheetml/2006/main" count="106" uniqueCount="95">
  <si>
    <t>商工会議所の定款変更の認可等</t>
  </si>
  <si>
    <t>商工会等の基盤施設計画の認定等</t>
  </si>
  <si>
    <t>交付済手帳の返還受領</t>
  </si>
  <si>
    <t>鳥獣の飼養の登録事務等</t>
  </si>
  <si>
    <t>鳥獣の捕獲等の許可等</t>
  </si>
  <si>
    <t>指定物資の販売価格の表示に関する指示等</t>
  </si>
  <si>
    <t>特定物資の販売価格の動向及び需給に関する調査等</t>
  </si>
  <si>
    <t>身体障がい者手帳の再交付（紛失・破損等）</t>
  </si>
  <si>
    <t>身体障がい者手帳の交付に係る医師の指定に関する書類の経由事務</t>
  </si>
  <si>
    <t>身体障がい者についての障害の程度に関する書面による証明</t>
  </si>
  <si>
    <t>商工会議所による特定商工業者に対する負担金賦課の許可</t>
  </si>
  <si>
    <t>大阪府事務担当課</t>
  </si>
  <si>
    <t>府民文化部
府民文化総務課
企画グループ</t>
  </si>
  <si>
    <t>福祉部
障がい者自立相談支援センター
地域支援課</t>
  </si>
  <si>
    <t>商工労働部商工振興室
経営支援課経営支援グループ</t>
  </si>
  <si>
    <t>環境農林水産部
動物愛護畜産課
野生動物グループ</t>
  </si>
  <si>
    <t>福祉部高齢介護室
施設課施設指導グループ</t>
  </si>
  <si>
    <t>事務の名称</t>
  </si>
  <si>
    <t>環境農林水産部農政室推進課
担い手育成グループ</t>
  </si>
  <si>
    <t>農業経営計画の認定申請の受理等（経由事務）</t>
  </si>
  <si>
    <t>農用地区域内における開発行為の許可等</t>
  </si>
  <si>
    <t>環境農林水産部農政室整備課
農地調整グループ</t>
  </si>
  <si>
    <t>特別養護老人ホーム（定員２９人以下）の設置の認可</t>
  </si>
  <si>
    <t>浄化槽の設置に関する届出受理等</t>
  </si>
  <si>
    <t>健康医療部環境衛生課
水道・生活排水グループ</t>
  </si>
  <si>
    <t>都市整備部市街地整備課
区画整理グループ</t>
  </si>
  <si>
    <t>農住組合の設立認可等</t>
  </si>
  <si>
    <t>優良住宅の認定等</t>
  </si>
  <si>
    <t>住宅まちづくり部審査指導課
指導調整グループ</t>
  </si>
  <si>
    <t>終身建物賃貸借事業の認可等</t>
  </si>
  <si>
    <t>住宅まちづくり部居住企画課
民間住宅助成グループ</t>
  </si>
  <si>
    <t>精神障がい者相談員への相談等業務の委託</t>
  </si>
  <si>
    <t>事業費</t>
  </si>
  <si>
    <t>計</t>
  </si>
  <si>
    <t>府交付金</t>
  </si>
  <si>
    <t>手数料</t>
  </si>
  <si>
    <t>（B）
特定財源（円）</t>
  </si>
  <si>
    <t>合計</t>
  </si>
  <si>
    <t>所管名</t>
  </si>
  <si>
    <t>高圧ガス保安法に基づく許認可等</t>
  </si>
  <si>
    <t>液化石油ガスの保安の確保及び取引の適正化に関する法律に基づく許認可等</t>
  </si>
  <si>
    <t>火薬類製造販売営業の許可等</t>
  </si>
  <si>
    <t>児童福祉施設設置（保育所、児童館）にかかる認可等</t>
  </si>
  <si>
    <t>児童福祉施設設置（助産施設・母子生活支援施設）にかかる認可等</t>
  </si>
  <si>
    <t>身体障がい者手帳の交付</t>
  </si>
  <si>
    <t>精神障がい者保健福祉手帳の交付</t>
  </si>
  <si>
    <t>指定障がい福祉サービス事業者の指定等</t>
  </si>
  <si>
    <t>指定居宅サービス事業者の指定等</t>
  </si>
  <si>
    <t>老人デイサービスセンター等の設置の届出受理等</t>
  </si>
  <si>
    <t>有料老人ホーム設置届等各種届出の受理及び運営指導等</t>
  </si>
  <si>
    <t>社会福祉事業（老人福祉センター）開始の届出の受理等</t>
  </si>
  <si>
    <t>大気汚染防止法に係る規制事務、大阪府生活環境等の保全等に関する条例に係る規制等事務</t>
  </si>
  <si>
    <t>ダイオキシン類対策特別措置法に係る規制事務等</t>
  </si>
  <si>
    <t>PRTR法に基づく届出の経由及び意見の添付、府生活環境の保全等に関する条例による化学物質管理制度に基づく届出等</t>
  </si>
  <si>
    <t>遊休土地に関する事務</t>
  </si>
  <si>
    <t>政策企画部危機管理室消防保安課</t>
  </si>
  <si>
    <t>福祉部子ども室子育て支援課</t>
  </si>
  <si>
    <t>福祉部障がい者自立相談支援センター</t>
  </si>
  <si>
    <t>福祉部こころの健康相談センター企画課</t>
  </si>
  <si>
    <t>福祉部障がい福祉室生活基盤推進課</t>
  </si>
  <si>
    <t>福祉部高齢介護室介護事業者課</t>
  </si>
  <si>
    <t>都市整備部用地室</t>
  </si>
  <si>
    <t>土地区画整理事業に係る建築行為等の許可等（特例条例移譲分）</t>
  </si>
  <si>
    <r>
      <t xml:space="preserve">その他
</t>
    </r>
    <r>
      <rPr>
        <sz val="9"/>
        <rFont val="ＭＳ Ｐゴシック"/>
        <family val="3"/>
      </rPr>
      <t>（雇用保険料本人負担分等）</t>
    </r>
  </si>
  <si>
    <t>国土利用計画法に基づく事後届出等に関する事務</t>
  </si>
  <si>
    <t>環境農林水産部環境管理室事業所指導課、交通環境課</t>
  </si>
  <si>
    <t>環境農林水産部環境管理室事業所指導課、環境保全課</t>
  </si>
  <si>
    <t>環境農林水産部環境管理室環境保全課</t>
  </si>
  <si>
    <t>福祉部子ども室子育て支援課</t>
  </si>
  <si>
    <t>福祉部高齢介護室介護事業者課</t>
  </si>
  <si>
    <t>都市整備部用地室</t>
  </si>
  <si>
    <t>都市整備部
都市整備室</t>
  </si>
  <si>
    <t>差
（B）-（A）
（円）</t>
  </si>
  <si>
    <t>市民総務室</t>
  </si>
  <si>
    <t>地域経済振興室</t>
  </si>
  <si>
    <t>地域環境課</t>
  </si>
  <si>
    <t>環境保全課</t>
  </si>
  <si>
    <t>都市計画室</t>
  </si>
  <si>
    <t>専用水道の布設工事の設計の確認等</t>
  </si>
  <si>
    <t>-</t>
  </si>
  <si>
    <t>障がい福祉室</t>
  </si>
  <si>
    <t>事業課</t>
  </si>
  <si>
    <t>開発審査室</t>
  </si>
  <si>
    <t>住宅政策室</t>
  </si>
  <si>
    <t>総務予防室</t>
  </si>
  <si>
    <t>市民自治推進室</t>
  </si>
  <si>
    <t>特定非営利活動法人の設立の認証等</t>
  </si>
  <si>
    <t>認可外保育施設からの届出の受理等</t>
  </si>
  <si>
    <t>人件費
（※１）</t>
  </si>
  <si>
    <t>　　　増員した人数が１名に満たない場合は、当該事務にかかる人件費相当額を記載しています。</t>
  </si>
  <si>
    <t>特定工場における公害防止組織の整備に関する法律に係る届出受理事務等</t>
  </si>
  <si>
    <t>子育て給付課
保育幼稚園室
福祉指導監査室</t>
  </si>
  <si>
    <t>　　大阪版地方分権推進制度に基づく権限移譲事務　吹田市における交付金申請対象事務一覧表　平成２８年度（２０１６年度）</t>
  </si>
  <si>
    <t>（A）
決算額（円）</t>
  </si>
  <si>
    <t>※１　平成28年度(2016年度)決算における一般会計の一人当たり年間平均給与額7,900千円に、移譲事務の対応のため増員した正職及び再任用職員の人数を乗じて算出しています。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</si>
</sst>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quot;Yes&quot;;&quot;Yes&quot;;&quot;No&quot;"/>
    <numFmt numFmtId="179" formatCode="&quot;True&quot;;&quot;True&quot;;&quot;False&quot;"/>
    <numFmt numFmtId="180" formatCode="&quot;On&quot;;&quot;On&quot;;&quot;Off&quot;"/>
    <numFmt numFmtId="181" formatCode="[$€-2]\ #,##0.00_);[Red]\([$€-2]\ #,##0.00\)"/>
    <numFmt numFmtId="182" formatCode="#,##0.0;[Red]\-#,##0.0"/>
  </numFmts>
  <fonts count="52">
    <font>
      <sz val="11"/>
      <name val="ＭＳ Ｐゴシック"/>
      <family val="3"/>
    </font>
    <font>
      <sz val="6"/>
      <name val="ＭＳ Ｐゴシック"/>
      <family val="3"/>
    </font>
    <font>
      <sz val="9"/>
      <name val="ＭＳ Ｐゴシック"/>
      <family val="3"/>
    </font>
    <font>
      <b/>
      <sz val="12"/>
      <name val="ＭＳ Ｐゴシック"/>
      <family val="3"/>
    </font>
    <font>
      <sz val="12"/>
      <name val="ＭＳ Ｐゴシック"/>
      <family val="3"/>
    </font>
    <font>
      <sz val="11"/>
      <name val="ＭＳ ゴシック"/>
      <family val="3"/>
    </font>
    <font>
      <u val="single"/>
      <sz val="11"/>
      <name val="ＭＳ Ｐゴシック"/>
      <family val="3"/>
    </font>
    <font>
      <b/>
      <sz val="9"/>
      <name val="ＭＳ Ｐゴシック"/>
      <family val="3"/>
    </font>
    <font>
      <sz val="6"/>
      <name val="ＭＳ 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2"/>
      <color indexed="8"/>
      <name val="ＭＳ ゴシック"/>
      <family val="3"/>
    </font>
    <font>
      <sz val="12"/>
      <color indexed="8"/>
      <name val="Times New Roman"/>
      <family val="1"/>
    </font>
    <font>
      <sz val="9"/>
      <color indexed="8"/>
      <name val="ＭＳ 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style="thin"/>
      <top style="double"/>
      <bottom style="medium"/>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medium"/>
      <top style="thin"/>
      <bottom style="thin"/>
    </border>
    <border>
      <left style="thin"/>
      <right style="thin"/>
      <top style="double"/>
      <bottom style="thin"/>
    </border>
    <border>
      <left style="thin"/>
      <right>
        <color indexed="63"/>
      </right>
      <top style="double"/>
      <bottom style="thin"/>
    </border>
    <border>
      <left style="medium"/>
      <right style="thin"/>
      <top style="double"/>
      <bottom style="medium"/>
    </border>
    <border>
      <left style="thin"/>
      <right style="medium"/>
      <top style="double"/>
      <bottom style="medium"/>
    </border>
    <border>
      <left style="medium"/>
      <right style="medium"/>
      <top style="double"/>
      <bottom style="medium"/>
    </border>
    <border>
      <left>
        <color indexed="63"/>
      </left>
      <right style="thin"/>
      <top style="thin"/>
      <bottom style="thin"/>
    </border>
    <border>
      <left style="medium"/>
      <right style="thin"/>
      <top style="thin"/>
      <bottom>
        <color indexed="63"/>
      </bottom>
    </border>
    <border>
      <left style="medium"/>
      <right style="medium"/>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thin"/>
      <top>
        <color indexed="63"/>
      </top>
      <bottom style="thin"/>
    </border>
    <border>
      <left style="medium"/>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medium"/>
      <top style="thin"/>
      <bottom>
        <color indexed="63"/>
      </bottom>
    </border>
    <border>
      <left style="medium"/>
      <right style="medium"/>
      <top>
        <color indexed="63"/>
      </top>
      <bottom>
        <color indexed="63"/>
      </bottom>
    </border>
    <border>
      <left style="thin"/>
      <right style="thin"/>
      <top>
        <color indexed="63"/>
      </top>
      <bottom>
        <color indexed="63"/>
      </botto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64">
    <xf numFmtId="0" fontId="0" fillId="0" borderId="0" xfId="0" applyAlignment="1">
      <alignment vertical="center"/>
    </xf>
    <xf numFmtId="0" fontId="0" fillId="33" borderId="10" xfId="0" applyFont="1" applyFill="1" applyBorder="1" applyAlignment="1">
      <alignment vertical="center" shrinkToFit="1"/>
    </xf>
    <xf numFmtId="0" fontId="3" fillId="33" borderId="0" xfId="0" applyFont="1" applyFill="1" applyAlignment="1">
      <alignment vertical="center" wrapText="1"/>
    </xf>
    <xf numFmtId="0" fontId="6" fillId="33" borderId="0" xfId="0" applyFont="1" applyFill="1" applyAlignment="1">
      <alignment horizontal="right" vertical="center"/>
    </xf>
    <xf numFmtId="0" fontId="2" fillId="33" borderId="11" xfId="0" applyFont="1" applyFill="1" applyBorder="1" applyAlignment="1">
      <alignment horizontal="center" vertical="center"/>
    </xf>
    <xf numFmtId="0" fontId="0"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0" xfId="0" applyFont="1" applyFill="1" applyAlignment="1">
      <alignment vertical="center"/>
    </xf>
    <xf numFmtId="0" fontId="2" fillId="33" borderId="0" xfId="0" applyFont="1" applyFill="1" applyAlignment="1">
      <alignment vertical="center"/>
    </xf>
    <xf numFmtId="177" fontId="0" fillId="33" borderId="12" xfId="0" applyNumberFormat="1" applyFont="1" applyFill="1" applyBorder="1" applyAlignment="1">
      <alignment vertical="center"/>
    </xf>
    <xf numFmtId="0" fontId="0" fillId="33" borderId="0" xfId="0" applyFont="1" applyFill="1" applyAlignment="1">
      <alignment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0" xfId="0" applyFont="1" applyFill="1" applyBorder="1" applyAlignment="1">
      <alignment horizontal="center" vertical="center"/>
    </xf>
    <xf numFmtId="177" fontId="0" fillId="33" borderId="10" xfId="48" applyNumberFormat="1" applyFont="1" applyFill="1" applyBorder="1" applyAlignment="1">
      <alignment vertical="center"/>
    </xf>
    <xf numFmtId="177" fontId="0" fillId="33" borderId="15" xfId="48" applyNumberFormat="1" applyFont="1" applyFill="1" applyBorder="1" applyAlignment="1">
      <alignment vertical="center"/>
    </xf>
    <xf numFmtId="177" fontId="0" fillId="33" borderId="16" xfId="48" applyNumberFormat="1" applyFont="1" applyFill="1" applyBorder="1" applyAlignment="1">
      <alignment vertical="center"/>
    </xf>
    <xf numFmtId="0" fontId="2" fillId="33" borderId="11" xfId="0" applyFont="1" applyFill="1" applyBorder="1" applyAlignment="1">
      <alignment horizontal="center" vertical="center" shrinkToFit="1"/>
    </xf>
    <xf numFmtId="0" fontId="0" fillId="33" borderId="15" xfId="0" applyFont="1" applyFill="1" applyBorder="1" applyAlignment="1">
      <alignment vertical="center"/>
    </xf>
    <xf numFmtId="0" fontId="0" fillId="33" borderId="16" xfId="0" applyFont="1" applyFill="1" applyBorder="1" applyAlignment="1">
      <alignment vertical="center"/>
    </xf>
    <xf numFmtId="0" fontId="2" fillId="33" borderId="0" xfId="0" applyFont="1" applyFill="1" applyBorder="1" applyAlignment="1">
      <alignment horizontal="center" vertical="center" shrinkToFit="1"/>
    </xf>
    <xf numFmtId="0" fontId="0" fillId="33" borderId="17" xfId="0" applyFont="1" applyFill="1" applyBorder="1" applyAlignment="1">
      <alignment vertical="center" shrinkToFit="1"/>
    </xf>
    <xf numFmtId="0" fontId="0" fillId="33" borderId="18" xfId="0" applyFont="1" applyFill="1" applyBorder="1" applyAlignment="1">
      <alignment vertical="center" wrapText="1"/>
    </xf>
    <xf numFmtId="177" fontId="0" fillId="33" borderId="19" xfId="0" applyNumberFormat="1" applyFont="1" applyFill="1" applyBorder="1" applyAlignment="1">
      <alignment vertical="center"/>
    </xf>
    <xf numFmtId="177" fontId="0" fillId="33" borderId="20" xfId="0" applyNumberFormat="1" applyFont="1" applyFill="1" applyBorder="1" applyAlignment="1">
      <alignment vertical="center"/>
    </xf>
    <xf numFmtId="177" fontId="0" fillId="33" borderId="21" xfId="0" applyNumberFormat="1" applyFont="1" applyFill="1" applyBorder="1" applyAlignment="1">
      <alignment vertical="center"/>
    </xf>
    <xf numFmtId="0" fontId="0" fillId="33" borderId="10" xfId="0" applyFont="1" applyFill="1" applyBorder="1" applyAlignment="1">
      <alignment vertical="center" wrapText="1" shrinkToFit="1"/>
    </xf>
    <xf numFmtId="177" fontId="0" fillId="33" borderId="10" xfId="48" applyNumberFormat="1" applyFont="1" applyFill="1" applyBorder="1" applyAlignment="1">
      <alignment horizontal="center" vertical="center"/>
    </xf>
    <xf numFmtId="176" fontId="0" fillId="33" borderId="22" xfId="0" applyNumberFormat="1" applyFont="1" applyFill="1" applyBorder="1" applyAlignment="1">
      <alignment horizontal="center" vertical="center"/>
    </xf>
    <xf numFmtId="0" fontId="0" fillId="33" borderId="23" xfId="0" applyFont="1" applyFill="1" applyBorder="1" applyAlignment="1">
      <alignment vertical="center" wrapText="1"/>
    </xf>
    <xf numFmtId="0" fontId="0" fillId="33" borderId="23" xfId="0" applyFont="1" applyFill="1" applyBorder="1" applyAlignment="1">
      <alignment horizontal="center" vertical="center" wrapText="1"/>
    </xf>
    <xf numFmtId="0" fontId="0" fillId="33" borderId="13" xfId="0" applyFont="1" applyFill="1" applyBorder="1" applyAlignment="1">
      <alignment vertical="center" wrapText="1"/>
    </xf>
    <xf numFmtId="0" fontId="0" fillId="33" borderId="22" xfId="0" applyFont="1" applyFill="1" applyBorder="1" applyAlignment="1">
      <alignment horizontal="center" vertical="center" wrapText="1"/>
    </xf>
    <xf numFmtId="0" fontId="0" fillId="33" borderId="14" xfId="0" applyFont="1" applyFill="1" applyBorder="1" applyAlignment="1">
      <alignment horizontal="right" vertical="center"/>
    </xf>
    <xf numFmtId="0" fontId="0" fillId="33" borderId="10" xfId="0" applyFont="1" applyFill="1" applyBorder="1" applyAlignment="1">
      <alignment horizontal="right" vertical="center"/>
    </xf>
    <xf numFmtId="177" fontId="0" fillId="33" borderId="15" xfId="48" applyNumberFormat="1" applyFont="1" applyFill="1" applyBorder="1" applyAlignment="1">
      <alignment vertical="center"/>
    </xf>
    <xf numFmtId="177" fontId="0" fillId="33" borderId="16" xfId="48" applyNumberFormat="1" applyFont="1" applyFill="1" applyBorder="1" applyAlignment="1">
      <alignment vertical="center"/>
    </xf>
    <xf numFmtId="177" fontId="0" fillId="33" borderId="10" xfId="48" applyNumberFormat="1" applyFont="1" applyFill="1" applyBorder="1" applyAlignment="1">
      <alignment vertical="center"/>
    </xf>
    <xf numFmtId="177" fontId="0" fillId="33" borderId="14" xfId="48" applyNumberFormat="1" applyFont="1" applyFill="1" applyBorder="1" applyAlignment="1">
      <alignment vertical="center"/>
    </xf>
    <xf numFmtId="177" fontId="0" fillId="33" borderId="10" xfId="48" applyNumberFormat="1" applyFont="1" applyFill="1" applyBorder="1" applyAlignment="1">
      <alignment vertical="center"/>
    </xf>
    <xf numFmtId="177" fontId="0" fillId="33" borderId="14" xfId="48" applyNumberFormat="1" applyFont="1" applyFill="1" applyBorder="1" applyAlignment="1">
      <alignment vertical="center"/>
    </xf>
    <xf numFmtId="177" fontId="0" fillId="33" borderId="10" xfId="48" applyNumberFormat="1" applyFont="1" applyFill="1" applyBorder="1" applyAlignment="1">
      <alignment vertical="center"/>
    </xf>
    <xf numFmtId="177" fontId="0" fillId="33" borderId="14" xfId="48" applyNumberFormat="1" applyFont="1" applyFill="1" applyBorder="1" applyAlignment="1">
      <alignment vertical="center"/>
    </xf>
    <xf numFmtId="177" fontId="0" fillId="0" borderId="14" xfId="48" applyNumberFormat="1" applyFont="1" applyFill="1" applyBorder="1" applyAlignment="1">
      <alignment vertical="center"/>
    </xf>
    <xf numFmtId="177" fontId="0" fillId="0" borderId="10" xfId="48" applyNumberFormat="1" applyFont="1" applyFill="1" applyBorder="1" applyAlignment="1">
      <alignment vertical="center"/>
    </xf>
    <xf numFmtId="0" fontId="0" fillId="0" borderId="10" xfId="0" applyFont="1" applyFill="1" applyBorder="1" applyAlignment="1">
      <alignment vertical="center"/>
    </xf>
    <xf numFmtId="38" fontId="0" fillId="0" borderId="14" xfId="48" applyFont="1" applyFill="1" applyBorder="1" applyAlignment="1">
      <alignment horizontal="right" vertical="center" wrapText="1"/>
    </xf>
    <xf numFmtId="38" fontId="0" fillId="0" borderId="10" xfId="48" applyFont="1" applyFill="1" applyBorder="1" applyAlignment="1">
      <alignment horizontal="right" vertical="center" wrapText="1"/>
    </xf>
    <xf numFmtId="38" fontId="0" fillId="0" borderId="10" xfId="48" applyFont="1" applyFill="1" applyBorder="1" applyAlignment="1">
      <alignment horizontal="right" vertical="center"/>
    </xf>
    <xf numFmtId="177" fontId="0" fillId="0" borderId="10" xfId="48" applyNumberFormat="1" applyFont="1" applyFill="1" applyBorder="1" applyAlignment="1">
      <alignment vertical="center"/>
    </xf>
    <xf numFmtId="177" fontId="0" fillId="0" borderId="15" xfId="48" applyNumberFormat="1" applyFont="1" applyFill="1" applyBorder="1" applyAlignment="1">
      <alignment vertical="center"/>
    </xf>
    <xf numFmtId="177" fontId="0" fillId="33" borderId="24" xfId="0" applyNumberFormat="1" applyFont="1" applyFill="1" applyBorder="1" applyAlignment="1">
      <alignment horizontal="right" vertical="center" wrapText="1"/>
    </xf>
    <xf numFmtId="177" fontId="0" fillId="33" borderId="10" xfId="48" applyNumberFormat="1" applyFont="1" applyFill="1" applyBorder="1" applyAlignment="1">
      <alignment vertical="center"/>
    </xf>
    <xf numFmtId="177" fontId="0" fillId="33" borderId="14" xfId="48" applyNumberFormat="1" applyFont="1" applyFill="1" applyBorder="1" applyAlignment="1">
      <alignment vertical="center"/>
    </xf>
    <xf numFmtId="177" fontId="0" fillId="33" borderId="10" xfId="48" applyNumberFormat="1" applyFont="1" applyFill="1" applyBorder="1" applyAlignment="1">
      <alignment vertical="center"/>
    </xf>
    <xf numFmtId="177" fontId="0" fillId="33" borderId="14" xfId="48" applyNumberFormat="1" applyFont="1" applyFill="1" applyBorder="1" applyAlignment="1">
      <alignment vertical="center"/>
    </xf>
    <xf numFmtId="177" fontId="0" fillId="33" borderId="10" xfId="48" applyNumberFormat="1" applyFont="1" applyFill="1" applyBorder="1" applyAlignment="1">
      <alignment vertical="center"/>
    </xf>
    <xf numFmtId="177" fontId="0" fillId="33" borderId="10" xfId="48" applyNumberFormat="1" applyFont="1" applyFill="1" applyBorder="1" applyAlignment="1">
      <alignment vertical="center"/>
    </xf>
    <xf numFmtId="177" fontId="0" fillId="33" borderId="14" xfId="48" applyNumberFormat="1" applyFont="1" applyFill="1" applyBorder="1" applyAlignment="1">
      <alignment vertical="center"/>
    </xf>
    <xf numFmtId="0" fontId="2" fillId="0" borderId="11" xfId="0" applyFont="1" applyFill="1" applyBorder="1" applyAlignment="1">
      <alignment horizontal="center" vertical="center"/>
    </xf>
    <xf numFmtId="0" fontId="0" fillId="0" borderId="10" xfId="0" applyFont="1" applyFill="1" applyBorder="1" applyAlignment="1">
      <alignment vertical="center" shrinkToFit="1"/>
    </xf>
    <xf numFmtId="0" fontId="0" fillId="0" borderId="13" xfId="0" applyFont="1" applyFill="1" applyBorder="1" applyAlignment="1">
      <alignment vertical="center" wrapText="1"/>
    </xf>
    <xf numFmtId="177" fontId="0" fillId="0" borderId="16" xfId="48" applyNumberFormat="1" applyFont="1" applyFill="1" applyBorder="1" applyAlignment="1">
      <alignment vertical="center"/>
    </xf>
    <xf numFmtId="0" fontId="2" fillId="0" borderId="11" xfId="0" applyFont="1" applyFill="1" applyBorder="1" applyAlignment="1">
      <alignment horizontal="center" vertical="center" shrinkToFit="1"/>
    </xf>
    <xf numFmtId="176" fontId="0" fillId="0" borderId="15" xfId="0" applyNumberFormat="1" applyFont="1" applyFill="1" applyBorder="1" applyAlignment="1">
      <alignment horizontal="right" vertical="center" wrapText="1"/>
    </xf>
    <xf numFmtId="0" fontId="2" fillId="33" borderId="0" xfId="0" applyFont="1" applyFill="1" applyAlignment="1">
      <alignment horizontal="right" vertical="center"/>
    </xf>
    <xf numFmtId="38" fontId="49" fillId="33" borderId="0" xfId="48" applyFont="1" applyFill="1" applyAlignment="1">
      <alignment vertical="center"/>
    </xf>
    <xf numFmtId="0" fontId="0" fillId="33" borderId="25" xfId="0" applyFont="1" applyFill="1" applyBorder="1" applyAlignment="1">
      <alignment horizontal="center" vertical="center"/>
    </xf>
    <xf numFmtId="0" fontId="0" fillId="33" borderId="15" xfId="0" applyFont="1" applyFill="1" applyBorder="1" applyAlignment="1">
      <alignment vertical="center" shrinkToFit="1"/>
    </xf>
    <xf numFmtId="0" fontId="9" fillId="33" borderId="0" xfId="0" applyFont="1" applyFill="1" applyAlignment="1">
      <alignment vertical="center"/>
    </xf>
    <xf numFmtId="177" fontId="50" fillId="33" borderId="14" xfId="0" applyNumberFormat="1" applyFont="1" applyFill="1" applyBorder="1" applyAlignment="1">
      <alignment vertical="center"/>
    </xf>
    <xf numFmtId="177" fontId="50" fillId="33" borderId="10" xfId="48" applyNumberFormat="1" applyFont="1" applyFill="1" applyBorder="1" applyAlignment="1">
      <alignment vertical="center"/>
    </xf>
    <xf numFmtId="177" fontId="50" fillId="33" borderId="15" xfId="0" applyNumberFormat="1" applyFont="1" applyFill="1" applyBorder="1" applyAlignment="1">
      <alignment vertical="center" wrapText="1"/>
    </xf>
    <xf numFmtId="38" fontId="50" fillId="0" borderId="10" xfId="48" applyFont="1" applyFill="1" applyBorder="1" applyAlignment="1">
      <alignment horizontal="right" vertical="center" wrapText="1"/>
    </xf>
    <xf numFmtId="176" fontId="50" fillId="0" borderId="15" xfId="0" applyNumberFormat="1" applyFont="1" applyFill="1" applyBorder="1" applyAlignment="1">
      <alignment horizontal="right" vertical="center" wrapText="1"/>
    </xf>
    <xf numFmtId="177" fontId="50" fillId="0" borderId="14" xfId="0" applyNumberFormat="1" applyFont="1" applyFill="1" applyBorder="1" applyAlignment="1">
      <alignment vertical="center"/>
    </xf>
    <xf numFmtId="177" fontId="50" fillId="0" borderId="10" xfId="48" applyNumberFormat="1" applyFont="1" applyFill="1" applyBorder="1" applyAlignment="1">
      <alignment vertical="center"/>
    </xf>
    <xf numFmtId="177" fontId="50" fillId="0" borderId="15" xfId="0" applyNumberFormat="1" applyFont="1" applyFill="1" applyBorder="1" applyAlignment="1">
      <alignment vertical="center" wrapText="1"/>
    </xf>
    <xf numFmtId="0" fontId="50" fillId="33" borderId="14" xfId="0" applyFont="1" applyFill="1" applyBorder="1" applyAlignment="1">
      <alignment horizontal="right" vertical="center"/>
    </xf>
    <xf numFmtId="0" fontId="50" fillId="33" borderId="10" xfId="0" applyFont="1" applyFill="1" applyBorder="1" applyAlignment="1">
      <alignment horizontal="right" vertical="center"/>
    </xf>
    <xf numFmtId="0" fontId="50" fillId="33" borderId="15" xfId="0" applyFont="1" applyFill="1" applyBorder="1" applyAlignment="1">
      <alignment vertical="center" wrapText="1"/>
    </xf>
    <xf numFmtId="177" fontId="50" fillId="33" borderId="14" xfId="0" applyNumberFormat="1" applyFont="1" applyFill="1" applyBorder="1" applyAlignment="1">
      <alignment horizontal="center" vertical="center"/>
    </xf>
    <xf numFmtId="177" fontId="50" fillId="33" borderId="10" xfId="48" applyNumberFormat="1" applyFont="1" applyFill="1" applyBorder="1" applyAlignment="1">
      <alignment horizontal="center" vertical="center"/>
    </xf>
    <xf numFmtId="177" fontId="50" fillId="0" borderId="14" xfId="48" applyNumberFormat="1" applyFont="1" applyFill="1" applyBorder="1" applyAlignment="1">
      <alignment vertical="center"/>
    </xf>
    <xf numFmtId="177" fontId="50" fillId="0" borderId="22" xfId="0" applyNumberFormat="1" applyFont="1" applyFill="1" applyBorder="1" applyAlignment="1">
      <alignment vertical="center"/>
    </xf>
    <xf numFmtId="0" fontId="50" fillId="33" borderId="14" xfId="0" applyFont="1" applyFill="1" applyBorder="1" applyAlignment="1">
      <alignment vertical="center"/>
    </xf>
    <xf numFmtId="0" fontId="50" fillId="33" borderId="0" xfId="0" applyFont="1" applyFill="1" applyAlignment="1">
      <alignment vertical="center"/>
    </xf>
    <xf numFmtId="0" fontId="5" fillId="33" borderId="0" xfId="0" applyFont="1" applyFill="1" applyBorder="1" applyAlignment="1">
      <alignment vertical="top" wrapTex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13" xfId="0" applyFont="1" applyFill="1" applyBorder="1" applyAlignment="1">
      <alignment vertical="center" wrapText="1"/>
    </xf>
    <xf numFmtId="0" fontId="0" fillId="33" borderId="13" xfId="0" applyFont="1" applyFill="1" applyBorder="1" applyAlignment="1">
      <alignment vertical="center"/>
    </xf>
    <xf numFmtId="0" fontId="0" fillId="0" borderId="13" xfId="0" applyFont="1" applyFill="1" applyBorder="1" applyAlignment="1">
      <alignment vertical="center" wrapText="1"/>
    </xf>
    <xf numFmtId="0" fontId="0" fillId="0" borderId="13" xfId="0" applyFont="1" applyFill="1" applyBorder="1" applyAlignment="1">
      <alignment vertical="center"/>
    </xf>
    <xf numFmtId="0" fontId="0" fillId="0" borderId="33" xfId="0" applyFont="1" applyFill="1" applyBorder="1" applyAlignment="1">
      <alignment horizontal="center" vertical="center" wrapText="1"/>
    </xf>
    <xf numFmtId="0" fontId="0" fillId="0" borderId="32" xfId="0" applyFont="1" applyFill="1" applyBorder="1" applyAlignment="1">
      <alignment horizontal="center" vertical="center" wrapText="1"/>
    </xf>
    <xf numFmtId="177" fontId="50" fillId="0" borderId="34" xfId="0" applyNumberFormat="1" applyFont="1" applyFill="1" applyBorder="1" applyAlignment="1">
      <alignment horizontal="right" vertical="center" wrapText="1"/>
    </xf>
    <xf numFmtId="0" fontId="50" fillId="0" borderId="35" xfId="0" applyFont="1" applyFill="1" applyBorder="1" applyAlignment="1">
      <alignment horizontal="right" vertical="center" wrapText="1"/>
    </xf>
    <xf numFmtId="0" fontId="50" fillId="0" borderId="36" xfId="0" applyFont="1" applyFill="1" applyBorder="1" applyAlignment="1">
      <alignment horizontal="right" vertical="center" wrapText="1"/>
    </xf>
    <xf numFmtId="177" fontId="0" fillId="0" borderId="34" xfId="0" applyNumberFormat="1" applyFont="1" applyFill="1" applyBorder="1" applyAlignment="1">
      <alignment vertical="center"/>
    </xf>
    <xf numFmtId="177" fontId="0" fillId="0" borderId="35" xfId="0" applyNumberFormat="1" applyFont="1" applyFill="1" applyBorder="1" applyAlignment="1">
      <alignment vertical="center"/>
    </xf>
    <xf numFmtId="177" fontId="0" fillId="0" borderId="36" xfId="0" applyNumberFormat="1" applyFont="1" applyFill="1" applyBorder="1" applyAlignment="1">
      <alignment vertical="center"/>
    </xf>
    <xf numFmtId="177" fontId="0" fillId="33" borderId="37" xfId="0" applyNumberFormat="1" applyFont="1" applyFill="1" applyBorder="1" applyAlignment="1">
      <alignment vertical="center"/>
    </xf>
    <xf numFmtId="177" fontId="0" fillId="33" borderId="38" xfId="0" applyNumberFormat="1" applyFont="1" applyFill="1" applyBorder="1" applyAlignment="1">
      <alignment vertical="center"/>
    </xf>
    <xf numFmtId="177" fontId="0" fillId="33" borderId="24" xfId="0" applyNumberFormat="1" applyFont="1" applyFill="1" applyBorder="1" applyAlignment="1">
      <alignment vertical="center"/>
    </xf>
    <xf numFmtId="0" fontId="0" fillId="0" borderId="33" xfId="0" applyFont="1" applyFill="1" applyBorder="1" applyAlignment="1">
      <alignment horizontal="center" vertical="center"/>
    </xf>
    <xf numFmtId="0" fontId="0" fillId="0" borderId="32" xfId="0" applyFont="1" applyFill="1" applyBorder="1" applyAlignment="1">
      <alignment horizontal="center" vertical="center"/>
    </xf>
    <xf numFmtId="177" fontId="50" fillId="0" borderId="23" xfId="0" applyNumberFormat="1" applyFont="1" applyFill="1" applyBorder="1" applyAlignment="1">
      <alignment horizontal="right" vertical="center"/>
    </xf>
    <xf numFmtId="0" fontId="50" fillId="0" borderId="33" xfId="0" applyFont="1" applyFill="1" applyBorder="1" applyAlignment="1">
      <alignment horizontal="right" vertical="center"/>
    </xf>
    <xf numFmtId="0" fontId="50" fillId="0" borderId="32" xfId="0" applyFont="1" applyFill="1" applyBorder="1" applyAlignment="1">
      <alignment horizontal="right" vertical="center"/>
    </xf>
    <xf numFmtId="177" fontId="50" fillId="0" borderId="26" xfId="48" applyNumberFormat="1" applyFont="1" applyFill="1" applyBorder="1" applyAlignment="1">
      <alignment horizontal="right" vertical="center"/>
    </xf>
    <xf numFmtId="0" fontId="50" fillId="0" borderId="39" xfId="0" applyFont="1" applyFill="1" applyBorder="1" applyAlignment="1">
      <alignment horizontal="right" vertical="center"/>
    </xf>
    <xf numFmtId="0" fontId="50" fillId="0" borderId="27" xfId="0" applyFont="1" applyFill="1" applyBorder="1" applyAlignment="1">
      <alignment horizontal="right" vertical="center"/>
    </xf>
    <xf numFmtId="0" fontId="0" fillId="33" borderId="22" xfId="0" applyFont="1" applyFill="1" applyBorder="1" applyAlignment="1">
      <alignment horizontal="center" vertical="center" wrapText="1"/>
    </xf>
    <xf numFmtId="177" fontId="50" fillId="33" borderId="34" xfId="0" applyNumberFormat="1" applyFont="1" applyFill="1" applyBorder="1" applyAlignment="1">
      <alignment vertical="center" wrapText="1"/>
    </xf>
    <xf numFmtId="177" fontId="50" fillId="33" borderId="35" xfId="0" applyNumberFormat="1" applyFont="1" applyFill="1" applyBorder="1" applyAlignment="1">
      <alignment vertical="center" wrapText="1"/>
    </xf>
    <xf numFmtId="177" fontId="50" fillId="33" borderId="36" xfId="0" applyNumberFormat="1" applyFont="1" applyFill="1" applyBorder="1" applyAlignment="1">
      <alignment vertical="center" wrapText="1"/>
    </xf>
    <xf numFmtId="177" fontId="50" fillId="33" borderId="23" xfId="0" applyNumberFormat="1" applyFont="1" applyFill="1" applyBorder="1" applyAlignment="1">
      <alignment vertical="center"/>
    </xf>
    <xf numFmtId="177" fontId="50" fillId="33" borderId="33" xfId="0" applyNumberFormat="1" applyFont="1" applyFill="1" applyBorder="1" applyAlignment="1">
      <alignment vertical="center"/>
    </xf>
    <xf numFmtId="177" fontId="50" fillId="33" borderId="32" xfId="0" applyNumberFormat="1" applyFont="1" applyFill="1" applyBorder="1" applyAlignment="1">
      <alignment vertical="center"/>
    </xf>
    <xf numFmtId="177" fontId="0" fillId="33" borderId="23" xfId="48" applyNumberFormat="1" applyFont="1" applyFill="1" applyBorder="1" applyAlignment="1">
      <alignment horizontal="right" vertical="center"/>
    </xf>
    <xf numFmtId="177" fontId="0" fillId="33" borderId="33" xfId="48" applyNumberFormat="1" applyFont="1" applyFill="1" applyBorder="1" applyAlignment="1">
      <alignment horizontal="right" vertical="center"/>
    </xf>
    <xf numFmtId="177" fontId="0" fillId="33" borderId="32" xfId="48" applyNumberFormat="1" applyFont="1" applyFill="1" applyBorder="1" applyAlignment="1">
      <alignment horizontal="right" vertical="center"/>
    </xf>
    <xf numFmtId="177" fontId="0" fillId="33" borderId="26" xfId="48" applyNumberFormat="1" applyFont="1" applyFill="1" applyBorder="1" applyAlignment="1">
      <alignment horizontal="right" vertical="center"/>
    </xf>
    <xf numFmtId="177" fontId="0" fillId="33" borderId="39" xfId="48" applyNumberFormat="1" applyFont="1" applyFill="1" applyBorder="1" applyAlignment="1">
      <alignment horizontal="right" vertical="center"/>
    </xf>
    <xf numFmtId="177" fontId="0" fillId="33" borderId="27" xfId="48" applyNumberFormat="1" applyFont="1" applyFill="1" applyBorder="1" applyAlignment="1">
      <alignment horizontal="right" vertical="center"/>
    </xf>
    <xf numFmtId="177" fontId="50" fillId="33" borderId="26" xfId="48" applyNumberFormat="1" applyFont="1" applyFill="1" applyBorder="1" applyAlignment="1">
      <alignment vertical="center"/>
    </xf>
    <xf numFmtId="177" fontId="50" fillId="33" borderId="39" xfId="48" applyNumberFormat="1" applyFont="1" applyFill="1" applyBorder="1" applyAlignment="1">
      <alignment vertical="center"/>
    </xf>
    <xf numFmtId="177" fontId="50" fillId="33" borderId="27" xfId="48" applyNumberFormat="1" applyFont="1" applyFill="1" applyBorder="1" applyAlignment="1">
      <alignment vertical="center"/>
    </xf>
    <xf numFmtId="177" fontId="0" fillId="33" borderId="37" xfId="48" applyNumberFormat="1" applyFont="1" applyFill="1" applyBorder="1" applyAlignment="1">
      <alignment horizontal="right" vertical="center"/>
    </xf>
    <xf numFmtId="177" fontId="0" fillId="33" borderId="38" xfId="48" applyNumberFormat="1" applyFont="1" applyFill="1" applyBorder="1" applyAlignment="1">
      <alignment horizontal="right" vertical="center"/>
    </xf>
    <xf numFmtId="177" fontId="0" fillId="33" borderId="24" xfId="48" applyNumberFormat="1" applyFont="1" applyFill="1" applyBorder="1" applyAlignment="1">
      <alignment horizontal="right" vertical="center"/>
    </xf>
    <xf numFmtId="177" fontId="0" fillId="33" borderId="34" xfId="48" applyNumberFormat="1" applyFont="1" applyFill="1" applyBorder="1" applyAlignment="1">
      <alignment vertical="center"/>
    </xf>
    <xf numFmtId="177" fontId="0" fillId="33" borderId="35" xfId="48" applyNumberFormat="1" applyFont="1" applyFill="1" applyBorder="1" applyAlignment="1">
      <alignment vertical="center"/>
    </xf>
    <xf numFmtId="177" fontId="0" fillId="33" borderId="36" xfId="48" applyNumberFormat="1" applyFont="1" applyFill="1" applyBorder="1" applyAlignment="1">
      <alignment vertical="center"/>
    </xf>
    <xf numFmtId="177" fontId="0" fillId="33" borderId="37" xfId="48" applyNumberFormat="1" applyFont="1" applyFill="1" applyBorder="1" applyAlignment="1">
      <alignment vertical="center"/>
    </xf>
    <xf numFmtId="177" fontId="0" fillId="33" borderId="38" xfId="48" applyNumberFormat="1" applyFont="1" applyFill="1" applyBorder="1" applyAlignment="1">
      <alignment vertical="center"/>
    </xf>
    <xf numFmtId="177" fontId="0" fillId="33" borderId="24" xfId="48" applyNumberFormat="1" applyFont="1" applyFill="1" applyBorder="1" applyAlignment="1">
      <alignment vertical="center"/>
    </xf>
    <xf numFmtId="177" fontId="0" fillId="33" borderId="26" xfId="48" applyNumberFormat="1" applyFont="1" applyFill="1" applyBorder="1" applyAlignment="1">
      <alignment vertical="center"/>
    </xf>
    <xf numFmtId="177" fontId="0" fillId="33" borderId="39" xfId="48" applyNumberFormat="1" applyFont="1" applyFill="1" applyBorder="1" applyAlignment="1">
      <alignment vertical="center"/>
    </xf>
    <xf numFmtId="177" fontId="0" fillId="33" borderId="27" xfId="48" applyNumberFormat="1" applyFont="1" applyFill="1" applyBorder="1" applyAlignment="1">
      <alignment vertical="center"/>
    </xf>
    <xf numFmtId="0" fontId="0" fillId="33" borderId="33"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wrapText="1"/>
    </xf>
    <xf numFmtId="0" fontId="5" fillId="33" borderId="40" xfId="0" applyFont="1" applyFill="1" applyBorder="1" applyAlignment="1">
      <alignment vertical="top" wrapText="1"/>
    </xf>
    <xf numFmtId="0" fontId="0" fillId="33" borderId="0" xfId="0" applyFont="1" applyFill="1" applyBorder="1" applyAlignment="1">
      <alignment vertical="center"/>
    </xf>
    <xf numFmtId="0" fontId="50" fillId="33" borderId="35" xfId="0" applyFont="1" applyFill="1" applyBorder="1" applyAlignment="1">
      <alignment vertical="center" wrapText="1"/>
    </xf>
    <xf numFmtId="0" fontId="50" fillId="33" borderId="36" xfId="0" applyFont="1" applyFill="1" applyBorder="1" applyAlignment="1">
      <alignment vertical="center" wrapText="1"/>
    </xf>
    <xf numFmtId="177" fontId="50" fillId="33" borderId="23" xfId="0" applyNumberFormat="1" applyFont="1" applyFill="1" applyBorder="1" applyAlignment="1">
      <alignment horizontal="right" vertical="center"/>
    </xf>
    <xf numFmtId="177" fontId="50" fillId="33" borderId="33" xfId="0" applyNumberFormat="1" applyFont="1" applyFill="1" applyBorder="1" applyAlignment="1">
      <alignment horizontal="right" vertical="center"/>
    </xf>
    <xf numFmtId="177" fontId="50" fillId="33" borderId="32" xfId="0" applyNumberFormat="1" applyFont="1" applyFill="1" applyBorder="1" applyAlignment="1">
      <alignment horizontal="right" vertical="center"/>
    </xf>
    <xf numFmtId="0" fontId="50" fillId="33" borderId="39" xfId="0" applyFont="1" applyFill="1" applyBorder="1" applyAlignment="1">
      <alignment vertical="center"/>
    </xf>
    <xf numFmtId="0" fontId="50" fillId="33" borderId="27" xfId="0" applyFont="1" applyFill="1" applyBorder="1" applyAlignment="1">
      <alignment vertical="center"/>
    </xf>
    <xf numFmtId="177" fontId="0" fillId="33" borderId="34" xfId="48" applyNumberFormat="1" applyFont="1" applyFill="1" applyBorder="1" applyAlignment="1">
      <alignment horizontal="right" vertical="center"/>
    </xf>
    <xf numFmtId="177" fontId="0" fillId="33" borderId="35" xfId="48" applyNumberFormat="1" applyFont="1" applyFill="1" applyBorder="1" applyAlignment="1">
      <alignment horizontal="right" vertical="center"/>
    </xf>
    <xf numFmtId="177" fontId="0" fillId="33" borderId="36" xfId="48"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590550</xdr:colOff>
      <xdr:row>0</xdr:row>
      <xdr:rowOff>66675</xdr:rowOff>
    </xdr:from>
    <xdr:to>
      <xdr:col>11</xdr:col>
      <xdr:colOff>1504950</xdr:colOff>
      <xdr:row>0</xdr:row>
      <xdr:rowOff>476250</xdr:rowOff>
    </xdr:to>
    <xdr:sp>
      <xdr:nvSpPr>
        <xdr:cNvPr id="1" name="正方形/長方形 87"/>
        <xdr:cNvSpPr>
          <a:spLocks/>
        </xdr:cNvSpPr>
      </xdr:nvSpPr>
      <xdr:spPr>
        <a:xfrm>
          <a:off x="13144500" y="66675"/>
          <a:ext cx="914400" cy="4095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rPr>
            <a:t>資料</a:t>
          </a:r>
          <a:r>
            <a:rPr lang="en-US" cap="none" sz="1200" b="0" i="0" u="none" baseline="0">
              <a:solidFill>
                <a:srgbClr val="000000"/>
              </a:solidFill>
            </a:rPr>
            <a:t>27</a:t>
          </a:r>
          <a:r>
            <a:rPr lang="en-US" cap="none" sz="12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平成</a:t>
          </a:r>
          <a:r>
            <a:rPr lang="en-US" cap="none" sz="900" b="0" i="0" u="none" baseline="0">
              <a:solidFill>
                <a:srgbClr val="000000"/>
              </a:solidFill>
            </a:rPr>
            <a:t>29</a:t>
          </a:r>
          <a:r>
            <a:rPr lang="en-US" cap="none" sz="900" b="0" i="0" u="none" baseline="0">
              <a:solidFill>
                <a:srgbClr val="000000"/>
              </a:solidFill>
            </a:rPr>
            <a:t>年度</a:t>
          </a:r>
          <a:r>
            <a:rPr lang="en-US" cap="none" sz="900" b="0" i="0" u="none" baseline="0">
              <a:solidFill>
                <a:srgbClr val="000000"/>
              </a:solidFill>
            </a:rPr>
            <a:t>)</a:t>
          </a:r>
          <a:r>
            <a:rPr lang="en-US" cap="none" sz="1200" b="0" i="0" u="none" baseline="0">
              <a:solidFill>
                <a:srgbClr val="000000"/>
              </a:solidFill>
            </a:rPr>
            <a:t>
</a:t>
          </a:r>
        </a:p>
      </xdr:txBody>
    </xdr:sp>
    <xdr:clientData/>
  </xdr:twoCellAnchor>
  <xdr:twoCellAnchor>
    <xdr:from>
      <xdr:col>9</xdr:col>
      <xdr:colOff>590550</xdr:colOff>
      <xdr:row>0</xdr:row>
      <xdr:rowOff>38100</xdr:rowOff>
    </xdr:from>
    <xdr:to>
      <xdr:col>11</xdr:col>
      <xdr:colOff>381000</xdr:colOff>
      <xdr:row>0</xdr:row>
      <xdr:rowOff>476250</xdr:rowOff>
    </xdr:to>
    <xdr:sp>
      <xdr:nvSpPr>
        <xdr:cNvPr id="2" name="正方形/長方形 2"/>
        <xdr:cNvSpPr>
          <a:spLocks/>
        </xdr:cNvSpPr>
      </xdr:nvSpPr>
      <xdr:spPr>
        <a:xfrm>
          <a:off x="11068050" y="38100"/>
          <a:ext cx="1866900" cy="438150"/>
        </a:xfrm>
        <a:prstGeom prst="rect">
          <a:avLst/>
        </a:prstGeom>
        <a:noFill/>
        <a:ln w="25400" cmpd="sng">
          <a:solidFill>
            <a:srgbClr val="000000"/>
          </a:solidFill>
          <a:prstDash val="dash"/>
          <a:headEnd type="none"/>
          <a:tailEnd type="none"/>
        </a:ln>
      </xdr:spPr>
      <xdr:txBody>
        <a:bodyPr vertOverflow="clip" wrap="square" anchor="ctr"/>
        <a:p>
          <a:pPr algn="l">
            <a:defRPr/>
          </a:pPr>
          <a:r>
            <a:rPr lang="en-US" cap="none" sz="900" b="0" i="0" u="none" baseline="0">
              <a:solidFill>
                <a:srgbClr val="000000"/>
              </a:solidFill>
            </a:rPr>
            <a:t>平成</a:t>
          </a:r>
          <a:r>
            <a:rPr lang="en-US" cap="none" sz="900" b="0" i="0" u="none" baseline="0">
              <a:solidFill>
                <a:srgbClr val="000000"/>
              </a:solidFill>
            </a:rPr>
            <a:t>28</a:t>
          </a:r>
          <a:r>
            <a:rPr lang="en-US" cap="none" sz="900" b="0" i="0" u="none" baseline="0">
              <a:solidFill>
                <a:srgbClr val="000000"/>
              </a:solidFill>
            </a:rPr>
            <a:t>年度</a:t>
          </a:r>
          <a:r>
            <a:rPr lang="en-US" cap="none" sz="900" b="0" i="0" u="none" baseline="0">
              <a:solidFill>
                <a:srgbClr val="000000"/>
              </a:solidFill>
            </a:rPr>
            <a:t>(2016</a:t>
          </a:r>
          <a:r>
            <a:rPr lang="en-US" cap="none" sz="900" b="0" i="0" u="none" baseline="0">
              <a:solidFill>
                <a:srgbClr val="000000"/>
              </a:solidFill>
            </a:rPr>
            <a:t>年度</a:t>
          </a:r>
          <a:r>
            <a:rPr lang="en-US" cap="none" sz="900" b="0" i="0" u="none" baseline="0">
              <a:solidFill>
                <a:srgbClr val="000000"/>
              </a:solidFill>
            </a:rPr>
            <a:t>)</a:t>
          </a:r>
          <a:r>
            <a:rPr lang="en-US" cap="none" sz="900" b="0" i="0" u="none" baseline="0">
              <a:solidFill>
                <a:srgbClr val="000000"/>
              </a:solidFill>
            </a:rPr>
            <a:t>資料</a:t>
          </a:r>
          <a:r>
            <a:rPr lang="en-US" cap="none" sz="900" b="0" i="0" u="none" baseline="0">
              <a:solidFill>
                <a:srgbClr val="000000"/>
              </a:solidFill>
            </a:rPr>
            <a:t>13
</a:t>
          </a:r>
          <a:r>
            <a:rPr lang="en-US" cap="none" sz="900" b="0" i="0" u="none" baseline="0">
              <a:solidFill>
                <a:srgbClr val="000000"/>
              </a:solidFill>
            </a:rPr>
            <a:t>付属資料の平成</a:t>
          </a:r>
          <a:r>
            <a:rPr lang="en-US" cap="none" sz="900" b="0" i="0" u="none" baseline="0">
              <a:solidFill>
                <a:srgbClr val="000000"/>
              </a:solidFill>
            </a:rPr>
            <a:t>28</a:t>
          </a:r>
          <a:r>
            <a:rPr lang="en-US" cap="none" sz="900" b="0" i="0" u="none" baseline="0">
              <a:solidFill>
                <a:srgbClr val="000000"/>
              </a:solidFill>
            </a:rPr>
            <a:t>年度分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M48"/>
  <sheetViews>
    <sheetView tabSelected="1" zoomScale="85" zoomScaleNormal="85" zoomScaleSheetLayoutView="85" zoomScalePageLayoutView="84" workbookViewId="0" topLeftCell="A1">
      <selection activeCell="A1" sqref="A1"/>
    </sheetView>
  </sheetViews>
  <sheetFormatPr defaultColWidth="9.00390625" defaultRowHeight="13.5"/>
  <cols>
    <col min="1" max="1" width="3.125" style="10" customWidth="1"/>
    <col min="2" max="2" width="52.625" style="7" customWidth="1"/>
    <col min="3" max="3" width="40.00390625" style="8" hidden="1" customWidth="1"/>
    <col min="4" max="4" width="13.625" style="8" customWidth="1"/>
    <col min="5" max="6" width="13.625" style="10" customWidth="1"/>
    <col min="7" max="7" width="13.625" style="8" customWidth="1"/>
    <col min="8" max="11" width="13.625" style="10" customWidth="1"/>
    <col min="12" max="12" width="20.625" style="10" customWidth="1"/>
    <col min="13" max="16384" width="9.00390625" style="10" customWidth="1"/>
  </cols>
  <sheetData>
    <row r="1" spans="2:13" ht="40.5" customHeight="1" thickBot="1">
      <c r="B1" s="70" t="s">
        <v>92</v>
      </c>
      <c r="C1" s="2"/>
      <c r="D1" s="2"/>
      <c r="G1" s="2"/>
      <c r="J1" s="2"/>
      <c r="K1" s="2"/>
      <c r="L1" s="3"/>
      <c r="M1" s="2"/>
    </row>
    <row r="2" spans="1:12" ht="33.75" customHeight="1">
      <c r="A2" s="4"/>
      <c r="B2" s="89" t="s">
        <v>17</v>
      </c>
      <c r="C2" s="11" t="s">
        <v>11</v>
      </c>
      <c r="D2" s="91" t="s">
        <v>93</v>
      </c>
      <c r="E2" s="92"/>
      <c r="F2" s="93"/>
      <c r="G2" s="91" t="s">
        <v>36</v>
      </c>
      <c r="H2" s="92"/>
      <c r="I2" s="92"/>
      <c r="J2" s="93"/>
      <c r="K2" s="94" t="s">
        <v>72</v>
      </c>
      <c r="L2" s="96" t="s">
        <v>38</v>
      </c>
    </row>
    <row r="3" spans="1:12" ht="41.25" customHeight="1">
      <c r="A3" s="4"/>
      <c r="B3" s="90"/>
      <c r="C3" s="11"/>
      <c r="D3" s="12" t="s">
        <v>32</v>
      </c>
      <c r="E3" s="5" t="s">
        <v>88</v>
      </c>
      <c r="F3" s="13" t="s">
        <v>33</v>
      </c>
      <c r="G3" s="12" t="s">
        <v>34</v>
      </c>
      <c r="H3" s="14" t="s">
        <v>35</v>
      </c>
      <c r="I3" s="5" t="s">
        <v>63</v>
      </c>
      <c r="J3" s="13" t="s">
        <v>33</v>
      </c>
      <c r="K3" s="95"/>
      <c r="L3" s="97"/>
    </row>
    <row r="4" spans="1:12" ht="24.75" customHeight="1">
      <c r="A4" s="4"/>
      <c r="B4" s="1" t="s">
        <v>5</v>
      </c>
      <c r="C4" s="98" t="s">
        <v>12</v>
      </c>
      <c r="D4" s="71">
        <v>0</v>
      </c>
      <c r="E4" s="72">
        <v>0</v>
      </c>
      <c r="F4" s="73">
        <f aca="true" t="shared" si="0" ref="F4:F20">SUM(D4:E4)</f>
        <v>0</v>
      </c>
      <c r="G4" s="54">
        <v>27000</v>
      </c>
      <c r="H4" s="53">
        <v>0</v>
      </c>
      <c r="I4" s="15">
        <v>0</v>
      </c>
      <c r="J4" s="16">
        <f aca="true" t="shared" si="1" ref="J4:J11">SUM(G4:I4)</f>
        <v>27000</v>
      </c>
      <c r="K4" s="17">
        <f>J4-F4</f>
        <v>27000</v>
      </c>
      <c r="L4" s="96" t="s">
        <v>73</v>
      </c>
    </row>
    <row r="5" spans="1:12" ht="24.75" customHeight="1">
      <c r="A5" s="4"/>
      <c r="B5" s="1" t="s">
        <v>6</v>
      </c>
      <c r="C5" s="99"/>
      <c r="D5" s="71">
        <v>0</v>
      </c>
      <c r="E5" s="72">
        <v>0</v>
      </c>
      <c r="F5" s="73">
        <f t="shared" si="0"/>
        <v>0</v>
      </c>
      <c r="G5" s="54">
        <v>27000</v>
      </c>
      <c r="H5" s="53">
        <v>0</v>
      </c>
      <c r="I5" s="15">
        <v>0</v>
      </c>
      <c r="J5" s="16">
        <f t="shared" si="1"/>
        <v>27000</v>
      </c>
      <c r="K5" s="17">
        <f>J5-F5</f>
        <v>27000</v>
      </c>
      <c r="L5" s="97"/>
    </row>
    <row r="6" spans="1:12" ht="24.75" customHeight="1">
      <c r="A6" s="4"/>
      <c r="B6" s="69" t="s">
        <v>86</v>
      </c>
      <c r="C6" s="68"/>
      <c r="D6" s="74">
        <f>3500+62000</f>
        <v>65500</v>
      </c>
      <c r="E6" s="74">
        <v>487312</v>
      </c>
      <c r="F6" s="75">
        <f>SUM(D6:E6)</f>
        <v>552812</v>
      </c>
      <c r="G6" s="47">
        <v>579000</v>
      </c>
      <c r="H6" s="49">
        <v>0</v>
      </c>
      <c r="I6" s="48">
        <v>11528</v>
      </c>
      <c r="J6" s="65">
        <f>SUM(G6:I6)</f>
        <v>590528</v>
      </c>
      <c r="K6" s="52">
        <f>J6-F6</f>
        <v>37716</v>
      </c>
      <c r="L6" s="12" t="s">
        <v>85</v>
      </c>
    </row>
    <row r="7" spans="1:12" ht="24.75" customHeight="1">
      <c r="A7" s="60"/>
      <c r="B7" s="61" t="s">
        <v>0</v>
      </c>
      <c r="C7" s="100" t="s">
        <v>14</v>
      </c>
      <c r="D7" s="76">
        <v>0</v>
      </c>
      <c r="E7" s="77">
        <v>2176</v>
      </c>
      <c r="F7" s="78">
        <f t="shared" si="0"/>
        <v>2176</v>
      </c>
      <c r="G7" s="44">
        <v>29000</v>
      </c>
      <c r="H7" s="50">
        <v>0</v>
      </c>
      <c r="I7" s="50">
        <v>0</v>
      </c>
      <c r="J7" s="51">
        <f t="shared" si="1"/>
        <v>29000</v>
      </c>
      <c r="K7" s="63">
        <f aca="true" t="shared" si="2" ref="K7:K20">J7-F7</f>
        <v>26824</v>
      </c>
      <c r="L7" s="102" t="s">
        <v>74</v>
      </c>
    </row>
    <row r="8" spans="1:12" ht="24.75" customHeight="1">
      <c r="A8" s="60"/>
      <c r="B8" s="61" t="s">
        <v>10</v>
      </c>
      <c r="C8" s="101"/>
      <c r="D8" s="76">
        <v>0</v>
      </c>
      <c r="E8" s="77">
        <v>0</v>
      </c>
      <c r="F8" s="78">
        <f t="shared" si="0"/>
        <v>0</v>
      </c>
      <c r="G8" s="44">
        <v>27000</v>
      </c>
      <c r="H8" s="50">
        <v>0</v>
      </c>
      <c r="I8" s="50">
        <v>0</v>
      </c>
      <c r="J8" s="51">
        <f t="shared" si="1"/>
        <v>27000</v>
      </c>
      <c r="K8" s="63">
        <f t="shared" si="2"/>
        <v>27000</v>
      </c>
      <c r="L8" s="102"/>
    </row>
    <row r="9" spans="1:12" ht="24.75" customHeight="1">
      <c r="A9" s="60"/>
      <c r="B9" s="61" t="s">
        <v>1</v>
      </c>
      <c r="C9" s="101"/>
      <c r="D9" s="76">
        <v>0</v>
      </c>
      <c r="E9" s="77">
        <v>0</v>
      </c>
      <c r="F9" s="78">
        <f t="shared" si="0"/>
        <v>0</v>
      </c>
      <c r="G9" s="44">
        <v>27000</v>
      </c>
      <c r="H9" s="50">
        <v>0</v>
      </c>
      <c r="I9" s="50">
        <v>0</v>
      </c>
      <c r="J9" s="51">
        <f t="shared" si="1"/>
        <v>27000</v>
      </c>
      <c r="K9" s="63">
        <f t="shared" si="2"/>
        <v>27000</v>
      </c>
      <c r="L9" s="102"/>
    </row>
    <row r="10" spans="1:12" ht="24.75" customHeight="1">
      <c r="A10" s="60"/>
      <c r="B10" s="61" t="s">
        <v>19</v>
      </c>
      <c r="C10" s="62" t="s">
        <v>18</v>
      </c>
      <c r="D10" s="76">
        <f>480</f>
        <v>480</v>
      </c>
      <c r="E10" s="77">
        <f>10443</f>
        <v>10443</v>
      </c>
      <c r="F10" s="78">
        <f t="shared" si="0"/>
        <v>10923</v>
      </c>
      <c r="G10" s="44">
        <v>38000</v>
      </c>
      <c r="H10" s="50">
        <v>0</v>
      </c>
      <c r="I10" s="50">
        <v>0</v>
      </c>
      <c r="J10" s="51">
        <f t="shared" si="1"/>
        <v>38000</v>
      </c>
      <c r="K10" s="63">
        <f t="shared" si="2"/>
        <v>27077</v>
      </c>
      <c r="L10" s="102"/>
    </row>
    <row r="11" spans="1:12" ht="24.75" customHeight="1">
      <c r="A11" s="64"/>
      <c r="B11" s="61" t="s">
        <v>20</v>
      </c>
      <c r="C11" s="62" t="s">
        <v>21</v>
      </c>
      <c r="D11" s="76">
        <v>0</v>
      </c>
      <c r="E11" s="77">
        <v>0</v>
      </c>
      <c r="F11" s="78">
        <f t="shared" si="0"/>
        <v>0</v>
      </c>
      <c r="G11" s="44">
        <v>27000</v>
      </c>
      <c r="H11" s="50">
        <v>0</v>
      </c>
      <c r="I11" s="50">
        <v>0</v>
      </c>
      <c r="J11" s="51">
        <f t="shared" si="1"/>
        <v>27000</v>
      </c>
      <c r="K11" s="63">
        <f t="shared" si="2"/>
        <v>27000</v>
      </c>
      <c r="L11" s="103"/>
    </row>
    <row r="12" spans="1:12" ht="24.75" customHeight="1">
      <c r="A12" s="18"/>
      <c r="B12" s="1" t="s">
        <v>42</v>
      </c>
      <c r="C12" s="32" t="s">
        <v>68</v>
      </c>
      <c r="D12" s="115">
        <f>7460328+25500</f>
        <v>7485828</v>
      </c>
      <c r="E12" s="118">
        <f>D48*18</f>
        <v>0</v>
      </c>
      <c r="F12" s="104">
        <f>SUM(D12:E20)</f>
        <v>7485828</v>
      </c>
      <c r="G12" s="44">
        <v>2256000</v>
      </c>
      <c r="H12" s="45">
        <v>0</v>
      </c>
      <c r="I12" s="45">
        <v>0</v>
      </c>
      <c r="J12" s="107">
        <f>SUM(G12:I20)</f>
        <v>33755000</v>
      </c>
      <c r="K12" s="110">
        <f t="shared" si="2"/>
        <v>26269172</v>
      </c>
      <c r="L12" s="102" t="s">
        <v>91</v>
      </c>
    </row>
    <row r="13" spans="1:12" ht="28.5" customHeight="1">
      <c r="A13" s="18"/>
      <c r="B13" s="27" t="s">
        <v>43</v>
      </c>
      <c r="C13" s="32" t="s">
        <v>68</v>
      </c>
      <c r="D13" s="116"/>
      <c r="E13" s="119"/>
      <c r="F13" s="105">
        <f t="shared" si="0"/>
        <v>0</v>
      </c>
      <c r="G13" s="44">
        <v>27000</v>
      </c>
      <c r="H13" s="46">
        <v>0</v>
      </c>
      <c r="I13" s="46">
        <v>0</v>
      </c>
      <c r="J13" s="108"/>
      <c r="K13" s="111">
        <f t="shared" si="2"/>
        <v>0</v>
      </c>
      <c r="L13" s="113"/>
    </row>
    <row r="14" spans="1:12" ht="24.75" customHeight="1">
      <c r="A14" s="18"/>
      <c r="B14" s="1" t="s">
        <v>87</v>
      </c>
      <c r="C14" s="32" t="s">
        <v>56</v>
      </c>
      <c r="D14" s="116"/>
      <c r="E14" s="119"/>
      <c r="F14" s="105">
        <f t="shared" si="0"/>
        <v>0</v>
      </c>
      <c r="G14" s="44">
        <v>2332000</v>
      </c>
      <c r="H14" s="46">
        <v>0</v>
      </c>
      <c r="I14" s="46">
        <v>0</v>
      </c>
      <c r="J14" s="108"/>
      <c r="K14" s="111">
        <f t="shared" si="2"/>
        <v>0</v>
      </c>
      <c r="L14" s="113"/>
    </row>
    <row r="15" spans="1:12" ht="24.75" customHeight="1">
      <c r="A15" s="18"/>
      <c r="B15" s="1" t="s">
        <v>46</v>
      </c>
      <c r="C15" s="32" t="s">
        <v>59</v>
      </c>
      <c r="D15" s="116"/>
      <c r="E15" s="119"/>
      <c r="F15" s="105">
        <f t="shared" si="0"/>
        <v>0</v>
      </c>
      <c r="G15" s="44">
        <v>11641000</v>
      </c>
      <c r="H15" s="46">
        <v>0</v>
      </c>
      <c r="I15" s="46">
        <v>0</v>
      </c>
      <c r="J15" s="108"/>
      <c r="K15" s="111">
        <f t="shared" si="2"/>
        <v>0</v>
      </c>
      <c r="L15" s="113"/>
    </row>
    <row r="16" spans="1:12" ht="24.75" customHeight="1">
      <c r="A16" s="18"/>
      <c r="B16" s="1" t="s">
        <v>47</v>
      </c>
      <c r="C16" s="32" t="s">
        <v>60</v>
      </c>
      <c r="D16" s="116"/>
      <c r="E16" s="119"/>
      <c r="F16" s="105">
        <f t="shared" si="0"/>
        <v>0</v>
      </c>
      <c r="G16" s="44">
        <v>16093000</v>
      </c>
      <c r="H16" s="46">
        <v>0</v>
      </c>
      <c r="I16" s="46">
        <v>0</v>
      </c>
      <c r="J16" s="108"/>
      <c r="K16" s="111">
        <f t="shared" si="2"/>
        <v>0</v>
      </c>
      <c r="L16" s="113"/>
    </row>
    <row r="17" spans="1:12" ht="24.75" customHeight="1">
      <c r="A17" s="4"/>
      <c r="B17" s="1" t="s">
        <v>22</v>
      </c>
      <c r="C17" s="32" t="s">
        <v>16</v>
      </c>
      <c r="D17" s="116"/>
      <c r="E17" s="119"/>
      <c r="F17" s="105">
        <f t="shared" si="0"/>
        <v>0</v>
      </c>
      <c r="G17" s="44">
        <v>158000</v>
      </c>
      <c r="H17" s="46">
        <v>0</v>
      </c>
      <c r="I17" s="46">
        <v>0</v>
      </c>
      <c r="J17" s="108"/>
      <c r="K17" s="111">
        <f t="shared" si="2"/>
        <v>0</v>
      </c>
      <c r="L17" s="113"/>
    </row>
    <row r="18" spans="1:12" ht="24.75" customHeight="1">
      <c r="A18" s="18"/>
      <c r="B18" s="1" t="s">
        <v>48</v>
      </c>
      <c r="C18" s="32" t="s">
        <v>69</v>
      </c>
      <c r="D18" s="116"/>
      <c r="E18" s="119"/>
      <c r="F18" s="105">
        <f t="shared" si="0"/>
        <v>0</v>
      </c>
      <c r="G18" s="44">
        <v>27000</v>
      </c>
      <c r="H18" s="46">
        <v>0</v>
      </c>
      <c r="I18" s="46">
        <v>0</v>
      </c>
      <c r="J18" s="108"/>
      <c r="K18" s="111">
        <f t="shared" si="2"/>
        <v>0</v>
      </c>
      <c r="L18" s="113"/>
    </row>
    <row r="19" spans="1:12" ht="24.75" customHeight="1">
      <c r="A19" s="18"/>
      <c r="B19" s="1" t="s">
        <v>49</v>
      </c>
      <c r="C19" s="32" t="s">
        <v>69</v>
      </c>
      <c r="D19" s="116"/>
      <c r="E19" s="119"/>
      <c r="F19" s="105">
        <f t="shared" si="0"/>
        <v>0</v>
      </c>
      <c r="G19" s="44">
        <v>1194000</v>
      </c>
      <c r="H19" s="46">
        <v>0</v>
      </c>
      <c r="I19" s="46">
        <v>0</v>
      </c>
      <c r="J19" s="108"/>
      <c r="K19" s="111">
        <f t="shared" si="2"/>
        <v>0</v>
      </c>
      <c r="L19" s="113"/>
    </row>
    <row r="20" spans="1:12" ht="24.75" customHeight="1">
      <c r="A20" s="18"/>
      <c r="B20" s="1" t="s">
        <v>50</v>
      </c>
      <c r="C20" s="32" t="s">
        <v>69</v>
      </c>
      <c r="D20" s="117"/>
      <c r="E20" s="120"/>
      <c r="F20" s="106">
        <f t="shared" si="0"/>
        <v>0</v>
      </c>
      <c r="G20" s="44">
        <v>27000</v>
      </c>
      <c r="H20" s="46">
        <v>0</v>
      </c>
      <c r="I20" s="46">
        <v>0</v>
      </c>
      <c r="J20" s="109"/>
      <c r="K20" s="112">
        <f t="shared" si="2"/>
        <v>0</v>
      </c>
      <c r="L20" s="114"/>
    </row>
    <row r="21" spans="1:12" ht="24.75" customHeight="1">
      <c r="A21" s="6"/>
      <c r="B21" s="1" t="s">
        <v>7</v>
      </c>
      <c r="C21" s="98" t="s">
        <v>13</v>
      </c>
      <c r="D21" s="125">
        <v>5961282</v>
      </c>
      <c r="E21" s="134">
        <f>D48*1</f>
        <v>0</v>
      </c>
      <c r="F21" s="122">
        <f>SUM(D21:E26)</f>
        <v>5961282</v>
      </c>
      <c r="G21" s="128">
        <v>16357000</v>
      </c>
      <c r="H21" s="146">
        <v>0</v>
      </c>
      <c r="I21" s="131">
        <v>18524</v>
      </c>
      <c r="J21" s="140">
        <f>SUM(G21:I26)</f>
        <v>16375524</v>
      </c>
      <c r="K21" s="143">
        <f>J21-F21</f>
        <v>10414242</v>
      </c>
      <c r="L21" s="96" t="s">
        <v>80</v>
      </c>
    </row>
    <row r="22" spans="1:12" ht="24.75" customHeight="1">
      <c r="A22" s="6"/>
      <c r="B22" s="1" t="s">
        <v>2</v>
      </c>
      <c r="C22" s="99"/>
      <c r="D22" s="126"/>
      <c r="E22" s="135"/>
      <c r="F22" s="123"/>
      <c r="G22" s="129"/>
      <c r="H22" s="147"/>
      <c r="I22" s="132"/>
      <c r="J22" s="141"/>
      <c r="K22" s="144"/>
      <c r="L22" s="149"/>
    </row>
    <row r="23" spans="1:12" ht="33" customHeight="1">
      <c r="A23" s="6"/>
      <c r="B23" s="27" t="s">
        <v>8</v>
      </c>
      <c r="C23" s="99"/>
      <c r="D23" s="126"/>
      <c r="E23" s="135"/>
      <c r="F23" s="123"/>
      <c r="G23" s="129"/>
      <c r="H23" s="147"/>
      <c r="I23" s="132"/>
      <c r="J23" s="141"/>
      <c r="K23" s="144"/>
      <c r="L23" s="149"/>
    </row>
    <row r="24" spans="1:12" ht="24.75" customHeight="1">
      <c r="A24" s="6"/>
      <c r="B24" s="1" t="s">
        <v>9</v>
      </c>
      <c r="C24" s="99"/>
      <c r="D24" s="126"/>
      <c r="E24" s="135"/>
      <c r="F24" s="123"/>
      <c r="G24" s="129"/>
      <c r="H24" s="147"/>
      <c r="I24" s="132"/>
      <c r="J24" s="141"/>
      <c r="K24" s="144"/>
      <c r="L24" s="149"/>
    </row>
    <row r="25" spans="1:12" ht="24.75" customHeight="1">
      <c r="A25" s="6"/>
      <c r="B25" s="1" t="s">
        <v>44</v>
      </c>
      <c r="C25" s="32" t="s">
        <v>57</v>
      </c>
      <c r="D25" s="126"/>
      <c r="E25" s="135"/>
      <c r="F25" s="123"/>
      <c r="G25" s="129"/>
      <c r="H25" s="147"/>
      <c r="I25" s="132"/>
      <c r="J25" s="141"/>
      <c r="K25" s="144"/>
      <c r="L25" s="149"/>
    </row>
    <row r="26" spans="1:12" ht="24.75" customHeight="1">
      <c r="A26" s="6"/>
      <c r="B26" s="1" t="s">
        <v>45</v>
      </c>
      <c r="C26" s="32" t="s">
        <v>58</v>
      </c>
      <c r="D26" s="127"/>
      <c r="E26" s="136"/>
      <c r="F26" s="124"/>
      <c r="G26" s="130"/>
      <c r="H26" s="148"/>
      <c r="I26" s="133"/>
      <c r="J26" s="142"/>
      <c r="K26" s="145"/>
      <c r="L26" s="149"/>
    </row>
    <row r="27" spans="1:12" ht="24.75" customHeight="1">
      <c r="A27" s="4"/>
      <c r="B27" s="1" t="s">
        <v>31</v>
      </c>
      <c r="C27" s="32"/>
      <c r="D27" s="79">
        <v>0</v>
      </c>
      <c r="E27" s="80">
        <v>0</v>
      </c>
      <c r="F27" s="81">
        <f>SUM(D27:E27)</f>
        <v>0</v>
      </c>
      <c r="G27" s="34">
        <v>0</v>
      </c>
      <c r="H27" s="35">
        <v>0</v>
      </c>
      <c r="I27" s="35">
        <v>0</v>
      </c>
      <c r="J27" s="19">
        <f>SUM(G27:I27)</f>
        <v>0</v>
      </c>
      <c r="K27" s="20">
        <f>J27-F27</f>
        <v>0</v>
      </c>
      <c r="L27" s="150"/>
    </row>
    <row r="28" spans="1:12" ht="24.75" customHeight="1">
      <c r="A28" s="4"/>
      <c r="B28" s="1" t="s">
        <v>3</v>
      </c>
      <c r="C28" s="98" t="s">
        <v>15</v>
      </c>
      <c r="D28" s="71">
        <v>0</v>
      </c>
      <c r="E28" s="72">
        <v>0</v>
      </c>
      <c r="F28" s="73">
        <f aca="true" t="shared" si="3" ref="F28:F42">SUM(D28:E28)</f>
        <v>0</v>
      </c>
      <c r="G28" s="59">
        <v>27000</v>
      </c>
      <c r="H28" s="58">
        <v>10200</v>
      </c>
      <c r="I28" s="58">
        <v>0</v>
      </c>
      <c r="J28" s="57">
        <f>SUM(G28:I28)</f>
        <v>37200</v>
      </c>
      <c r="K28" s="17">
        <f aca="true" t="shared" si="4" ref="K28:K42">J28-F28</f>
        <v>37200</v>
      </c>
      <c r="L28" s="121" t="s">
        <v>75</v>
      </c>
    </row>
    <row r="29" spans="1:12" ht="24.75" customHeight="1">
      <c r="A29" s="4"/>
      <c r="B29" s="1" t="s">
        <v>4</v>
      </c>
      <c r="C29" s="99"/>
      <c r="D29" s="71">
        <f>450+2250+1350</f>
        <v>4050</v>
      </c>
      <c r="E29" s="72">
        <f>97898+19580+19580</f>
        <v>137058</v>
      </c>
      <c r="F29" s="73">
        <f t="shared" si="3"/>
        <v>141108</v>
      </c>
      <c r="G29" s="59">
        <v>168000</v>
      </c>
      <c r="H29" s="58">
        <v>0</v>
      </c>
      <c r="I29" s="58">
        <v>0</v>
      </c>
      <c r="J29" s="57">
        <f>SUM(G29:I29)</f>
        <v>168000</v>
      </c>
      <c r="K29" s="17">
        <f t="shared" si="4"/>
        <v>26892</v>
      </c>
      <c r="L29" s="121"/>
    </row>
    <row r="30" spans="1:12" ht="30.75" customHeight="1">
      <c r="A30" s="18"/>
      <c r="B30" s="27" t="s">
        <v>51</v>
      </c>
      <c r="C30" s="32" t="s">
        <v>65</v>
      </c>
      <c r="D30" s="71">
        <f>200+200+400+2800+800+800+600+40800</f>
        <v>46600</v>
      </c>
      <c r="E30" s="72">
        <f>34808+8700+182742+13053+104424+26106+13050+78318+52212+3550416</f>
        <v>4063829</v>
      </c>
      <c r="F30" s="73">
        <f t="shared" si="3"/>
        <v>4110429</v>
      </c>
      <c r="G30" s="39">
        <v>4137000</v>
      </c>
      <c r="H30" s="38">
        <v>0</v>
      </c>
      <c r="I30" s="38">
        <v>0</v>
      </c>
      <c r="J30" s="36">
        <f aca="true" t="shared" si="5" ref="J30:J42">SUM(G30:I30)</f>
        <v>4137000</v>
      </c>
      <c r="K30" s="37">
        <f>J30-F30</f>
        <v>26571</v>
      </c>
      <c r="L30" s="96" t="s">
        <v>76</v>
      </c>
    </row>
    <row r="31" spans="1:12" ht="24.75" customHeight="1">
      <c r="A31" s="18"/>
      <c r="B31" s="27" t="s">
        <v>52</v>
      </c>
      <c r="C31" s="32" t="s">
        <v>66</v>
      </c>
      <c r="D31" s="71">
        <f>1200</f>
        <v>1200</v>
      </c>
      <c r="E31" s="72">
        <f>32631+78318</f>
        <v>110949</v>
      </c>
      <c r="F31" s="73">
        <f t="shared" si="3"/>
        <v>112149</v>
      </c>
      <c r="G31" s="39">
        <v>139000</v>
      </c>
      <c r="H31" s="38">
        <v>0</v>
      </c>
      <c r="I31" s="38">
        <v>0</v>
      </c>
      <c r="J31" s="36">
        <f t="shared" si="5"/>
        <v>139000</v>
      </c>
      <c r="K31" s="37">
        <f>J31-F31</f>
        <v>26851</v>
      </c>
      <c r="L31" s="151"/>
    </row>
    <row r="32" spans="1:12" ht="48.75" customHeight="1">
      <c r="A32" s="18"/>
      <c r="B32" s="27" t="s">
        <v>53</v>
      </c>
      <c r="C32" s="32"/>
      <c r="D32" s="71">
        <f>1470+60+360+400+150+600+660+450</f>
        <v>4150</v>
      </c>
      <c r="E32" s="72">
        <f>248724+1450+8700+145+580+145+25380+101520+111672+10875+17404</f>
        <v>526595</v>
      </c>
      <c r="F32" s="73">
        <f t="shared" si="3"/>
        <v>530745</v>
      </c>
      <c r="G32" s="39">
        <v>557000</v>
      </c>
      <c r="H32" s="38">
        <v>0</v>
      </c>
      <c r="I32" s="38">
        <v>0</v>
      </c>
      <c r="J32" s="36">
        <f t="shared" si="5"/>
        <v>557000</v>
      </c>
      <c r="K32" s="37">
        <f>J32-F32</f>
        <v>26255</v>
      </c>
      <c r="L32" s="151"/>
    </row>
    <row r="33" spans="1:12" ht="33.75" customHeight="1">
      <c r="A33" s="18"/>
      <c r="B33" s="27" t="s">
        <v>90</v>
      </c>
      <c r="C33" s="32" t="s">
        <v>67</v>
      </c>
      <c r="D33" s="71">
        <v>600</v>
      </c>
      <c r="E33" s="72">
        <v>26106</v>
      </c>
      <c r="F33" s="73">
        <f t="shared" si="3"/>
        <v>26706</v>
      </c>
      <c r="G33" s="39">
        <v>53000</v>
      </c>
      <c r="H33" s="38">
        <v>0</v>
      </c>
      <c r="I33" s="38">
        <v>0</v>
      </c>
      <c r="J33" s="36">
        <f t="shared" si="5"/>
        <v>53000</v>
      </c>
      <c r="K33" s="37">
        <f>J33-F33</f>
        <v>26294</v>
      </c>
      <c r="L33" s="151"/>
    </row>
    <row r="34" spans="1:12" ht="24.75" customHeight="1">
      <c r="A34" s="18"/>
      <c r="B34" s="27" t="s">
        <v>78</v>
      </c>
      <c r="C34" s="32"/>
      <c r="D34" s="71">
        <f>(2*364)+11664</f>
        <v>12392</v>
      </c>
      <c r="E34" s="72">
        <f>2*7*4351</f>
        <v>60914</v>
      </c>
      <c r="F34" s="73">
        <f t="shared" si="3"/>
        <v>73306</v>
      </c>
      <c r="G34" s="39">
        <v>100000</v>
      </c>
      <c r="H34" s="38">
        <v>0</v>
      </c>
      <c r="I34" s="38">
        <v>0</v>
      </c>
      <c r="J34" s="36">
        <f t="shared" si="5"/>
        <v>100000</v>
      </c>
      <c r="K34" s="37">
        <f>J34-F34</f>
        <v>26694</v>
      </c>
      <c r="L34" s="97"/>
    </row>
    <row r="35" spans="1:12" ht="49.5" customHeight="1">
      <c r="A35" s="18"/>
      <c r="B35" s="27" t="s">
        <v>23</v>
      </c>
      <c r="C35" s="32" t="s">
        <v>24</v>
      </c>
      <c r="D35" s="71">
        <v>0</v>
      </c>
      <c r="E35" s="72">
        <f>2175.5+93546.5+17404+2175.5</f>
        <v>115301.5</v>
      </c>
      <c r="F35" s="73">
        <f t="shared" si="3"/>
        <v>115301.5</v>
      </c>
      <c r="G35" s="43">
        <v>142000</v>
      </c>
      <c r="H35" s="42">
        <v>0</v>
      </c>
      <c r="I35" s="42">
        <v>0</v>
      </c>
      <c r="J35" s="16">
        <f t="shared" si="5"/>
        <v>142000</v>
      </c>
      <c r="K35" s="17">
        <f t="shared" si="4"/>
        <v>26698.5</v>
      </c>
      <c r="L35" s="33" t="s">
        <v>81</v>
      </c>
    </row>
    <row r="36" spans="1:12" ht="24.75" customHeight="1" hidden="1">
      <c r="A36" s="18"/>
      <c r="B36" s="27" t="s">
        <v>26</v>
      </c>
      <c r="C36" s="32" t="s">
        <v>25</v>
      </c>
      <c r="D36" s="82" t="s">
        <v>79</v>
      </c>
      <c r="E36" s="83" t="s">
        <v>79</v>
      </c>
      <c r="F36" s="73">
        <f t="shared" si="3"/>
        <v>0</v>
      </c>
      <c r="G36" s="29" t="s">
        <v>79</v>
      </c>
      <c r="H36" s="28" t="s">
        <v>79</v>
      </c>
      <c r="I36" s="28" t="s">
        <v>79</v>
      </c>
      <c r="J36" s="16">
        <f t="shared" si="5"/>
        <v>0</v>
      </c>
      <c r="K36" s="17">
        <f t="shared" si="4"/>
        <v>0</v>
      </c>
      <c r="L36" s="30" t="s">
        <v>71</v>
      </c>
    </row>
    <row r="37" spans="1:12" ht="24.75" customHeight="1">
      <c r="A37" s="18"/>
      <c r="B37" s="27" t="s">
        <v>64</v>
      </c>
      <c r="C37" s="32" t="s">
        <v>61</v>
      </c>
      <c r="D37" s="84">
        <f>21*480</f>
        <v>10080</v>
      </c>
      <c r="E37" s="85">
        <f>21*6.25*4351</f>
        <v>571068.75</v>
      </c>
      <c r="F37" s="78">
        <f>SUM(D37:E37)</f>
        <v>581148.75</v>
      </c>
      <c r="G37" s="44">
        <v>608000</v>
      </c>
      <c r="H37" s="50">
        <v>0</v>
      </c>
      <c r="I37" s="50">
        <v>0</v>
      </c>
      <c r="J37" s="51">
        <f t="shared" si="5"/>
        <v>608000</v>
      </c>
      <c r="K37" s="17">
        <f t="shared" si="4"/>
        <v>26851.25</v>
      </c>
      <c r="L37" s="96" t="s">
        <v>77</v>
      </c>
    </row>
    <row r="38" spans="1:12" ht="24.75" customHeight="1">
      <c r="A38" s="18"/>
      <c r="B38" s="27" t="s">
        <v>54</v>
      </c>
      <c r="C38" s="32" t="s">
        <v>70</v>
      </c>
      <c r="D38" s="86">
        <v>0</v>
      </c>
      <c r="E38" s="87">
        <v>0</v>
      </c>
      <c r="F38" s="78">
        <f>SUM(D38:E38)</f>
        <v>0</v>
      </c>
      <c r="G38" s="44">
        <v>27000</v>
      </c>
      <c r="H38" s="50">
        <v>0</v>
      </c>
      <c r="I38" s="50">
        <v>0</v>
      </c>
      <c r="J38" s="51">
        <f t="shared" si="5"/>
        <v>27000</v>
      </c>
      <c r="K38" s="17">
        <f t="shared" si="4"/>
        <v>27000</v>
      </c>
      <c r="L38" s="151"/>
    </row>
    <row r="39" spans="1:12" ht="33.75" customHeight="1">
      <c r="A39" s="18"/>
      <c r="B39" s="27" t="s">
        <v>62</v>
      </c>
      <c r="C39" s="32" t="s">
        <v>70</v>
      </c>
      <c r="D39" s="76">
        <v>0</v>
      </c>
      <c r="E39" s="77">
        <v>0</v>
      </c>
      <c r="F39" s="78">
        <f t="shared" si="3"/>
        <v>0</v>
      </c>
      <c r="G39" s="44">
        <v>27000</v>
      </c>
      <c r="H39" s="50">
        <v>0</v>
      </c>
      <c r="I39" s="50">
        <v>0</v>
      </c>
      <c r="J39" s="51">
        <f t="shared" si="5"/>
        <v>27000</v>
      </c>
      <c r="K39" s="17">
        <f t="shared" si="4"/>
        <v>27000</v>
      </c>
      <c r="L39" s="97"/>
    </row>
    <row r="40" spans="1:12" ht="30" customHeight="1">
      <c r="A40" s="18"/>
      <c r="B40" s="27" t="s">
        <v>27</v>
      </c>
      <c r="C40" s="32" t="s">
        <v>28</v>
      </c>
      <c r="D40" s="71">
        <v>0</v>
      </c>
      <c r="E40" s="72">
        <v>0</v>
      </c>
      <c r="F40" s="73">
        <f t="shared" si="3"/>
        <v>0</v>
      </c>
      <c r="G40" s="41">
        <v>27000</v>
      </c>
      <c r="H40" s="40">
        <v>0</v>
      </c>
      <c r="I40" s="15">
        <v>0</v>
      </c>
      <c r="J40" s="16">
        <f t="shared" si="5"/>
        <v>27000</v>
      </c>
      <c r="K40" s="17">
        <f t="shared" si="4"/>
        <v>27000</v>
      </c>
      <c r="L40" s="31" t="s">
        <v>82</v>
      </c>
    </row>
    <row r="41" spans="1:12" ht="30" customHeight="1">
      <c r="A41" s="18"/>
      <c r="B41" s="27" t="s">
        <v>29</v>
      </c>
      <c r="C41" s="32" t="s">
        <v>30</v>
      </c>
      <c r="D41" s="71">
        <v>0</v>
      </c>
      <c r="E41" s="72">
        <v>0</v>
      </c>
      <c r="F41" s="73">
        <f t="shared" si="3"/>
        <v>0</v>
      </c>
      <c r="G41" s="56">
        <v>27000</v>
      </c>
      <c r="H41" s="55">
        <v>0</v>
      </c>
      <c r="I41" s="55">
        <v>0</v>
      </c>
      <c r="J41" s="16">
        <f t="shared" si="5"/>
        <v>27000</v>
      </c>
      <c r="K41" s="17">
        <f t="shared" si="4"/>
        <v>27000</v>
      </c>
      <c r="L41" s="33" t="s">
        <v>83</v>
      </c>
    </row>
    <row r="42" spans="1:12" ht="24.75" customHeight="1">
      <c r="A42" s="18"/>
      <c r="B42" s="27" t="s">
        <v>39</v>
      </c>
      <c r="C42" s="32" t="s">
        <v>55</v>
      </c>
      <c r="D42" s="156">
        <v>0</v>
      </c>
      <c r="E42" s="134">
        <f>(8702+4351)+(39159+6526+8702+26106+313272+69616+34808+56563+17404+17404+21755+91371+4351+21755+8702+26106+23930+8702)+(6526+13053+13053+15228+30457+8702)+450000</f>
        <v>1346304</v>
      </c>
      <c r="F42" s="122">
        <f t="shared" si="3"/>
        <v>1346304</v>
      </c>
      <c r="G42" s="128">
        <v>1425000</v>
      </c>
      <c r="H42" s="131">
        <v>433950</v>
      </c>
      <c r="I42" s="131">
        <v>0</v>
      </c>
      <c r="J42" s="161">
        <f t="shared" si="5"/>
        <v>1858950</v>
      </c>
      <c r="K42" s="137">
        <f t="shared" si="4"/>
        <v>512646</v>
      </c>
      <c r="L42" s="96" t="s">
        <v>84</v>
      </c>
    </row>
    <row r="43" spans="1:12" ht="33" customHeight="1">
      <c r="A43" s="18"/>
      <c r="B43" s="27" t="s">
        <v>40</v>
      </c>
      <c r="C43" s="32" t="s">
        <v>55</v>
      </c>
      <c r="D43" s="157"/>
      <c r="E43" s="159"/>
      <c r="F43" s="154"/>
      <c r="G43" s="129"/>
      <c r="H43" s="132"/>
      <c r="I43" s="132"/>
      <c r="J43" s="162"/>
      <c r="K43" s="138"/>
      <c r="L43" s="151"/>
    </row>
    <row r="44" spans="1:12" ht="24.75" customHeight="1" thickBot="1">
      <c r="A44" s="18"/>
      <c r="B44" s="27" t="s">
        <v>41</v>
      </c>
      <c r="C44" s="32" t="s">
        <v>55</v>
      </c>
      <c r="D44" s="158"/>
      <c r="E44" s="160"/>
      <c r="F44" s="155"/>
      <c r="G44" s="130"/>
      <c r="H44" s="133"/>
      <c r="I44" s="133"/>
      <c r="J44" s="163"/>
      <c r="K44" s="139"/>
      <c r="L44" s="97"/>
    </row>
    <row r="45" spans="1:12" ht="24.75" customHeight="1" thickBot="1" thickTop="1">
      <c r="A45" s="21"/>
      <c r="B45" s="22" t="s">
        <v>37</v>
      </c>
      <c r="C45" s="23"/>
      <c r="D45" s="24">
        <f aca="true" t="shared" si="6" ref="D45:K45">SUM(D4:D44)</f>
        <v>13592162</v>
      </c>
      <c r="E45" s="9">
        <f t="shared" si="6"/>
        <v>7458056.25</v>
      </c>
      <c r="F45" s="25">
        <f t="shared" si="6"/>
        <v>21050218.25</v>
      </c>
      <c r="G45" s="24">
        <f t="shared" si="6"/>
        <v>58357000</v>
      </c>
      <c r="H45" s="9">
        <f t="shared" si="6"/>
        <v>444150</v>
      </c>
      <c r="I45" s="9">
        <f t="shared" si="6"/>
        <v>30052</v>
      </c>
      <c r="J45" s="25">
        <f t="shared" si="6"/>
        <v>58831202</v>
      </c>
      <c r="K45" s="26">
        <f t="shared" si="6"/>
        <v>37780983.75</v>
      </c>
      <c r="L45" s="12"/>
    </row>
    <row r="46" spans="2:12" ht="17.25" customHeight="1">
      <c r="B46" s="152" t="s">
        <v>94</v>
      </c>
      <c r="C46" s="152"/>
      <c r="D46" s="88"/>
      <c r="E46" s="88"/>
      <c r="F46" s="88"/>
      <c r="G46" s="88"/>
      <c r="H46" s="88"/>
      <c r="I46" s="88"/>
      <c r="J46" s="88"/>
      <c r="K46" s="88"/>
      <c r="L46" s="153"/>
    </row>
    <row r="47" spans="2:12" ht="17.25" customHeight="1">
      <c r="B47" s="88" t="s">
        <v>89</v>
      </c>
      <c r="C47" s="88"/>
      <c r="D47" s="88"/>
      <c r="E47" s="88"/>
      <c r="F47" s="88"/>
      <c r="G47" s="88"/>
      <c r="H47" s="88"/>
      <c r="I47" s="88"/>
      <c r="J47" s="88"/>
      <c r="K47" s="88"/>
      <c r="L47" s="88"/>
    </row>
    <row r="48" spans="2:4" ht="13.5">
      <c r="B48" s="66"/>
      <c r="D48" s="67"/>
    </row>
  </sheetData>
  <sheetProtection/>
  <mergeCells count="40">
    <mergeCell ref="B46:L46"/>
    <mergeCell ref="L30:L34"/>
    <mergeCell ref="L37:L39"/>
    <mergeCell ref="F42:F44"/>
    <mergeCell ref="D42:D44"/>
    <mergeCell ref="E42:E44"/>
    <mergeCell ref="H42:H44"/>
    <mergeCell ref="G42:G44"/>
    <mergeCell ref="I42:I44"/>
    <mergeCell ref="J42:J44"/>
    <mergeCell ref="K42:K44"/>
    <mergeCell ref="J21:J26"/>
    <mergeCell ref="K21:K26"/>
    <mergeCell ref="H21:H26"/>
    <mergeCell ref="L21:L27"/>
    <mergeCell ref="L42:L44"/>
    <mergeCell ref="C28:C29"/>
    <mergeCell ref="L28:L29"/>
    <mergeCell ref="C21:C24"/>
    <mergeCell ref="F21:F26"/>
    <mergeCell ref="D21:D26"/>
    <mergeCell ref="G21:G26"/>
    <mergeCell ref="I21:I26"/>
    <mergeCell ref="E21:E26"/>
    <mergeCell ref="L4:L5"/>
    <mergeCell ref="C7:C9"/>
    <mergeCell ref="L7:L11"/>
    <mergeCell ref="F12:F20"/>
    <mergeCell ref="J12:J20"/>
    <mergeCell ref="K12:K20"/>
    <mergeCell ref="L12:L20"/>
    <mergeCell ref="D12:D20"/>
    <mergeCell ref="E12:E20"/>
    <mergeCell ref="B47:L47"/>
    <mergeCell ref="B2:B3"/>
    <mergeCell ref="D2:F2"/>
    <mergeCell ref="G2:J2"/>
    <mergeCell ref="K2:K3"/>
    <mergeCell ref="L2:L3"/>
    <mergeCell ref="C4:C5"/>
  </mergeCells>
  <printOptions horizontalCentered="1"/>
  <pageMargins left="0.7874015748031497" right="0.7874015748031497" top="0.984251968503937" bottom="0.7874015748031497" header="0.5905511811023623" footer="0.5905511811023623"/>
  <pageSetup firstPageNumber="1" useFirstPageNumber="1" horizontalDpi="600" verticalDpi="600" orientation="landscape" paperSize="9" scale="70" r:id="rId4"/>
  <headerFooter alignWithMargins="0">
    <oddFooter>&amp;C&amp;P</oddFooter>
  </headerFooter>
  <rowBreaks count="1" manualBreakCount="1">
    <brk id="27" min="1" max="1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adminpp</cp:lastModifiedBy>
  <cp:lastPrinted>2018-01-31T01:44:31Z</cp:lastPrinted>
  <dcterms:created xsi:type="dcterms:W3CDTF">2008-02-07T02:34:15Z</dcterms:created>
  <dcterms:modified xsi:type="dcterms:W3CDTF">2018-12-05T04:46:53Z</dcterms:modified>
  <cp:category/>
  <cp:version/>
  <cp:contentType/>
  <cp:contentStatus/>
</cp:coreProperties>
</file>