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codeName="ThisWorkbook" filterPrivacy="1"/>
  <xr:revisionPtr xr6:coauthVersionLast="47" xr6:coauthVersionMax="47" documentId="13_ncr:1_{A4443256-818E-4409-8A30-025D06EC6755}" revIDLastSave="0" xr10:uidLastSave="{00000000-0000-0000-0000-000000000000}"/>
  <workbookProtection lockStructure="1" workbookAlgorithmName="SHA-512" workbookHashValue="7IXFgXaKjwk8HgJX0tU0ga8ETrXNy0AyLzJdcy98ZyV2vK3HdfWmy0+2bLEII/qzS6A7nhENMZVRP+HsZ0mTZA==" workbookSaltValue="LLK5+pjRMQd5zclo+6rJ+Q==" workbookSpinCount="100000"/>
  <bookViews>
    <workbookView activeTab="1" xr2:uid="{00000000-000D-0000-FFFF-FFFF00000000}" windowHeight="15720" windowWidth="29040" xWindow="20370" yWindow="-120"/>
  </bookViews>
  <sheets>
    <sheet r:id="rId1" name="使用するにあたっての確認事項" sheetId="9"/>
    <sheet r:id="rId2" name="令和8年度　保育料シミュレーション" sheetId="7"/>
    <sheet r:id="rId3" name="様式" sheetId="8" state="hidden"/>
    <sheet r:id="rId4" name="Ver情報" sheetId="10" state="hidden"/>
    <sheet r:id="rId5" name="1号" sheetId="5" state="hidden"/>
    <sheet r:id="rId6" name="2号" sheetId="3" state="hidden"/>
    <sheet r:id="rId7" name="3号" sheetId="2" state="hidden"/>
    <sheet r:id="rId8" name="区分表" sheetId="6" state="hidden"/>
  </sheets>
  <definedNames>
    <definedName name="地域型保育事業">区分表!$F$7:$G$7</definedName>
    <definedName name="認定こども園【保育利用】">区分表!$F$3:$G$3</definedName>
    <definedName name="保育所">区分表!$F$2:$G$2</definedName>
    <definedName name="保育必要量の要件が不要な施設">'令和8年度　保育料シミュレーション'!$T$8:$T$17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5" l="1"/>
  <c r="D7" i="5"/>
  <c r="D8" i="5"/>
  <c r="D9" i="5"/>
  <c r="D10" i="5"/>
  <c r="D11" i="5"/>
  <c r="D12" i="5"/>
  <c r="D5" i="5"/>
  <c r="M7" i="6" l="1"/>
  <c r="A19" i="7" l="1"/>
  <c r="A23" i="7"/>
  <c r="A22" i="7"/>
  <c r="A21" i="7"/>
  <c r="A20" i="7"/>
  <c r="L22" i="6"/>
  <c r="L13" i="6"/>
  <c r="M22" i="7" l="1"/>
  <c r="Z6" i="8" l="1"/>
  <c r="Z9" i="8" s="1"/>
  <c r="W6" i="8"/>
  <c r="W9" i="8" s="1"/>
  <c r="J9" i="8"/>
  <c r="J5" i="8"/>
  <c r="J11" i="8" s="1"/>
  <c r="J15" i="8" l="1"/>
  <c r="J17" i="8" s="1"/>
  <c r="L21" i="6"/>
  <c r="L20" i="6"/>
  <c r="P20" i="2"/>
  <c r="D18" i="3"/>
  <c r="D6" i="3"/>
  <c r="D7" i="3"/>
  <c r="D8" i="3"/>
  <c r="D9" i="3"/>
  <c r="D10" i="3"/>
  <c r="D18" i="2"/>
  <c r="L19" i="6"/>
  <c r="L18" i="6"/>
  <c r="L17" i="6"/>
  <c r="L16" i="6"/>
  <c r="L14" i="6"/>
  <c r="L15" i="6" l="1"/>
  <c r="P9" i="2"/>
  <c r="P10" i="2"/>
  <c r="P11" i="2"/>
  <c r="P12" i="2"/>
  <c r="P13" i="2"/>
  <c r="P14" i="2"/>
  <c r="P15" i="2"/>
  <c r="P16" i="2"/>
  <c r="P17" i="2"/>
  <c r="P18" i="2"/>
  <c r="P19" i="2"/>
  <c r="P8" i="2"/>
  <c r="D6" i="2"/>
  <c r="D7" i="2"/>
  <c r="D8" i="2"/>
  <c r="D9" i="2"/>
  <c r="D10" i="2"/>
  <c r="D11" i="2"/>
  <c r="D12" i="2"/>
  <c r="D13" i="2"/>
  <c r="D14" i="2"/>
  <c r="D15" i="2"/>
  <c r="D16" i="2"/>
  <c r="D17" i="2"/>
  <c r="D5" i="2"/>
  <c r="F7" i="7" l="1"/>
  <c r="L11" i="6"/>
  <c r="L12" i="6"/>
  <c r="O19" i="7" l="1"/>
  <c r="L10" i="6"/>
  <c r="D7" i="7" l="1"/>
  <c r="J19" i="7" s="1"/>
  <c r="E13" i="7" l="1"/>
  <c r="E12" i="7"/>
  <c r="O20" i="7"/>
  <c r="O21" i="7"/>
  <c r="O23" i="7" l="1"/>
  <c r="O22" i="7"/>
  <c r="B23" i="7"/>
  <c r="B21" i="7"/>
  <c r="H21" i="7" s="1"/>
  <c r="B20" i="7"/>
  <c r="B22" i="7"/>
  <c r="H22" i="7" s="1"/>
  <c r="B19" i="7"/>
  <c r="R19" i="7"/>
  <c r="K22" i="7" l="1"/>
  <c r="R20" i="7"/>
  <c r="R21" i="7" s="1"/>
  <c r="R22" i="7" s="1"/>
  <c r="R23" i="7" s="1"/>
  <c r="L2" i="6"/>
  <c r="L3" i="6"/>
  <c r="L4" i="6"/>
  <c r="L5" i="6"/>
  <c r="L6" i="6"/>
  <c r="L7" i="6"/>
  <c r="M23" i="7" s="1"/>
  <c r="L8" i="6"/>
  <c r="L9" i="6"/>
  <c r="L1" i="6"/>
  <c r="D17" i="3"/>
  <c r="D16" i="3"/>
  <c r="D15" i="3"/>
  <c r="D14" i="3"/>
  <c r="D13" i="3"/>
  <c r="D12" i="3"/>
  <c r="D11" i="3"/>
  <c r="D5" i="3"/>
  <c r="I21" i="7" l="1"/>
  <c r="K21" i="7"/>
  <c r="I22" i="7"/>
  <c r="M21" i="7"/>
  <c r="H19" i="7"/>
  <c r="K19" i="7" s="1"/>
  <c r="H20" i="7"/>
  <c r="M19" i="7"/>
  <c r="H23" i="7"/>
  <c r="M20" i="7"/>
  <c r="G4" i="3"/>
  <c r="H4" i="3"/>
  <c r="G5" i="3"/>
  <c r="H5" i="3"/>
  <c r="G6" i="3"/>
  <c r="H6" i="3"/>
  <c r="G10" i="3"/>
  <c r="H10" i="3"/>
  <c r="G11" i="3"/>
  <c r="H11" i="3"/>
  <c r="G12" i="3"/>
  <c r="H12" i="3"/>
  <c r="G13" i="3"/>
  <c r="H13" i="3"/>
  <c r="G14" i="3"/>
  <c r="H14" i="3"/>
  <c r="G15" i="3"/>
  <c r="H15" i="3"/>
  <c r="G16" i="3"/>
  <c r="H16" i="3"/>
  <c r="G17" i="3"/>
  <c r="H17" i="3"/>
  <c r="G18" i="3"/>
  <c r="H18" i="3"/>
  <c r="I23" i="7" l="1"/>
  <c r="K23" i="7"/>
  <c r="I20" i="7"/>
  <c r="K20" i="7"/>
  <c r="I19" i="7"/>
  <c r="L19" i="7" s="1"/>
  <c r="P19" i="7"/>
  <c r="P23" i="7"/>
  <c r="Q22" i="7"/>
  <c r="Q23" i="7"/>
  <c r="Q20" i="7"/>
  <c r="Q21" i="7"/>
  <c r="P20" i="7"/>
  <c r="Q19" i="7"/>
  <c r="P21" i="7"/>
  <c r="P22" i="7"/>
  <c r="L20" i="7" l="1"/>
  <c r="L22" i="7"/>
  <c r="L23" i="7"/>
  <c r="L21" i="7"/>
</calcChain>
</file>

<file path=xl/sharedStrings.xml><?xml version="1.0" encoding="utf-8"?>
<sst xmlns="http://schemas.openxmlformats.org/spreadsheetml/2006/main" count="279" uniqueCount="156">
  <si>
    <t>A</t>
    <phoneticPr fontId="1"/>
  </si>
  <si>
    <t>B</t>
    <phoneticPr fontId="1"/>
  </si>
  <si>
    <t>C</t>
    <phoneticPr fontId="1"/>
  </si>
  <si>
    <t>D1</t>
    <phoneticPr fontId="1"/>
  </si>
  <si>
    <t>D2</t>
    <phoneticPr fontId="1"/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</si>
  <si>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</si>
  <si>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</si>
  <si>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</si>
  <si>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</si>
  <si>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</si>
  <si>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</si>
  <si>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</si>
  <si>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</si>
  <si>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</si>
  <si>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</si>
  <si>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生活保護世帯</t>
    <rPh sb="0" eb="4">
      <t>セイカツホゴ</t>
    </rPh>
    <rPh sb="4" eb="6">
      <t>セタイ</t>
    </rPh>
    <phoneticPr fontId="1"/>
  </si>
  <si>
    <t>市民税非課税世帯</t>
    <rPh sb="0" eb="3">
      <t>シミンゼイ</t>
    </rPh>
    <rPh sb="3" eb="6">
      <t>ヒカゼイ</t>
    </rPh>
    <rPh sb="6" eb="8">
      <t>セタイ</t>
    </rPh>
    <phoneticPr fontId="1"/>
  </si>
  <si>
    <t>市民税のうち均等割のみの課税世帯</t>
    <rPh sb="0" eb="3">
      <t>シミンゼイ</t>
    </rPh>
    <rPh sb="6" eb="9">
      <t>キントウワ</t>
    </rPh>
    <rPh sb="12" eb="16">
      <t>カゼイセタイ</t>
    </rPh>
    <phoneticPr fontId="1"/>
  </si>
  <si>
    <t>市町村民税所得割課税世帯</t>
    <rPh sb="0" eb="5">
      <t>シチョウソンミンゼイ</t>
    </rPh>
    <rPh sb="5" eb="8">
      <t>ショトクワリ</t>
    </rPh>
    <rPh sb="8" eb="12">
      <t>カゼイセタイ</t>
    </rPh>
    <phoneticPr fontId="1"/>
  </si>
  <si>
    <t>標準時間</t>
    <rPh sb="0" eb="2">
      <t>ヒョウジュン</t>
    </rPh>
    <rPh sb="2" eb="4">
      <t>ジカン</t>
    </rPh>
    <phoneticPr fontId="1"/>
  </si>
  <si>
    <t>短時間</t>
    <rPh sb="0" eb="3">
      <t>タンジカン</t>
    </rPh>
    <phoneticPr fontId="1"/>
  </si>
  <si>
    <t>ひとり親</t>
    <rPh sb="3" eb="4">
      <t>オヤ</t>
    </rPh>
    <phoneticPr fontId="1"/>
  </si>
  <si>
    <t>標準時間
(第2子)</t>
    <rPh sb="0" eb="2">
      <t>ヒョウジュン</t>
    </rPh>
    <rPh sb="2" eb="4">
      <t>ジカン</t>
    </rPh>
    <rPh sb="6" eb="7">
      <t>ダイ</t>
    </rPh>
    <rPh sb="8" eb="9">
      <t>コ</t>
    </rPh>
    <phoneticPr fontId="1"/>
  </si>
  <si>
    <t>短時間
（第2子）</t>
    <rPh sb="0" eb="3">
      <t>タンジカン</t>
    </rPh>
    <rPh sb="5" eb="6">
      <t>ダイ</t>
    </rPh>
    <rPh sb="7" eb="8">
      <t>コ</t>
    </rPh>
    <phoneticPr fontId="1"/>
  </si>
  <si>
    <t>区分</t>
    <rPh sb="0" eb="2">
      <t>クブン</t>
    </rPh>
    <phoneticPr fontId="3"/>
  </si>
  <si>
    <t>第１子</t>
    <rPh sb="0" eb="1">
      <t>ダイ</t>
    </rPh>
    <rPh sb="2" eb="3">
      <t>コ</t>
    </rPh>
    <phoneticPr fontId="3"/>
  </si>
  <si>
    <t>３～５歳</t>
    <rPh sb="3" eb="4">
      <t>サイ</t>
    </rPh>
    <phoneticPr fontId="2"/>
  </si>
  <si>
    <t>第２子</t>
    <rPh sb="0" eb="1">
      <t>ダイ</t>
    </rPh>
    <rPh sb="2" eb="3">
      <t>コ</t>
    </rPh>
    <phoneticPr fontId="3"/>
  </si>
  <si>
    <t>０～２歳</t>
    <rPh sb="3" eb="4">
      <t>サイ</t>
    </rPh>
    <phoneticPr fontId="2"/>
  </si>
  <si>
    <t>第３子</t>
    <rPh sb="0" eb="1">
      <t>ダイ</t>
    </rPh>
    <rPh sb="2" eb="3">
      <t>コ</t>
    </rPh>
    <phoneticPr fontId="3"/>
  </si>
  <si>
    <t>第４子</t>
    <rPh sb="0" eb="1">
      <t>ダイ</t>
    </rPh>
    <rPh sb="2" eb="3">
      <t>コ</t>
    </rPh>
    <phoneticPr fontId="3"/>
  </si>
  <si>
    <t>第５子</t>
    <rPh sb="0" eb="1">
      <t>ダイ</t>
    </rPh>
    <rPh sb="2" eb="3">
      <t>コ</t>
    </rPh>
    <phoneticPr fontId="3"/>
  </si>
  <si>
    <t>教育利用</t>
  </si>
  <si>
    <t>保育利用</t>
  </si>
  <si>
    <t>父</t>
    <rPh sb="0" eb="1">
      <t>チチ</t>
    </rPh>
    <phoneticPr fontId="3"/>
  </si>
  <si>
    <t>円</t>
    <rPh sb="0" eb="1">
      <t>エン</t>
    </rPh>
    <phoneticPr fontId="3"/>
  </si>
  <si>
    <t>母</t>
    <rPh sb="0" eb="1">
      <t>ハハ</t>
    </rPh>
    <phoneticPr fontId="3"/>
  </si>
  <si>
    <t>計</t>
    <rPh sb="0" eb="1">
      <t>ケイ</t>
    </rPh>
    <phoneticPr fontId="3"/>
  </si>
  <si>
    <t>希望(又は在園)施設</t>
    <rPh sb="0" eb="2">
      <t>キボウ</t>
    </rPh>
    <rPh sb="3" eb="4">
      <t>マタ</t>
    </rPh>
    <rPh sb="5" eb="7">
      <t>ザイエン</t>
    </rPh>
    <rPh sb="8" eb="10">
      <t>シセツ</t>
    </rPh>
    <phoneticPr fontId="3"/>
  </si>
  <si>
    <t>地域型保育事業</t>
    <rPh sb="0" eb="2">
      <t>チイキ</t>
    </rPh>
    <rPh sb="2" eb="3">
      <t>カタ</t>
    </rPh>
    <rPh sb="3" eb="5">
      <t>ホイク</t>
    </rPh>
    <rPh sb="5" eb="7">
      <t>ジギョウ</t>
    </rPh>
    <phoneticPr fontId="2"/>
  </si>
  <si>
    <t>在園していない</t>
    <rPh sb="0" eb="2">
      <t>ザイエン</t>
    </rPh>
    <phoneticPr fontId="2"/>
  </si>
  <si>
    <t>小学校１～３年</t>
    <rPh sb="0" eb="3">
      <t>ショウガッコウ</t>
    </rPh>
    <rPh sb="6" eb="7">
      <t>ネン</t>
    </rPh>
    <phoneticPr fontId="2"/>
  </si>
  <si>
    <t>小学校４年以上</t>
    <rPh sb="0" eb="3">
      <t>ショウガッコウ</t>
    </rPh>
    <rPh sb="4" eb="5">
      <t>ネン</t>
    </rPh>
    <rPh sb="5" eb="7">
      <t>イジョウ</t>
    </rPh>
    <phoneticPr fontId="2"/>
  </si>
  <si>
    <t>算定情報</t>
    <rPh sb="0" eb="2">
      <t>サンテイ</t>
    </rPh>
    <rPh sb="2" eb="4">
      <t>ジョウホウ</t>
    </rPh>
    <phoneticPr fontId="3"/>
  </si>
  <si>
    <t>階層</t>
    <rPh sb="0" eb="2">
      <t>カイソウ</t>
    </rPh>
    <phoneticPr fontId="3"/>
  </si>
  <si>
    <t>認定区分</t>
    <rPh sb="0" eb="2">
      <t>ニンテイ</t>
    </rPh>
    <rPh sb="2" eb="4">
      <t>クブン</t>
    </rPh>
    <phoneticPr fontId="3"/>
  </si>
  <si>
    <t>ひとり親等
の該当</t>
    <rPh sb="3" eb="4">
      <t>オヤ</t>
    </rPh>
    <rPh sb="4" eb="5">
      <t>トウ</t>
    </rPh>
    <rPh sb="7" eb="9">
      <t>ガイトウ</t>
    </rPh>
    <phoneticPr fontId="3"/>
  </si>
  <si>
    <t>きょうだい
カウント</t>
    <phoneticPr fontId="3"/>
  </si>
  <si>
    <t>保育所</t>
    <rPh sb="0" eb="3">
      <t>ホイクショ</t>
    </rPh>
    <phoneticPr fontId="1"/>
  </si>
  <si>
    <t>3号</t>
    <rPh sb="1" eb="2">
      <t>ゴウ</t>
    </rPh>
    <phoneticPr fontId="1"/>
  </si>
  <si>
    <t>2号</t>
    <rPh sb="1" eb="2">
      <t>ゴウ</t>
    </rPh>
    <phoneticPr fontId="1"/>
  </si>
  <si>
    <t>1号</t>
    <rPh sb="1" eb="2">
      <t>ゴウ</t>
    </rPh>
    <phoneticPr fontId="1"/>
  </si>
  <si>
    <t>生活保護世帯</t>
    <rPh sb="0" eb="4">
      <t>セイカツホゴ</t>
    </rPh>
    <rPh sb="4" eb="6">
      <t>セタイ</t>
    </rPh>
    <phoneticPr fontId="1"/>
  </si>
  <si>
    <t>市民税非課税世帯</t>
    <rPh sb="0" eb="3">
      <t>シミンゼイ</t>
    </rPh>
    <rPh sb="3" eb="6">
      <t>ヒカゼイ</t>
    </rPh>
    <rPh sb="6" eb="8">
      <t>セタイ</t>
    </rPh>
    <phoneticPr fontId="1"/>
  </si>
  <si>
    <t>市民税のうち均等割のみの課税世帯</t>
    <phoneticPr fontId="1"/>
  </si>
  <si>
    <t>A</t>
    <phoneticPr fontId="1"/>
  </si>
  <si>
    <t>B</t>
    <phoneticPr fontId="1"/>
  </si>
  <si>
    <t>C</t>
    <phoneticPr fontId="1"/>
  </si>
  <si>
    <t>３歳未満</t>
    <phoneticPr fontId="1"/>
  </si>
  <si>
    <t>多子拡充</t>
    <phoneticPr fontId="1"/>
  </si>
  <si>
    <t>保育料
（月額）</t>
    <rPh sb="0" eb="3">
      <t>ホイクリョウ</t>
    </rPh>
    <rPh sb="5" eb="7">
      <t>ゲツガク</t>
    </rPh>
    <phoneticPr fontId="1"/>
  </si>
  <si>
    <t>小学校</t>
    <rPh sb="0" eb="3">
      <t>ショウガッコウ</t>
    </rPh>
    <phoneticPr fontId="1"/>
  </si>
  <si>
    <t>－</t>
    <phoneticPr fontId="1"/>
  </si>
  <si>
    <t>**********</t>
    <phoneticPr fontId="1"/>
  </si>
  <si>
    <t>D4</t>
    <phoneticPr fontId="1"/>
  </si>
  <si>
    <t>保育必要量</t>
    <rPh sb="0" eb="2">
      <t>ホイク</t>
    </rPh>
    <rPh sb="2" eb="4">
      <t>ヒツヨウ</t>
    </rPh>
    <rPh sb="4" eb="5">
      <t>リョウ</t>
    </rPh>
    <phoneticPr fontId="1"/>
  </si>
  <si>
    <t>標準時間3</t>
    <rPh sb="0" eb="2">
      <t>ヒョウジュン</t>
    </rPh>
    <rPh sb="2" eb="4">
      <t>ジカン</t>
    </rPh>
    <phoneticPr fontId="1"/>
  </si>
  <si>
    <t>短時間2</t>
    <rPh sb="0" eb="3">
      <t>タンジカン</t>
    </rPh>
    <phoneticPr fontId="1"/>
  </si>
  <si>
    <t>標準時間2</t>
    <rPh sb="0" eb="2">
      <t>ヒョウジュン</t>
    </rPh>
    <rPh sb="2" eb="4">
      <t>ジカン</t>
    </rPh>
    <phoneticPr fontId="1"/>
  </si>
  <si>
    <t>標準時間1</t>
    <rPh sb="0" eb="2">
      <t>ヒョウジュン</t>
    </rPh>
    <rPh sb="2" eb="4">
      <t>ジカン</t>
    </rPh>
    <phoneticPr fontId="1"/>
  </si>
  <si>
    <t>短時間3</t>
    <rPh sb="0" eb="3">
      <t>タンジカン</t>
    </rPh>
    <phoneticPr fontId="1"/>
  </si>
  <si>
    <t>標準時間4</t>
    <rPh sb="0" eb="2">
      <t>ヒョウジュン</t>
    </rPh>
    <rPh sb="2" eb="4">
      <t>ジカン</t>
    </rPh>
    <phoneticPr fontId="1"/>
  </si>
  <si>
    <t>短時間4</t>
    <rPh sb="0" eb="3">
      <t>タンジカン</t>
    </rPh>
    <phoneticPr fontId="1"/>
  </si>
  <si>
    <t>標準時間5</t>
    <rPh sb="0" eb="2">
      <t>ヒョウジュン</t>
    </rPh>
    <rPh sb="2" eb="4">
      <t>ジカン</t>
    </rPh>
    <phoneticPr fontId="1"/>
  </si>
  <si>
    <t>短時間5</t>
    <rPh sb="0" eb="3">
      <t>タンジカン</t>
    </rPh>
    <phoneticPr fontId="1"/>
  </si>
  <si>
    <t>ひとり親世帯等</t>
    <rPh sb="3" eb="4">
      <t>オヤ</t>
    </rPh>
    <rPh sb="4" eb="7">
      <t>セタイトウ</t>
    </rPh>
    <phoneticPr fontId="1"/>
  </si>
  <si>
    <t>短時間1</t>
    <rPh sb="0" eb="3">
      <t>タンジカン</t>
    </rPh>
    <phoneticPr fontId="1"/>
  </si>
  <si>
    <t>児童情報</t>
    <rPh sb="0" eb="4">
      <t>ジドウジョウホウ</t>
    </rPh>
    <phoneticPr fontId="1"/>
  </si>
  <si>
    <t>小学校</t>
    <rPh sb="0" eb="3">
      <t>ショウガッコウ</t>
    </rPh>
    <phoneticPr fontId="1"/>
  </si>
  <si>
    <t>認可外保育施設等</t>
    <rPh sb="0" eb="7">
      <t>ニンカガイホイクシセツ</t>
    </rPh>
    <rPh sb="7" eb="8">
      <t>トウ</t>
    </rPh>
    <phoneticPr fontId="1"/>
  </si>
  <si>
    <t>月額上限 25,700円 助成</t>
    <phoneticPr fontId="1"/>
  </si>
  <si>
    <t>月額上限 37,000円 助成</t>
    <phoneticPr fontId="1"/>
  </si>
  <si>
    <t>月額上限 42,000円 助成</t>
    <phoneticPr fontId="1"/>
  </si>
  <si>
    <t>新2号</t>
    <rPh sb="0" eb="1">
      <t>シン</t>
    </rPh>
    <rPh sb="2" eb="3">
      <t>ゴウ</t>
    </rPh>
    <phoneticPr fontId="1"/>
  </si>
  <si>
    <t>新3号</t>
    <rPh sb="0" eb="1">
      <t>シン</t>
    </rPh>
    <rPh sb="2" eb="3">
      <t>ゴウ</t>
    </rPh>
    <phoneticPr fontId="1"/>
  </si>
  <si>
    <t>利用費助成
（月額）</t>
    <rPh sb="0" eb="5">
      <t>リヨウヒジョセイ</t>
    </rPh>
    <rPh sb="7" eb="9">
      <t>ゲツガク</t>
    </rPh>
    <phoneticPr fontId="1"/>
  </si>
  <si>
    <t>月額上限 37,000円 助成</t>
  </si>
  <si>
    <t>月額上限 42,000円 助成</t>
  </si>
  <si>
    <t>施設にお問合せください。</t>
    <phoneticPr fontId="1"/>
  </si>
  <si>
    <t>D8</t>
    <phoneticPr fontId="1"/>
  </si>
  <si>
    <t>D13</t>
    <phoneticPr fontId="1"/>
  </si>
  <si>
    <t>障がい児通所施設等</t>
    <rPh sb="0" eb="1">
      <t>ショウ</t>
    </rPh>
    <rPh sb="3" eb="4">
      <t>ジ</t>
    </rPh>
    <rPh sb="4" eb="5">
      <t>ツウ</t>
    </rPh>
    <rPh sb="5" eb="6">
      <t>ショ</t>
    </rPh>
    <rPh sb="6" eb="8">
      <t>シセツ</t>
    </rPh>
    <rPh sb="8" eb="9">
      <t>トウ</t>
    </rPh>
    <phoneticPr fontId="1"/>
  </si>
  <si>
    <t>障がい児通所施設等</t>
    <phoneticPr fontId="1"/>
  </si>
  <si>
    <t>※　所得割額は、税額控除（住宅ローン控除、寄附金税額控除など）前の額を入力してください。</t>
    <rPh sb="2" eb="4">
      <t>ショトク</t>
    </rPh>
    <rPh sb="4" eb="5">
      <t>ワリ</t>
    </rPh>
    <rPh sb="5" eb="6">
      <t>ガク</t>
    </rPh>
    <rPh sb="8" eb="10">
      <t>ゼイガク</t>
    </rPh>
    <rPh sb="10" eb="12">
      <t>コウジョ</t>
    </rPh>
    <rPh sb="13" eb="15">
      <t>ジュウタク</t>
    </rPh>
    <rPh sb="18" eb="20">
      <t>コウジョ</t>
    </rPh>
    <rPh sb="21" eb="26">
      <t>キフキンゼイガク</t>
    </rPh>
    <rPh sb="26" eb="28">
      <t>コウジョ</t>
    </rPh>
    <rPh sb="31" eb="32">
      <t>マエ</t>
    </rPh>
    <rPh sb="33" eb="34">
      <t>ガク</t>
    </rPh>
    <rPh sb="35" eb="37">
      <t>ニュウリョク</t>
    </rPh>
    <phoneticPr fontId="1"/>
  </si>
  <si>
    <t>税額控除前所得割額</t>
    <rPh sb="0" eb="4">
      <t>ゼイガクコウジョ</t>
    </rPh>
    <rPh sb="4" eb="5">
      <t>マエ</t>
    </rPh>
    <rPh sb="5" eb="9">
      <t>ショトクワリガク</t>
    </rPh>
    <phoneticPr fontId="1"/>
  </si>
  <si>
    <t>税額控除額等</t>
    <rPh sb="0" eb="2">
      <t>ゼイガク</t>
    </rPh>
    <rPh sb="2" eb="6">
      <t>コウジョガクトウ</t>
    </rPh>
    <phoneticPr fontId="1"/>
  </si>
  <si>
    <t>所得割額</t>
    <rPh sb="0" eb="2">
      <t>ショトク</t>
    </rPh>
    <rPh sb="2" eb="4">
      <t>ワリガク</t>
    </rPh>
    <phoneticPr fontId="1"/>
  </si>
  <si>
    <t>均等割額</t>
    <rPh sb="0" eb="3">
      <t>キントウワ</t>
    </rPh>
    <rPh sb="3" eb="4">
      <t>ガク</t>
    </rPh>
    <phoneticPr fontId="1"/>
  </si>
  <si>
    <t>市民税</t>
    <rPh sb="0" eb="3">
      <t>シミンゼイ</t>
    </rPh>
    <phoneticPr fontId="1"/>
  </si>
  <si>
    <t>府民税</t>
    <rPh sb="0" eb="2">
      <t>フミン</t>
    </rPh>
    <rPh sb="2" eb="3">
      <t>ゼイ</t>
    </rPh>
    <phoneticPr fontId="1"/>
  </si>
  <si>
    <t>特別徴収税額</t>
    <rPh sb="0" eb="4">
      <t>トクベツチョウシュウ</t>
    </rPh>
    <rPh sb="4" eb="6">
      <t>ゼイガク</t>
    </rPh>
    <phoneticPr fontId="1"/>
  </si>
  <si>
    <t>既充当額</t>
    <rPh sb="0" eb="1">
      <t>スデ</t>
    </rPh>
    <rPh sb="1" eb="4">
      <t>ジュウトウガク</t>
    </rPh>
    <phoneticPr fontId="1"/>
  </si>
  <si>
    <t>既納付（納付すべき）額</t>
    <rPh sb="0" eb="1">
      <t>スデ</t>
    </rPh>
    <rPh sb="1" eb="3">
      <t>ノウフ</t>
    </rPh>
    <rPh sb="4" eb="6">
      <t>ノウフ</t>
    </rPh>
    <rPh sb="10" eb="11">
      <t>ガク</t>
    </rPh>
    <phoneticPr fontId="1"/>
  </si>
  <si>
    <t>差引特別徴収税額</t>
    <rPh sb="0" eb="2">
      <t>サシヒキ</t>
    </rPh>
    <rPh sb="2" eb="8">
      <t>トクベツチョウシュウゼイガク</t>
    </rPh>
    <phoneticPr fontId="1"/>
  </si>
  <si>
    <t>変更前税額</t>
    <rPh sb="0" eb="2">
      <t>ヘンコウ</t>
    </rPh>
    <rPh sb="2" eb="3">
      <t>マエ</t>
    </rPh>
    <rPh sb="3" eb="5">
      <t>ゼイガク</t>
    </rPh>
    <phoneticPr fontId="1"/>
  </si>
  <si>
    <t>増減額</t>
    <rPh sb="0" eb="3">
      <t>ゾウゲンガク</t>
    </rPh>
    <phoneticPr fontId="1"/>
  </si>
  <si>
    <t>控除不足額</t>
    <rPh sb="0" eb="2">
      <t>コウジョ</t>
    </rPh>
    <rPh sb="2" eb="5">
      <t>フソクガク</t>
    </rPh>
    <phoneticPr fontId="1"/>
  </si>
  <si>
    <t>（A）</t>
    <phoneticPr fontId="1"/>
  </si>
  <si>
    <t>（B）</t>
    <phoneticPr fontId="1"/>
  </si>
  <si>
    <r>
      <t>所得割額</t>
    </r>
    <r>
      <rPr>
        <b/>
        <sz val="11"/>
        <color theme="1"/>
        <rFont val="游ゴシック"/>
        <family val="3"/>
        <charset val="128"/>
        <scheme val="minor"/>
      </rPr>
      <t>（A）</t>
    </r>
    <rPh sb="0" eb="2">
      <t>ショトク</t>
    </rPh>
    <rPh sb="2" eb="3">
      <t>ワリ</t>
    </rPh>
    <rPh sb="3" eb="4">
      <t>ガク</t>
    </rPh>
    <phoneticPr fontId="3"/>
  </si>
  <si>
    <r>
      <t>均等割額</t>
    </r>
    <r>
      <rPr>
        <b/>
        <sz val="11"/>
        <color theme="1"/>
        <rFont val="游ゴシック"/>
        <family val="3"/>
        <charset val="128"/>
        <scheme val="minor"/>
      </rPr>
      <t>（B）</t>
    </r>
    <rPh sb="0" eb="2">
      <t>キントウ</t>
    </rPh>
    <rPh sb="2" eb="3">
      <t>ワリ</t>
    </rPh>
    <rPh sb="3" eb="4">
      <t>ガク</t>
    </rPh>
    <phoneticPr fontId="3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</si>
  <si>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</si>
  <si>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</si>
  <si>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合計額</t>
    <rPh sb="0" eb="3">
      <t>ゴウケイガク</t>
    </rPh>
    <phoneticPr fontId="1"/>
  </si>
  <si>
    <t>所得割総所得</t>
    <rPh sb="0" eb="3">
      <t>ショトクワリ</t>
    </rPh>
    <rPh sb="3" eb="6">
      <t>ソウショトク</t>
    </rPh>
    <phoneticPr fontId="1"/>
  </si>
  <si>
    <t>所得割額</t>
    <rPh sb="0" eb="4">
      <t>ショトクワリガク</t>
    </rPh>
    <phoneticPr fontId="1"/>
  </si>
  <si>
    <t>（2）市民税額</t>
    <rPh sb="3" eb="6">
      <t>シミンゼイ</t>
    </rPh>
    <rPh sb="6" eb="7">
      <t>ガク</t>
    </rPh>
    <phoneticPr fontId="1"/>
  </si>
  <si>
    <t>標準時間</t>
    <rPh sb="0" eb="2">
      <t>ヒョウジュン</t>
    </rPh>
    <rPh sb="2" eb="4">
      <t>ジカン</t>
    </rPh>
    <phoneticPr fontId="1"/>
  </si>
  <si>
    <t>短時間</t>
    <rPh sb="0" eb="3">
      <t>タンジカン</t>
    </rPh>
    <phoneticPr fontId="1"/>
  </si>
  <si>
    <t>認定こども園【保育利用】</t>
    <rPh sb="0" eb="2">
      <t>ニンテイ</t>
    </rPh>
    <rPh sb="5" eb="6">
      <t>エン</t>
    </rPh>
    <rPh sb="7" eb="9">
      <t>ホイク</t>
    </rPh>
    <rPh sb="9" eb="11">
      <t>リヨウ</t>
    </rPh>
    <phoneticPr fontId="2"/>
  </si>
  <si>
    <t>認定こども園【教育利用】</t>
    <rPh sb="0" eb="2">
      <t>ニンテイ</t>
    </rPh>
    <rPh sb="5" eb="6">
      <t>エン</t>
    </rPh>
    <rPh sb="7" eb="9">
      <t>キョウイク</t>
    </rPh>
    <rPh sb="9" eb="11">
      <t>リヨウ</t>
    </rPh>
    <phoneticPr fontId="2"/>
  </si>
  <si>
    <t>幼稚園【新制度】</t>
    <rPh sb="0" eb="3">
      <t>ヨウチエン</t>
    </rPh>
    <rPh sb="4" eb="7">
      <t>シンセイド</t>
    </rPh>
    <phoneticPr fontId="2"/>
  </si>
  <si>
    <t>幼稚園【私学助成】</t>
    <rPh sb="0" eb="3">
      <t>ヨウチエン</t>
    </rPh>
    <rPh sb="4" eb="6">
      <t>シガク</t>
    </rPh>
    <rPh sb="6" eb="8">
      <t>ジョセイ</t>
    </rPh>
    <phoneticPr fontId="2"/>
  </si>
  <si>
    <t>認可外保育施設等【企業主導型以外】</t>
    <rPh sb="0" eb="7">
      <t>ニンカガイホイクシセツ</t>
    </rPh>
    <rPh sb="7" eb="8">
      <t>トウ</t>
    </rPh>
    <rPh sb="9" eb="14">
      <t>キギョウシュドウガタ</t>
    </rPh>
    <rPh sb="14" eb="16">
      <t>イガイ</t>
    </rPh>
    <phoneticPr fontId="1"/>
  </si>
  <si>
    <t>認可外保育施設等【企業主導型】</t>
  </si>
  <si>
    <t>認可外保育施設等【企業主導型】</t>
    <rPh sb="0" eb="7">
      <t>ニンカガイホイクシセツ</t>
    </rPh>
    <rPh sb="7" eb="8">
      <t>トウ</t>
    </rPh>
    <rPh sb="9" eb="14">
      <t>キギョウシュドウガタ</t>
    </rPh>
    <phoneticPr fontId="1"/>
  </si>
  <si>
    <t>認定こども園【保育利用】</t>
    <rPh sb="0" eb="2">
      <t>ニンテイ</t>
    </rPh>
    <rPh sb="5" eb="6">
      <t>エン</t>
    </rPh>
    <phoneticPr fontId="2"/>
  </si>
  <si>
    <t>幼稚園【新制度】</t>
    <rPh sb="0" eb="3">
      <t>ヨウチエン</t>
    </rPh>
    <phoneticPr fontId="2"/>
  </si>
  <si>
    <t>幼稚園【私学助成】</t>
    <rPh sb="0" eb="3">
      <t>ヨウチエン</t>
    </rPh>
    <phoneticPr fontId="2"/>
  </si>
  <si>
    <t>認可外保育施設等【企業主導型以外】</t>
    <rPh sb="0" eb="7">
      <t>ニンカガイホイクシセツ</t>
    </rPh>
    <rPh sb="7" eb="8">
      <t>トウ</t>
    </rPh>
    <phoneticPr fontId="1"/>
  </si>
  <si>
    <t>調整控除額</t>
    <rPh sb="0" eb="2">
      <t>チョウセイ</t>
    </rPh>
    <rPh sb="2" eb="4">
      <t>コウジョ</t>
    </rPh>
    <rPh sb="4" eb="5">
      <t>ガク</t>
    </rPh>
    <phoneticPr fontId="1"/>
  </si>
  <si>
    <t>認定こども園【教育利用】</t>
    <rPh sb="0" eb="2">
      <t>ニンテイ</t>
    </rPh>
    <rPh sb="5" eb="6">
      <t>エン</t>
    </rPh>
    <rPh sb="7" eb="9">
      <t>キョウイク</t>
    </rPh>
    <phoneticPr fontId="2"/>
  </si>
  <si>
    <t>選択してください</t>
    <rPh sb="0" eb="2">
      <t>センタク</t>
    </rPh>
    <phoneticPr fontId="1"/>
  </si>
  <si>
    <t>選択してください</t>
    <rPh sb="0" eb="2">
      <t>センタク</t>
    </rPh>
    <phoneticPr fontId="1"/>
  </si>
  <si>
    <t>その他</t>
    <rPh sb="2" eb="3">
      <t>タ</t>
    </rPh>
    <phoneticPr fontId="1"/>
  </si>
  <si>
    <t>※　政令市でお住まいだった方は、本市と税率が異なるためシミュレーションした保育料が多少異なります。</t>
    <rPh sb="2" eb="5">
      <t>セイレイシ</t>
    </rPh>
    <rPh sb="7" eb="8">
      <t>ス</t>
    </rPh>
    <rPh sb="13" eb="14">
      <t>カタ</t>
    </rPh>
    <rPh sb="16" eb="18">
      <t>ホンシ</t>
    </rPh>
    <rPh sb="19" eb="21">
      <t>ゼイリツ</t>
    </rPh>
    <rPh sb="22" eb="23">
      <t>コト</t>
    </rPh>
    <rPh sb="41" eb="43">
      <t>タショウ</t>
    </rPh>
    <rPh sb="43" eb="44">
      <t>コト</t>
    </rPh>
    <phoneticPr fontId="1"/>
  </si>
  <si>
    <t>障がい児通所施設等</t>
  </si>
  <si>
    <t>保育必要量の要件が不要な施設</t>
    <rPh sb="0" eb="5">
      <t>ホイクヒツヨウリョウ</t>
    </rPh>
    <rPh sb="6" eb="8">
      <t>ヨウケン</t>
    </rPh>
    <rPh sb="9" eb="11">
      <t>フヨウ</t>
    </rPh>
    <rPh sb="12" eb="14">
      <t>シセツ</t>
    </rPh>
    <phoneticPr fontId="1"/>
  </si>
  <si>
    <t>新1号
又は新2号・新3号</t>
  </si>
  <si>
    <t>ひとり親または障がい者世帯</t>
    <rPh sb="3" eb="4">
      <t>オヤ</t>
    </rPh>
    <rPh sb="7" eb="8">
      <t>ショウ</t>
    </rPh>
    <rPh sb="10" eb="11">
      <t>シャ</t>
    </rPh>
    <rPh sb="11" eb="13">
      <t>セタイ</t>
    </rPh>
    <phoneticPr fontId="3"/>
  </si>
  <si>
    <t>年齢・学年</t>
    <rPh sb="0" eb="2">
      <t>ネンレイ</t>
    </rPh>
    <rPh sb="3" eb="5">
      <t>ガクネン</t>
    </rPh>
    <phoneticPr fontId="3"/>
  </si>
  <si>
    <t>の部分に入力またはプルダウンより選択してください。</t>
    <phoneticPr fontId="1"/>
  </si>
  <si>
    <r>
      <t>世帯情報</t>
    </r>
    <r>
      <rPr>
        <sz val="10"/>
        <color theme="1"/>
        <rFont val="游ゴシック"/>
        <family val="3"/>
        <charset val="128"/>
        <scheme val="minor"/>
      </rPr>
      <t>（該当する場合は○を選択してください。）</t>
    </r>
    <rPh sb="0" eb="4">
      <t>セタイジョウホウ</t>
    </rPh>
    <rPh sb="5" eb="7">
      <t>ガイトウ</t>
    </rPh>
    <rPh sb="9" eb="11">
      <t>バアイ</t>
    </rPh>
    <rPh sb="14" eb="16">
      <t>センタク</t>
    </rPh>
    <phoneticPr fontId="1"/>
  </si>
  <si>
    <t>（C）</t>
    <phoneticPr fontId="1"/>
  </si>
  <si>
    <t>（D）</t>
    <phoneticPr fontId="1"/>
  </si>
  <si>
    <t>（A）= （C）－(D)</t>
    <phoneticPr fontId="1"/>
  </si>
  <si>
    <r>
      <t>税情報</t>
    </r>
    <r>
      <rPr>
        <sz val="10"/>
        <color theme="1"/>
        <rFont val="游ゴシック"/>
        <family val="3"/>
        <charset val="128"/>
        <scheme val="minor"/>
      </rPr>
      <t>（市民税・府民税　税額決定・変更通知書に記載された金額を入力してください。）</t>
    </r>
    <rPh sb="0" eb="3">
      <t>ゼイジョウホウ</t>
    </rPh>
    <rPh sb="4" eb="7">
      <t>シミンゼイ</t>
    </rPh>
    <rPh sb="8" eb="11">
      <t>フミンゼイ</t>
    </rPh>
    <rPh sb="12" eb="14">
      <t>ゼイガク</t>
    </rPh>
    <rPh sb="14" eb="16">
      <t>ケッテイ</t>
    </rPh>
    <rPh sb="17" eb="19">
      <t>ヘンコウ</t>
    </rPh>
    <rPh sb="19" eb="22">
      <t>ツウチショ</t>
    </rPh>
    <rPh sb="23" eb="25">
      <t>キサイ</t>
    </rPh>
    <rPh sb="28" eb="30">
      <t>キンガク</t>
    </rPh>
    <rPh sb="31" eb="33">
      <t>ニュウリョク</t>
    </rPh>
    <phoneticPr fontId="1"/>
  </si>
  <si>
    <t>ver</t>
    <phoneticPr fontId="1"/>
  </si>
  <si>
    <t>コメント</t>
    <phoneticPr fontId="1"/>
  </si>
  <si>
    <t>当初公開分</t>
    <rPh sb="0" eb="2">
      <t>トウショ</t>
    </rPh>
    <rPh sb="2" eb="4">
      <t>コウカイ</t>
    </rPh>
    <rPh sb="4" eb="5">
      <t>ブン</t>
    </rPh>
    <phoneticPr fontId="1"/>
  </si>
  <si>
    <t>日付</t>
    <rPh sb="0" eb="2">
      <t>ヒヅケ</t>
    </rPh>
    <phoneticPr fontId="1"/>
  </si>
  <si>
    <t>　保育料シミュレーション</t>
    <rPh sb="1" eb="4">
      <t>ホイクリョウ</t>
    </rPh>
    <phoneticPr fontId="1"/>
  </si>
  <si>
    <t>※　「年齢・学年」は各年度の４月１日の前日の年齢が基準となります。なお、満３歳で幼稚園【新制度】・幼稚園【私学助成】・認定こども園【教育利用】を利用される場合は、「３～５歳」を選択してください。</t>
    <rPh sb="3" eb="5">
      <t>ネンレイ</t>
    </rPh>
    <rPh sb="6" eb="8">
      <t>ガクネン</t>
    </rPh>
    <rPh sb="10" eb="11">
      <t>カク</t>
    </rPh>
    <rPh sb="12" eb="13">
      <t>ド</t>
    </rPh>
    <rPh sb="19" eb="21">
      <t>ゼンジツ</t>
    </rPh>
    <rPh sb="22" eb="24">
      <t>ネンレイ</t>
    </rPh>
    <rPh sb="25" eb="27">
      <t>キジュン</t>
    </rPh>
    <rPh sb="44" eb="47">
      <t>シンセイド</t>
    </rPh>
    <rPh sb="53" eb="57">
      <t>シガクジョセイ</t>
    </rPh>
    <phoneticPr fontId="1"/>
  </si>
  <si>
    <t>※　保育料の助成を受けられる「認可外保育施設（企業主導型以外）」は、無償化の対象施設に限ります。</t>
    <phoneticPr fontId="1"/>
  </si>
  <si>
    <t>※　利用費助成を受けるには、事前に施設等利用給付認定の手続きが必要であり、認定を受けるには一定の要件を満たす必要があります。</t>
    <rPh sb="2" eb="7">
      <t>リヨウヒジョセイ</t>
    </rPh>
    <rPh sb="8" eb="9">
      <t>ウ</t>
    </rPh>
    <rPh sb="14" eb="16">
      <t>ジゼン</t>
    </rPh>
    <rPh sb="17" eb="20">
      <t>シセツトウ</t>
    </rPh>
    <rPh sb="20" eb="22">
      <t>リヨウ</t>
    </rPh>
    <rPh sb="22" eb="24">
      <t>キュウフ</t>
    </rPh>
    <rPh sb="24" eb="26">
      <t>ニンテイ</t>
    </rPh>
    <rPh sb="27" eb="29">
      <t>テツヅ</t>
    </rPh>
    <rPh sb="31" eb="33">
      <t>ヒツヨウ</t>
    </rPh>
    <rPh sb="37" eb="39">
      <t>ニンテイ</t>
    </rPh>
    <rPh sb="40" eb="41">
      <t>ウ</t>
    </rPh>
    <rPh sb="45" eb="47">
      <t>イッテイ</t>
    </rPh>
    <rPh sb="48" eb="50">
      <t>ヨウケン</t>
    </rPh>
    <rPh sb="51" eb="52">
      <t>ミ</t>
    </rPh>
    <rPh sb="54" eb="56">
      <t>ヒツヨウ</t>
    </rPh>
    <phoneticPr fontId="1"/>
  </si>
  <si>
    <t>※　市町村民税が未申告であるなどにより、算定対象となる保護者の市町村民税額を確認できない場合は、上記試算にかかわらず、D13階層の保育料が適用されます。</t>
    <rPh sb="2" eb="7">
      <t>シチョウソンミンゼイ</t>
    </rPh>
    <rPh sb="8" eb="11">
      <t>ミシンコク</t>
    </rPh>
    <rPh sb="20" eb="22">
      <t>サンテイ</t>
    </rPh>
    <rPh sb="22" eb="24">
      <t>タイショウ</t>
    </rPh>
    <rPh sb="27" eb="30">
      <t>ホゴシャ</t>
    </rPh>
    <rPh sb="31" eb="34">
      <t>シチョウソン</t>
    </rPh>
    <rPh sb="34" eb="35">
      <t>ミン</t>
    </rPh>
    <rPh sb="35" eb="36">
      <t>ゼイ</t>
    </rPh>
    <rPh sb="36" eb="37">
      <t>ガク</t>
    </rPh>
    <rPh sb="38" eb="40">
      <t>カクニン</t>
    </rPh>
    <rPh sb="44" eb="46">
      <t>バアイ</t>
    </rPh>
    <rPh sb="48" eb="50">
      <t>ジョウキ</t>
    </rPh>
    <rPh sb="50" eb="52">
      <t>シサン</t>
    </rPh>
    <rPh sb="62" eb="64">
      <t>カイソウ</t>
    </rPh>
    <rPh sb="65" eb="67">
      <t>ホイク</t>
    </rPh>
    <rPh sb="67" eb="68">
      <t>リョウ</t>
    </rPh>
    <rPh sb="69" eb="71">
      <t>テキヨウ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</si>
</sst>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&quot;円&quot;&quot;未&quot;&quot;満&quot;"/>
    <numFmt numFmtId="177" formatCode="#,##0&quot;円&quot;&quot;以上&quot;"/>
    <numFmt numFmtId="178" formatCode="#,##0&quot;円&quot;"/>
    <numFmt numFmtId="179" formatCode="#,##0&quot;円&quot;&quot;以下&quot;"/>
    <numFmt numFmtId="180" formatCode="0&quot;人目&quot;"/>
    <numFmt numFmtId="181" formatCode="[=1]&quot;〇&quot;;General"/>
    <numFmt numFmtId="182" formatCode="#,##0.0;[Red]\-#,##0.0"/>
  </numFmts>
  <fonts count="23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9"/>
      <color rgb="FFFF0000"/>
      <name val="游ゴシック"/>
      <family val="2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b/>
      <sz val="1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/>
  </cellStyleXfs>
  <cellXfs count="119">
    <xf numFmtId="0" fontId="0" fillId="0" borderId="0" xfId="0"/>
    <xf numFmtId="17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77" fontId="0" fillId="0" borderId="0" xfId="0" applyNumberFormat="1" applyAlignment="1">
      <alignment horizontal="left"/>
    </xf>
    <xf numFmtId="178" fontId="0" fillId="0" borderId="0" xfId="0" applyNumberFormat="1"/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179" fontId="0" fillId="0" borderId="0" xfId="0" applyNumberFormat="1" applyAlignment="1">
      <alignment horizontal="left"/>
    </xf>
    <xf numFmtId="0" fontId="8" fillId="0" borderId="0" xfId="0" applyFont="1"/>
    <xf numFmtId="0" fontId="8" fillId="0" borderId="0" xfId="0" applyNumberFormat="1" applyFont="1"/>
    <xf numFmtId="0" fontId="9" fillId="0" borderId="0" xfId="0" applyFont="1"/>
    <xf numFmtId="0" fontId="0" fillId="0" borderId="0" xfId="0" applyAlignment="1">
      <alignment vertical="top" shrinkToFit="1"/>
    </xf>
    <xf numFmtId="0" fontId="0" fillId="0" borderId="0" xfId="0" applyAlignment="1">
      <alignment shrinkToFit="1"/>
    </xf>
    <xf numFmtId="176" fontId="0" fillId="0" borderId="0" xfId="0" applyNumberFormat="1" applyAlignment="1">
      <alignment horizontal="left" shrinkToFit="1"/>
    </xf>
    <xf numFmtId="0" fontId="9" fillId="0" borderId="0" xfId="0" applyFont="1" applyAlignment="1">
      <alignment vertical="top"/>
    </xf>
    <xf numFmtId="0" fontId="10" fillId="0" borderId="0" xfId="0" applyFont="1"/>
    <xf numFmtId="178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77" fontId="0" fillId="0" borderId="0" xfId="0" applyNumberFormat="1" applyAlignment="1">
      <alignment horizontal="left" shrinkToFi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shrinkToFit="1"/>
    </xf>
    <xf numFmtId="0" fontId="0" fillId="0" borderId="1" xfId="0" applyBorder="1" applyAlignment="1">
      <alignment horizontal="left" shrinkToFit="1"/>
    </xf>
    <xf numFmtId="0" fontId="0" fillId="0" borderId="0" xfId="0" applyAlignment="1">
      <alignment horizontal="left" shrinkToFit="1"/>
    </xf>
    <xf numFmtId="0" fontId="0" fillId="0" borderId="1" xfId="0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15" fillId="0" borderId="0" xfId="0" applyFont="1"/>
    <xf numFmtId="0" fontId="4" fillId="0" borderId="0" xfId="0" applyFont="1"/>
    <xf numFmtId="0" fontId="17" fillId="0" borderId="0" xfId="0" applyFont="1"/>
    <xf numFmtId="0" fontId="20" fillId="0" borderId="0" xfId="2"/>
    <xf numFmtId="0" fontId="0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0" fillId="0" borderId="0" xfId="0" applyFont="1" applyFill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38" fontId="4" fillId="3" borderId="3" xfId="1" applyFont="1" applyFill="1" applyBorder="1" applyProtection="1">
      <alignment vertical="center"/>
      <protection locked="0" hidden="1"/>
    </xf>
    <xf numFmtId="0" fontId="4" fillId="0" borderId="4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38" fontId="4" fillId="0" borderId="3" xfId="1" applyFont="1" applyBorder="1" applyProtection="1">
      <alignment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38" fontId="4" fillId="0" borderId="0" xfId="1" applyFont="1" applyBorder="1" applyProtection="1">
      <alignment vertical="center"/>
      <protection hidden="1"/>
    </xf>
    <xf numFmtId="0" fontId="7" fillId="0" borderId="0" xfId="0" applyFont="1" applyFill="1" applyBorder="1" applyAlignment="1" applyProtection="1">
      <alignment horizontal="left" vertical="center"/>
      <protection hidden="1"/>
    </xf>
    <xf numFmtId="181" fontId="4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Protection="1">
      <protection hidden="1"/>
    </xf>
    <xf numFmtId="181" fontId="4" fillId="0" borderId="1" xfId="0" applyNumberFormat="1" applyFont="1" applyBorder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3" fillId="0" borderId="0" xfId="0" applyFont="1" applyFill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58" fontId="4" fillId="3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4" fillId="0" borderId="1" xfId="0" applyFont="1" applyFill="1" applyBorder="1" applyAlignment="1" applyProtection="1">
      <alignment horizontal="center" vertical="center" shrinkToFit="1"/>
      <protection locked="0" hidden="1"/>
    </xf>
    <xf numFmtId="0" fontId="15" fillId="0" borderId="1" xfId="0" applyFont="1" applyBorder="1" applyAlignment="1" applyProtection="1">
      <alignment horizontal="center" vertical="center" wrapText="1" shrinkToFit="1"/>
      <protection hidden="1"/>
    </xf>
    <xf numFmtId="0" fontId="4" fillId="0" borderId="1" xfId="0" applyFont="1" applyBorder="1" applyAlignment="1" applyProtection="1">
      <alignment horizontal="center" vertical="center" shrinkToFit="1"/>
      <protection hidden="1"/>
    </xf>
    <xf numFmtId="180" fontId="4" fillId="0" borderId="1" xfId="0" applyNumberFormat="1" applyFont="1" applyBorder="1" applyAlignment="1" applyProtection="1">
      <alignment horizontal="center" vertical="center" shrinkToFit="1"/>
      <protection hidden="1"/>
    </xf>
    <xf numFmtId="178" fontId="4" fillId="0" borderId="1" xfId="1" applyNumberFormat="1" applyFont="1" applyBorder="1" applyAlignment="1" applyProtection="1">
      <alignment horizontal="right" vertical="center" shrinkToFit="1"/>
      <protection hidden="1"/>
    </xf>
    <xf numFmtId="178" fontId="4" fillId="0" borderId="0" xfId="1" applyNumberFormat="1" applyFont="1" applyFill="1" applyBorder="1" applyAlignment="1" applyProtection="1">
      <alignment horizontal="right" vertical="center" shrinkToFit="1"/>
      <protection hidden="1"/>
    </xf>
    <xf numFmtId="0" fontId="4" fillId="0" borderId="0" xfId="0" applyNumberFormat="1" applyFont="1" applyAlignment="1" applyProtection="1">
      <alignment horizontal="center"/>
      <protection hidden="1"/>
    </xf>
    <xf numFmtId="0" fontId="4" fillId="0" borderId="5" xfId="0" applyFont="1" applyBorder="1" applyProtection="1">
      <protection hidden="1"/>
    </xf>
    <xf numFmtId="178" fontId="4" fillId="0" borderId="5" xfId="1" applyNumberFormat="1" applyFont="1" applyBorder="1" applyAlignment="1" applyProtection="1">
      <alignment horizontal="right" vertical="center" shrinkToFit="1"/>
      <protection hidden="1"/>
    </xf>
    <xf numFmtId="178" fontId="4" fillId="0" borderId="0" xfId="1" applyNumberFormat="1" applyFont="1" applyBorder="1" applyAlignment="1" applyProtection="1">
      <alignment horizontal="right" vertical="center" shrinkToFit="1"/>
      <protection hidden="1"/>
    </xf>
    <xf numFmtId="0" fontId="0" fillId="0" borderId="5" xfId="0" applyFont="1" applyBorder="1" applyProtection="1">
      <protection hidden="1"/>
    </xf>
    <xf numFmtId="0" fontId="4" fillId="0" borderId="0" xfId="0" applyFont="1" applyBorder="1" applyProtection="1">
      <protection hidden="1"/>
    </xf>
    <xf numFmtId="0" fontId="0" fillId="3" borderId="0" xfId="0" applyFont="1" applyFill="1" applyProtection="1">
      <protection hidden="1"/>
    </xf>
    <xf numFmtId="0" fontId="15" fillId="0" borderId="0" xfId="0" applyFont="1" applyBorder="1"/>
    <xf numFmtId="0" fontId="15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21" fillId="0" borderId="0" xfId="0" applyFont="1" applyBorder="1" applyAlignment="1" applyProtection="1">
      <alignment horizontal="left" vertical="center"/>
      <protection hidden="1"/>
    </xf>
    <xf numFmtId="0" fontId="21" fillId="0" borderId="0" xfId="0" applyFont="1" applyBorder="1" applyAlignment="1" applyProtection="1">
      <alignment horizontal="left" vertical="top"/>
      <protection hidden="1"/>
    </xf>
    <xf numFmtId="0" fontId="21" fillId="0" borderId="5" xfId="0" applyFont="1" applyFill="1" applyBorder="1" applyAlignment="1" applyProtection="1">
      <alignment horizontal="left" vertical="center"/>
      <protection hidden="1"/>
    </xf>
    <xf numFmtId="0" fontId="21" fillId="0" borderId="11" xfId="0" applyFont="1" applyFill="1" applyBorder="1" applyAlignment="1" applyProtection="1">
      <alignment horizontal="left" vertical="center"/>
      <protection hidden="1"/>
    </xf>
    <xf numFmtId="14" fontId="0" fillId="0" borderId="0" xfId="0" applyNumberFormat="1"/>
    <xf numFmtId="182" fontId="0" fillId="0" borderId="0" xfId="1" applyNumberFormat="1" applyFont="1" applyAlignment="1">
      <alignment horizontal="center"/>
    </xf>
    <xf numFmtId="0" fontId="16" fillId="0" borderId="0" xfId="0" applyFont="1" applyAlignment="1" applyProtection="1">
      <alignment horizontal="left" vertical="top"/>
      <protection hidden="1"/>
    </xf>
    <xf numFmtId="0" fontId="7" fillId="0" borderId="0" xfId="0" applyFont="1" applyAlignment="1" applyProtection="1">
      <protection hidden="1"/>
    </xf>
    <xf numFmtId="0" fontId="18" fillId="0" borderId="0" xfId="0" applyFont="1" applyAlignment="1" applyProtection="1">
      <protection hidden="1"/>
    </xf>
    <xf numFmtId="0" fontId="19" fillId="0" borderId="0" xfId="0" applyFont="1" applyFill="1" applyBorder="1" applyAlignment="1" applyProtection="1">
      <alignment horizontal="left" vertical="center"/>
      <protection hidden="1"/>
    </xf>
    <xf numFmtId="0" fontId="22" fillId="0" borderId="0" xfId="0" applyFont="1"/>
    <xf numFmtId="0" fontId="12" fillId="2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shrinkToFit="1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 shrinkToFi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3" borderId="3" xfId="0" applyFont="1" applyFill="1" applyBorder="1" applyAlignment="1" applyProtection="1">
      <alignment horizontal="center" vertical="center" shrinkToFit="1"/>
      <protection locked="0" hidden="1"/>
    </xf>
    <xf numFmtId="0" fontId="4" fillId="3" borderId="4" xfId="0" applyFont="1" applyFill="1" applyBorder="1" applyAlignment="1" applyProtection="1">
      <alignment horizontal="center" vertical="center" shrinkToFit="1"/>
      <protection locked="0" hidden="1"/>
    </xf>
    <xf numFmtId="181" fontId="4" fillId="0" borderId="1" xfId="0" applyNumberFormat="1" applyFont="1" applyBorder="1" applyAlignment="1" applyProtection="1">
      <alignment horizontal="center" vertical="center" shrinkToFit="1"/>
      <protection hidden="1"/>
    </xf>
    <xf numFmtId="0" fontId="4" fillId="3" borderId="1" xfId="0" applyFont="1" applyFill="1" applyBorder="1" applyAlignment="1" applyProtection="1">
      <alignment horizontal="center" vertical="center" shrinkToFit="1"/>
      <protection locked="0" hidden="1"/>
    </xf>
    <xf numFmtId="49" fontId="17" fillId="0" borderId="0" xfId="0" applyNumberFormat="1" applyFont="1" applyBorder="1" applyAlignment="1">
      <alignment horizontal="left" vertical="center"/>
    </xf>
    <xf numFmtId="0" fontId="15" fillId="4" borderId="1" xfId="0" applyFont="1" applyFill="1" applyBorder="1" applyAlignment="1">
      <alignment horizontal="distributed" vertical="center"/>
    </xf>
    <xf numFmtId="0" fontId="15" fillId="0" borderId="1" xfId="0" applyFont="1" applyBorder="1" applyAlignment="1">
      <alignment horizontal="distributed" vertical="center"/>
    </xf>
    <xf numFmtId="0" fontId="15" fillId="0" borderId="3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4" borderId="3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15" fillId="0" borderId="8" xfId="0" applyFont="1" applyBorder="1" applyAlignment="1">
      <alignment horizontal="distributed" vertical="center"/>
    </xf>
    <xf numFmtId="0" fontId="16" fillId="0" borderId="9" xfId="0" applyFont="1" applyBorder="1" applyAlignment="1">
      <alignment horizontal="center" vertical="center" textRotation="255"/>
    </xf>
    <xf numFmtId="0" fontId="16" fillId="0" borderId="6" xfId="0" applyFont="1" applyBorder="1" applyAlignment="1">
      <alignment horizontal="center" vertical="center" textRotation="255"/>
    </xf>
    <xf numFmtId="0" fontId="16" fillId="0" borderId="8" xfId="0" applyFont="1" applyBorder="1" applyAlignment="1">
      <alignment horizontal="center" vertical="center" textRotation="255"/>
    </xf>
    <xf numFmtId="0" fontId="15" fillId="0" borderId="7" xfId="0" applyFont="1" applyBorder="1" applyAlignment="1">
      <alignment horizontal="distributed" vertical="center"/>
    </xf>
    <xf numFmtId="0" fontId="0" fillId="0" borderId="0" xfId="0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</cellXfs>
  <cellStyles count="3">
    <cellStyle name="ハイパーリンク" xfId="2" builtinId="8"/>
    <cellStyle name="桁区切り" xfId="1" builtinId="6"/>
    <cellStyle name="標準" xfId="0" builtinId="0"/>
  </cellStyles>
  <dxfs count="19"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&#20196;&#21644;&#65303;&#24180;&#24230;&#12288;&#20445;&#32946;&#26009;&#12471;&#12511;&#12517;&#12524;&#12540;&#12471;&#12519;&#12531;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57150</xdr:rowOff>
    </xdr:from>
    <xdr:to>
      <xdr:col>7</xdr:col>
      <xdr:colOff>19050</xdr:colOff>
      <xdr:row>16</xdr:row>
      <xdr:rowOff>19050</xdr:rowOff>
    </xdr:to>
    <xdr:sp macro="" textlink="">
      <xdr:nvSpPr>
        <xdr:cNvPr id="2" name="角丸四角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57400" y="3390900"/>
          <a:ext cx="2762250" cy="438150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上記内容を確認し、理解しました。</a:t>
          </a:r>
        </a:p>
      </xdr:txBody>
    </xdr:sp>
    <xdr:clientData/>
  </xdr:twoCellAnchor>
  <xdr:twoCellAnchor>
    <xdr:from>
      <xdr:col>0</xdr:col>
      <xdr:colOff>447675</xdr:colOff>
      <xdr:row>1</xdr:row>
      <xdr:rowOff>104774</xdr:rowOff>
    </xdr:from>
    <xdr:to>
      <xdr:col>9</xdr:col>
      <xdr:colOff>152400</xdr:colOff>
      <xdr:row>13</xdr:row>
      <xdr:rowOff>28575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7675" y="342899"/>
          <a:ext cx="5876925" cy="2781301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/>
            <a:t>【</a:t>
          </a:r>
          <a:r>
            <a:rPr kumimoji="1" lang="ja-JP" altLang="en-US" sz="1600"/>
            <a:t>使用にあたっての注意事項</a:t>
          </a:r>
          <a:r>
            <a:rPr kumimoji="1" lang="en-US" altLang="ja-JP" sz="1600"/>
            <a:t>】</a:t>
          </a:r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・　</a:t>
          </a:r>
          <a:r>
            <a:rPr kumimoji="1" lang="ja-JP" altLang="en-US" sz="1100"/>
            <a:t>この計算結果は、あくまで参考にしていただくためのものです。</a:t>
          </a:r>
          <a:endParaRPr kumimoji="1" lang="en-US" altLang="ja-JP" sz="1100"/>
        </a:p>
        <a:p>
          <a:pPr algn="l"/>
          <a:r>
            <a:rPr kumimoji="1" lang="ja-JP" altLang="en-US" sz="1100"/>
            <a:t>　　世帯の状況等により</a:t>
          </a:r>
          <a:r>
            <a:rPr kumimoji="1" lang="ja-JP" altLang="en-US" sz="1100" u="sng"/>
            <a:t>実際の保育料とは異なる場合があります</a:t>
          </a:r>
          <a:r>
            <a:rPr kumimoji="1" lang="ja-JP" altLang="en-US" sz="1100"/>
            <a:t>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４月分から８月分までの保育料は前年度、９月分から３月分までの保育料は 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当年度の市民税額に基づき算定されます。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参考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 </a:t>
          </a: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kumimoji="1"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月～令和</a:t>
          </a:r>
          <a:r>
            <a:rPr kumimoji="1"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月の保育料・・・令和</a:t>
          </a:r>
          <a:r>
            <a:rPr kumimoji="1"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年度市民税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額</a:t>
          </a: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（令和</a:t>
          </a:r>
          <a:r>
            <a:rPr kumimoji="1"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年分収入）</a:t>
          </a:r>
          <a:endParaRPr lang="ja-JP" altLang="ja-JP" sz="1050">
            <a:effectLst/>
          </a:endParaRPr>
        </a:p>
        <a:p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 　令和</a:t>
          </a:r>
          <a:r>
            <a:rPr kumimoji="1"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月～令和</a:t>
          </a:r>
          <a:r>
            <a:rPr kumimoji="1"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月の保育料・・・令和</a:t>
          </a:r>
          <a:r>
            <a:rPr kumimoji="1"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年度市民税額（令和</a:t>
          </a:r>
          <a:r>
            <a:rPr kumimoji="1"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年分収入）</a:t>
          </a:r>
          <a:endParaRPr kumimoji="1" lang="en-US" altLang="ja-JP" sz="1050"/>
        </a:p>
        <a:p>
          <a:pPr algn="l"/>
          <a:endParaRPr kumimoji="1" lang="en-US" altLang="ja-JP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602549</xdr:colOff>
      <xdr:row>0</xdr:row>
      <xdr:rowOff>621846</xdr:rowOff>
    </xdr:from>
    <xdr:to>
      <xdr:col>11</xdr:col>
      <xdr:colOff>210647</xdr:colOff>
      <xdr:row>6</xdr:row>
      <xdr:rowOff>118382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8849" y="621846"/>
          <a:ext cx="2494173" cy="1563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601195</xdr:colOff>
      <xdr:row>8</xdr:row>
      <xdr:rowOff>224333</xdr:rowOff>
    </xdr:from>
    <xdr:to>
      <xdr:col>11</xdr:col>
      <xdr:colOff>1277470</xdr:colOff>
      <xdr:row>15</xdr:row>
      <xdr:rowOff>336569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7495" y="2767508"/>
          <a:ext cx="3562350" cy="1712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38100</xdr:colOff>
      <xdr:row>0</xdr:row>
      <xdr:rowOff>27454</xdr:rowOff>
    </xdr:from>
    <xdr:to>
      <xdr:col>7</xdr:col>
      <xdr:colOff>133350</xdr:colOff>
      <xdr:row>0</xdr:row>
      <xdr:rowOff>438150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8100" y="27454"/>
          <a:ext cx="4781550" cy="410696"/>
        </a:xfrm>
        <a:prstGeom prst="roundRect">
          <a:avLst/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54000" rIns="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この計算結果は、あくまで参考にしていただくためのものです。</a:t>
          </a:r>
          <a:endParaRPr lang="ja-JP" altLang="ja-JP">
            <a:solidFill>
              <a:srgbClr val="FF0000"/>
            </a:solidFill>
            <a:effectLst/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世帯の状況等により</a:t>
          </a:r>
          <a:r>
            <a:rPr kumimoji="1" lang="ja-JP" altLang="ja-JP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実際の保育料とは異なる場合があります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593913</xdr:colOff>
      <xdr:row>0</xdr:row>
      <xdr:rowOff>247651</xdr:rowOff>
    </xdr:from>
    <xdr:to>
      <xdr:col>12</xdr:col>
      <xdr:colOff>1238252</xdr:colOff>
      <xdr:row>15</xdr:row>
      <xdr:rowOff>246530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277972" y="247651"/>
          <a:ext cx="4924986" cy="4100232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657226</xdr:colOff>
      <xdr:row>0</xdr:row>
      <xdr:rowOff>428625</xdr:rowOff>
    </xdr:from>
    <xdr:to>
      <xdr:col>11</xdr:col>
      <xdr:colOff>1</xdr:colOff>
      <xdr:row>0</xdr:row>
      <xdr:rowOff>771525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343526" y="428625"/>
          <a:ext cx="22288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市民税が給与天引き（特別徴収）の方</a:t>
          </a:r>
        </a:p>
      </xdr:txBody>
    </xdr:sp>
    <xdr:clientData/>
  </xdr:twoCellAnchor>
  <xdr:twoCellAnchor>
    <xdr:from>
      <xdr:col>7</xdr:col>
      <xdr:colOff>847725</xdr:colOff>
      <xdr:row>0</xdr:row>
      <xdr:rowOff>85725</xdr:rowOff>
    </xdr:from>
    <xdr:to>
      <xdr:col>12</xdr:col>
      <xdr:colOff>542925</xdr:colOff>
      <xdr:row>0</xdr:row>
      <xdr:rowOff>428625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534025" y="85725"/>
          <a:ext cx="39814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【</a:t>
          </a:r>
          <a:r>
            <a:rPr kumimoji="1" lang="ja-JP" altLang="en-US" sz="1050"/>
            <a:t>参考</a:t>
          </a:r>
          <a:r>
            <a:rPr kumimoji="1" lang="en-US" altLang="ja-JP" sz="1050"/>
            <a:t>】</a:t>
          </a:r>
          <a:r>
            <a:rPr kumimoji="1" lang="ja-JP" altLang="en-US" sz="1050"/>
            <a:t>シミュレーション時に税情報欄へ金額を入力する項目</a:t>
          </a:r>
        </a:p>
      </xdr:txBody>
    </xdr:sp>
    <xdr:clientData/>
  </xdr:twoCellAnchor>
  <xdr:twoCellAnchor>
    <xdr:from>
      <xdr:col>7</xdr:col>
      <xdr:colOff>657226</xdr:colOff>
      <xdr:row>7</xdr:row>
      <xdr:rowOff>190500</xdr:rowOff>
    </xdr:from>
    <xdr:to>
      <xdr:col>11</xdr:col>
      <xdr:colOff>276225</xdr:colOff>
      <xdr:row>9</xdr:row>
      <xdr:rowOff>57150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5343526" y="2495550"/>
          <a:ext cx="2505074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市民税が給与天引きでない（普通徴収）の方</a:t>
          </a:r>
        </a:p>
      </xdr:txBody>
    </xdr:sp>
    <xdr:clientData/>
  </xdr:twoCellAnchor>
  <xdr:twoCellAnchor>
    <xdr:from>
      <xdr:col>11</xdr:col>
      <xdr:colOff>238126</xdr:colOff>
      <xdr:row>0</xdr:row>
      <xdr:rowOff>647699</xdr:rowOff>
    </xdr:from>
    <xdr:to>
      <xdr:col>12</xdr:col>
      <xdr:colOff>742950</xdr:colOff>
      <xdr:row>2</xdr:row>
      <xdr:rowOff>295274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7810501" y="647699"/>
          <a:ext cx="1904999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900"/>
            <a:t>給与所得等に係る市民税・府民税</a:t>
          </a:r>
          <a:endParaRPr kumimoji="1" lang="en-US" altLang="ja-JP" sz="900"/>
        </a:p>
        <a:p>
          <a:pPr algn="l"/>
          <a:r>
            <a:rPr kumimoji="1" lang="ja-JP" altLang="en-US" sz="900"/>
            <a:t>特別徴収の決定又は変更通知書</a:t>
          </a:r>
        </a:p>
      </xdr:txBody>
    </xdr:sp>
    <xdr:clientData/>
  </xdr:twoCellAnchor>
  <xdr:twoCellAnchor>
    <xdr:from>
      <xdr:col>11</xdr:col>
      <xdr:colOff>266701</xdr:colOff>
      <xdr:row>8</xdr:row>
      <xdr:rowOff>190499</xdr:rowOff>
    </xdr:from>
    <xdr:to>
      <xdr:col>12</xdr:col>
      <xdr:colOff>1190625</xdr:colOff>
      <xdr:row>11</xdr:row>
      <xdr:rowOff>114299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7839076" y="2733674"/>
          <a:ext cx="2324099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900"/>
            <a:t>市民税・府民税　税額決定・変更通知書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</xdr:row>
      <xdr:rowOff>228600</xdr:rowOff>
    </xdr:from>
    <xdr:to>
      <xdr:col>14</xdr:col>
      <xdr:colOff>57150</xdr:colOff>
      <xdr:row>3</xdr:row>
      <xdr:rowOff>38100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04850" y="466725"/>
          <a:ext cx="2686050" cy="285750"/>
        </a:xfrm>
        <a:prstGeom prst="roundRect">
          <a:avLst/>
        </a:prstGeom>
        <a:noFill/>
        <a:ln w="44450">
          <a:solidFill>
            <a:schemeClr val="tx1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228600</xdr:colOff>
      <xdr:row>4</xdr:row>
      <xdr:rowOff>200025</xdr:rowOff>
    </xdr:from>
    <xdr:to>
      <xdr:col>14</xdr:col>
      <xdr:colOff>57150</xdr:colOff>
      <xdr:row>6</xdr:row>
      <xdr:rowOff>9525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04850" y="1152525"/>
          <a:ext cx="2686050" cy="285750"/>
        </a:xfrm>
        <a:prstGeom prst="roundRect">
          <a:avLst/>
        </a:prstGeom>
        <a:noFill/>
        <a:ln w="44450">
          <a:solidFill>
            <a:schemeClr val="tx1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219075</xdr:colOff>
      <xdr:row>2</xdr:row>
      <xdr:rowOff>209550</xdr:rowOff>
    </xdr:from>
    <xdr:to>
      <xdr:col>28</xdr:col>
      <xdr:colOff>95250</xdr:colOff>
      <xdr:row>5</xdr:row>
      <xdr:rowOff>28575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591050" y="685800"/>
          <a:ext cx="2686050" cy="533400"/>
        </a:xfrm>
        <a:prstGeom prst="roundRect">
          <a:avLst/>
        </a:prstGeom>
        <a:noFill/>
        <a:ln w="44450">
          <a:solidFill>
            <a:schemeClr val="tx1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219075</xdr:colOff>
      <xdr:row>6</xdr:row>
      <xdr:rowOff>190500</xdr:rowOff>
    </xdr:from>
    <xdr:to>
      <xdr:col>28</xdr:col>
      <xdr:colOff>95250</xdr:colOff>
      <xdr:row>8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591050" y="1619250"/>
          <a:ext cx="2686050" cy="285750"/>
        </a:xfrm>
        <a:prstGeom prst="roundRect">
          <a:avLst/>
        </a:prstGeom>
        <a:noFill/>
        <a:ln w="44450">
          <a:solidFill>
            <a:schemeClr val="tx1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7"/>
  <sheetViews>
    <sheetView showGridLines="0" workbookViewId="0"/>
  </sheetViews>
  <sheetFormatPr defaultColWidth="0" defaultRowHeight="18.75" zeroHeight="1"/>
  <cols>
    <col min="1" max="10" width="9" customWidth="1"/>
    <col min="11" max="16384" width="9" hidden="1"/>
  </cols>
  <sheetData>
    <row r="1" spans="5:8"/>
    <row r="2" spans="5:8"/>
    <row r="3" spans="5:8"/>
    <row r="4" spans="5:8"/>
    <row r="5" spans="5:8"/>
    <row r="6" spans="5:8"/>
    <row r="7" spans="5:8"/>
    <row r="8" spans="5:8"/>
    <row r="9" spans="5:8"/>
    <row r="10" spans="5:8"/>
    <row r="11" spans="5:8">
      <c r="E11" s="30"/>
    </row>
    <row r="12" spans="5:8"/>
    <row r="13" spans="5:8"/>
    <row r="14" spans="5:8"/>
    <row r="15" spans="5:8">
      <c r="H15" s="88"/>
    </row>
    <row r="16" spans="5:8"/>
    <row r="17"/>
  </sheetData>
  <sheetProtection algorithmName="SHA-512" hashValue="CSmcU6mc1sfRERWpJzGlHGodxLuRQpKxJuvpcN4IyzvsQWhEQUdZU31svUjY907Y+FkBUU2ogmt8ysWqYVhQHw==" saltValue="qGk5jHT7gzpk+AP3uHzbuQ==" spinCount="100000" sheet="1" objects="1" scenarios="1"/>
  <phoneticPr fontId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XFC35"/>
  <sheetViews>
    <sheetView showGridLines="0" tabSelected="1" topLeftCell="C1" zoomScaleNormal="100" zoomScaleSheetLayoutView="70" workbookViewId="0">
      <selection activeCell="D5" sqref="D5"/>
    </sheetView>
  </sheetViews>
  <sheetFormatPr defaultColWidth="9" defaultRowHeight="18.75" zeroHeight="1"/>
  <cols>
    <col min="1" max="2" width="7.75" style="31" hidden="1" customWidth="1"/>
    <col min="3" max="3" width="9.25" style="31" customWidth="1"/>
    <col min="4" max="4" width="17.25" style="31" customWidth="1"/>
    <col min="5" max="5" width="10" style="32" customWidth="1"/>
    <col min="6" max="6" width="14" style="31" customWidth="1"/>
    <col min="7" max="7" width="11" style="31" bestFit="1" customWidth="1"/>
    <col min="8" max="8" width="21.375" style="31" customWidth="1"/>
    <col min="9" max="9" width="5.625" style="31" bestFit="1" customWidth="1"/>
    <col min="10" max="10" width="9.875" style="31" hidden="1" customWidth="1"/>
    <col min="11" max="11" width="10.875" style="31" customWidth="1"/>
    <col min="12" max="13" width="18.375" style="31" customWidth="1"/>
    <col min="14" max="14" width="0.625" style="33" customWidth="1"/>
    <col min="15" max="18" width="9" style="34" hidden="1" customWidth="1"/>
    <col min="19" max="19" width="15" style="31" hidden="1" customWidth="1"/>
    <col min="20" max="16383" width="9" style="31" hidden="1" customWidth="1"/>
    <col min="16384" max="16384" width="1.375" style="31" customWidth="1"/>
  </cols>
  <sheetData>
    <row r="1" spans="2:20" ht="63.75" customHeight="1">
      <c r="C1" s="86" t="s">
        <v>151</v>
      </c>
    </row>
    <row r="2" spans="2:20">
      <c r="C2" s="74"/>
      <c r="D2" s="31" t="s">
        <v>141</v>
      </c>
      <c r="H2" s="35"/>
    </row>
    <row r="3" spans="2:20" ht="24">
      <c r="C3" s="36" t="s">
        <v>146</v>
      </c>
      <c r="L3" s="37"/>
    </row>
    <row r="4" spans="2:20">
      <c r="C4" s="38" t="s">
        <v>24</v>
      </c>
      <c r="D4" s="91" t="s">
        <v>109</v>
      </c>
      <c r="E4" s="91"/>
      <c r="F4" s="94" t="s">
        <v>110</v>
      </c>
      <c r="G4" s="95"/>
      <c r="L4" s="37"/>
    </row>
    <row r="5" spans="2:20">
      <c r="C5" s="39" t="s">
        <v>34</v>
      </c>
      <c r="D5" s="40"/>
      <c r="E5" s="41" t="s">
        <v>35</v>
      </c>
      <c r="F5" s="40"/>
      <c r="G5" s="41" t="s">
        <v>35</v>
      </c>
      <c r="H5" s="42"/>
    </row>
    <row r="6" spans="2:20">
      <c r="C6" s="39" t="s">
        <v>36</v>
      </c>
      <c r="D6" s="40"/>
      <c r="E6" s="41" t="s">
        <v>35</v>
      </c>
      <c r="F6" s="40"/>
      <c r="G6" s="41" t="s">
        <v>35</v>
      </c>
      <c r="H6" s="42"/>
    </row>
    <row r="7" spans="2:20">
      <c r="C7" s="39" t="s">
        <v>37</v>
      </c>
      <c r="D7" s="43">
        <f>SUM(D5:D6)</f>
        <v>0</v>
      </c>
      <c r="E7" s="44" t="s">
        <v>35</v>
      </c>
      <c r="F7" s="43">
        <f>SUM(F5:F6)</f>
        <v>0</v>
      </c>
      <c r="G7" s="44" t="s">
        <v>35</v>
      </c>
      <c r="H7" s="45"/>
      <c r="T7" s="31" t="s">
        <v>137</v>
      </c>
    </row>
    <row r="8" spans="2:20">
      <c r="C8" s="78" t="s">
        <v>93</v>
      </c>
      <c r="D8" s="46"/>
      <c r="E8" s="45"/>
      <c r="F8" s="46"/>
      <c r="G8" s="45"/>
      <c r="H8" s="45"/>
      <c r="T8" s="31" t="s">
        <v>132</v>
      </c>
    </row>
    <row r="9" spans="2:20">
      <c r="C9" s="79" t="s">
        <v>135</v>
      </c>
      <c r="T9" s="31" t="s">
        <v>120</v>
      </c>
    </row>
    <row r="10" spans="2:20" ht="23.25" customHeight="1">
      <c r="C10" s="47" t="s">
        <v>142</v>
      </c>
      <c r="H10" s="84"/>
      <c r="T10" s="31" t="s">
        <v>121</v>
      </c>
    </row>
    <row r="11" spans="2:20">
      <c r="C11" s="92" t="s">
        <v>52</v>
      </c>
      <c r="D11" s="92"/>
      <c r="E11" s="48"/>
      <c r="F11" s="49" t="s">
        <v>55</v>
      </c>
      <c r="L11" s="37"/>
      <c r="T11" s="31" t="s">
        <v>122</v>
      </c>
    </row>
    <row r="12" spans="2:20">
      <c r="B12" s="31" t="s">
        <v>138</v>
      </c>
      <c r="C12" s="92" t="s">
        <v>53</v>
      </c>
      <c r="D12" s="92"/>
      <c r="E12" s="50">
        <f>IF(E$11=1,"",IF(SUM($D$7,$F$7)=0,1,""))</f>
        <v>1</v>
      </c>
      <c r="F12" s="49" t="s">
        <v>56</v>
      </c>
      <c r="G12" s="49"/>
      <c r="T12" s="31" t="s">
        <v>123</v>
      </c>
    </row>
    <row r="13" spans="2:20">
      <c r="C13" s="92" t="s">
        <v>54</v>
      </c>
      <c r="D13" s="92"/>
      <c r="E13" s="50" t="str">
        <f>IF(E$11=1,"",IF(AND(D7=0,F7&gt;0),1,""))</f>
        <v/>
      </c>
      <c r="F13" s="49" t="s">
        <v>57</v>
      </c>
      <c r="G13" s="49"/>
      <c r="T13" s="31" t="s">
        <v>125</v>
      </c>
    </row>
    <row r="14" spans="2:20">
      <c r="C14" s="90" t="s">
        <v>139</v>
      </c>
      <c r="D14" s="90"/>
      <c r="E14" s="48"/>
      <c r="F14" s="51"/>
      <c r="G14" s="52"/>
      <c r="J14" s="53"/>
      <c r="K14" s="53"/>
      <c r="L14" s="53"/>
      <c r="M14" s="53"/>
      <c r="N14" s="54"/>
      <c r="T14" s="31" t="s">
        <v>136</v>
      </c>
    </row>
    <row r="15" spans="2:20" ht="9" customHeight="1">
      <c r="C15" s="55"/>
      <c r="D15" s="55"/>
      <c r="E15" s="56"/>
      <c r="F15" s="52"/>
      <c r="G15" s="52"/>
      <c r="I15" s="53"/>
      <c r="J15" s="53"/>
      <c r="K15" s="53"/>
      <c r="L15" s="53"/>
      <c r="M15" s="53"/>
      <c r="N15" s="54"/>
      <c r="T15" s="31" t="s">
        <v>40</v>
      </c>
    </row>
    <row r="16" spans="2:20" ht="33" customHeight="1">
      <c r="C16" s="85" t="s">
        <v>77</v>
      </c>
      <c r="D16" s="57"/>
      <c r="E16" s="56"/>
      <c r="F16" s="57"/>
      <c r="G16" s="57"/>
      <c r="H16" s="57"/>
      <c r="I16" s="57"/>
      <c r="T16" s="31" t="s">
        <v>61</v>
      </c>
    </row>
    <row r="17" spans="1:20" ht="23.25" customHeight="1">
      <c r="C17" s="91" t="s">
        <v>24</v>
      </c>
      <c r="D17" s="93" t="s">
        <v>140</v>
      </c>
      <c r="E17" s="91" t="s">
        <v>38</v>
      </c>
      <c r="F17" s="91"/>
      <c r="G17" s="91" t="s">
        <v>43</v>
      </c>
      <c r="H17" s="91"/>
      <c r="I17" s="91"/>
      <c r="J17" s="91"/>
      <c r="K17" s="91"/>
      <c r="L17" s="89" t="s">
        <v>60</v>
      </c>
      <c r="M17" s="89" t="s">
        <v>85</v>
      </c>
      <c r="N17" s="58"/>
      <c r="T17" s="31" t="s">
        <v>134</v>
      </c>
    </row>
    <row r="18" spans="1:20" ht="56.25" customHeight="1">
      <c r="C18" s="91"/>
      <c r="D18" s="91"/>
      <c r="E18" s="91"/>
      <c r="F18" s="91"/>
      <c r="G18" s="59" t="s">
        <v>65</v>
      </c>
      <c r="H18" s="59" t="s">
        <v>45</v>
      </c>
      <c r="I18" s="38" t="s">
        <v>44</v>
      </c>
      <c r="J18" s="59" t="s">
        <v>46</v>
      </c>
      <c r="K18" s="59" t="s">
        <v>47</v>
      </c>
      <c r="L18" s="89"/>
      <c r="M18" s="89"/>
      <c r="N18" s="58"/>
      <c r="O18" s="34" t="s">
        <v>58</v>
      </c>
      <c r="P18" s="34" t="s">
        <v>32</v>
      </c>
      <c r="Q18" s="34" t="s">
        <v>33</v>
      </c>
      <c r="R18" s="34" t="s">
        <v>59</v>
      </c>
    </row>
    <row r="19" spans="1:20" ht="33.75" customHeight="1">
      <c r="A19" s="60" t="str">
        <f t="shared" ref="A19:A23" si="0">IF(D19="選択してください",99,IF(D19="０～２歳",0,IF(D19="３～５歳",3,IF(D19="小学校１～３年",7,IF(D19="小学校４年以上",10,"")))))</f>
        <v/>
      </c>
      <c r="B19" s="31" t="str">
        <f>E19&amp;A19</f>
        <v/>
      </c>
      <c r="C19" s="39" t="s">
        <v>25</v>
      </c>
      <c r="D19" s="61"/>
      <c r="E19" s="96"/>
      <c r="F19" s="97"/>
      <c r="G19" s="62"/>
      <c r="H19" s="63" t="str">
        <f>IF($B19="","－",IFERROR(VLOOKUP($B19,区分表!$L:$M,2,0),"年齢・学年と施設の組み"&amp;CHAR(10)&amp;"合わせに誤りがあります"))</f>
        <v>－</v>
      </c>
      <c r="I19" s="64" t="str">
        <f>IF(OR(H19="－",H19="新1号
又は新2号・新3号"),"－",IF($E$11="〇","A",IF($E$13=1,"C",IF($H19="1号",VLOOKUP($D$7,'1号'!$A:$G,2),IF($H19="2号",VLOOKUP($D$7,'2号'!$A:$S,2),IF(H19="3号",VLOOKUP($D$7,'3号'!$A:$B,2),"－"))))))</f>
        <v>－</v>
      </c>
      <c r="J19" s="98" t="str">
        <f>IF(AND($E$14="〇",D7&lt;=77100),1,"")</f>
        <v/>
      </c>
      <c r="K19" s="65" t="str">
        <f>IF(AND(OR($H19="1号",$H19="2号",$H19="3号"),J$19=1),R19,IF(AND(H19="1号",J$19="",$D$7&lt;=77100),R19,IF(AND(H19="1号",$D$7&gt;77100),R19,IF(AND(OR(H19="2号",H19="3号"),$D$7&lt;57700),R19,IF(AND(OR(H19="2号",H19="3号"),$D$7&gt;=57700),R19,"")))))</f>
        <v/>
      </c>
      <c r="L19" s="66" t="str">
        <f>IF($E19=区分表!$E$9,VLOOKUP($B19,区分表!$L:$N,3,0),IF(OR($H19="1号",$H19="2号"),0,IF($H19="3号",IF($J$19=1,0,VLOOKUP($I19,'3号'!$B:$O,MATCH($G19&amp;$K19,'3号'!$B$1:$O$1,0),0)),"－")))</f>
        <v>－</v>
      </c>
      <c r="M19" s="66" t="str">
        <f>IFERROR(IF(OR($E19=区分表!$E$6,$E19=区分表!$E$8),VLOOKUP($B19,区分表!$L:$N,3,0),"－"),"")</f>
        <v>－</v>
      </c>
      <c r="N19" s="67"/>
      <c r="O19" s="34" t="str">
        <f>IF(A19="","",IF(A19&gt;=3,"",1))</f>
        <v/>
      </c>
      <c r="P19" s="68" t="str">
        <f>IF(A19="","",COUNTIF(D$19:D19,"小学校１～３年")+COUNTIF(E$19:F19,"幼稚園【私学助成】")+COUNTIF(E$19:F19,"幼稚園【私学助成】")+COUNTIF(E$19:F19,"障がい児通所施設等")+COUNTIF(H$19:H19,"1号")+COUNTIF(H$19:H19,"2号")+COUNTIF(H$19:H19,"3号"))</f>
        <v/>
      </c>
      <c r="Q19" s="34" t="str">
        <f>IF(A19="","",COUNTIF(E$19:F19,"幼稚園【私学助成】")+COUNTIF(E$19:F19,"障がい児通所施設等")+COUNTIF(H$19:H19,"1号")+COUNTIF(H$19:H19,"2号")+COUNTIF(H$19:H19,"3号"))</f>
        <v/>
      </c>
      <c r="R19" s="34" t="str">
        <f>IF(A19="","",IF(A19&gt;=0,1,""))</f>
        <v/>
      </c>
    </row>
    <row r="20" spans="1:20" ht="33.75" customHeight="1">
      <c r="A20" s="60" t="str">
        <f>IF(D20="選択してください",99,IF(D20="０～２歳",0,IF(D20="３～５歳",3,IF(D20="小学校１～３年",7,IF(D20="小学校４年以上",10,"")))))</f>
        <v/>
      </c>
      <c r="B20" s="31" t="str">
        <f>E20&amp;A20</f>
        <v/>
      </c>
      <c r="C20" s="39" t="s">
        <v>27</v>
      </c>
      <c r="D20" s="61"/>
      <c r="E20" s="96"/>
      <c r="F20" s="97"/>
      <c r="G20" s="62"/>
      <c r="H20" s="63" t="str">
        <f>IF($B20="","－",IFERROR(VLOOKUP($B20,区分表!$L:$M,2,0),"年齢・学年と施設の組み"&amp;CHAR(10)&amp;"合わせに誤りがあります"))</f>
        <v>－</v>
      </c>
      <c r="I20" s="64" t="str">
        <f>IF(OR(H20="－",H20="新1号
又は新2号・新3号"),"－",IF($E$11="〇","A",IF($E$13=1,"C",IF($H20="1号",VLOOKUP($D$7,'1号'!$A:$G,2),IF($H20="2号",VLOOKUP($D$7,'2号'!$A:$S,2),IF(H20="3号",VLOOKUP($D$7,'3号'!$A:$B,2),"－"))))))</f>
        <v>－</v>
      </c>
      <c r="J20" s="98"/>
      <c r="K20" s="65" t="str">
        <f>IF(AND(OR($H20="1号",$H20="2号",$H20="3号"),J$19=1),R20,IF(AND(H20="1号",J$19="",$D$7&lt;=77100),R20,IF(AND(H20="1号",$D$7&gt;77100),R20,IF(AND(OR(H20="2号",H20="3号"),$D$7&lt;57700),R20,IF(AND(OR(H20="2号",H20="3号"),$D$7&gt;=57700),R20,"")))))</f>
        <v/>
      </c>
      <c r="L20" s="66" t="str">
        <f>IF($E20=区分表!$E$9,VLOOKUP($B20,区分表!$L:$N,3,0),IF(OR($H20="1号",$H20="2号"),0,IF($H20="3号",IF($J$19=1,0,VLOOKUP($I20,'3号'!$B:$O,MATCH($G20&amp;$K20,'3号'!$B$1:$O$1,0),0)),"－")))</f>
        <v>－</v>
      </c>
      <c r="M20" s="66" t="str">
        <f>IFERROR(IF(OR($E20=区分表!$E$6,$E20=区分表!$E$8),VLOOKUP($B20,区分表!$L:$N,3,0),"－"),"")</f>
        <v>－</v>
      </c>
      <c r="N20" s="67"/>
      <c r="O20" s="34" t="str">
        <f>IF(A20="","",IF(A20&gt;=3,"",1))</f>
        <v/>
      </c>
      <c r="P20" s="68" t="str">
        <f>IF(A20="","",COUNTIF(D$19:D20,"小学校１～３年")+COUNTIF(E$19:F20,"幼稚園【私学助成】")+COUNTIF(E$19:F20,"障がい児通所施設等")+COUNTIF(H$19:H20,"1号")+COUNTIF(H$19:H20,"2号")+COUNTIF(H$19:H20,"3号"))</f>
        <v/>
      </c>
      <c r="Q20" s="34" t="str">
        <f>IF(A20="","",COUNTIF(E$19:F20,"幼稚園【私学助成】")+COUNTIF(E$19:F20,"障がい児通所施設等")+COUNTIF(H$19:H20,"1号")+COUNTIF(H$19:H20,"2号")+COUNTIF(H$19:H20,"3号"))</f>
        <v/>
      </c>
      <c r="R20" s="34" t="str">
        <f>IF(A20="","",IF(A20&gt;=0,R19+1,""))</f>
        <v/>
      </c>
    </row>
    <row r="21" spans="1:20" ht="33.75" customHeight="1">
      <c r="A21" s="60" t="str">
        <f t="shared" si="0"/>
        <v/>
      </c>
      <c r="B21" s="31" t="str">
        <f>E21&amp;A21</f>
        <v/>
      </c>
      <c r="C21" s="39" t="s">
        <v>29</v>
      </c>
      <c r="D21" s="61"/>
      <c r="E21" s="99"/>
      <c r="F21" s="99"/>
      <c r="G21" s="62"/>
      <c r="H21" s="63" t="str">
        <f>IF($B21="","－",IFERROR(VLOOKUP($B21,区分表!$L:$M,2,0),"年齢・学年と施設の組み"&amp;CHAR(10)&amp;"合わせに誤りがあります"))</f>
        <v>－</v>
      </c>
      <c r="I21" s="64" t="str">
        <f>IF(OR(H21="－",H21="新1号
又は新2号・新3号"),"－",IF($E$11="〇","A",IF($E$13=1,"C",IF($H21="1号",VLOOKUP($D$7,'1号'!$A:$G,2),IF($H21="2号",VLOOKUP($D$7,'2号'!$A:$S,2),IF(H21="3号",VLOOKUP($D$7,'3号'!$A:$B,2),"－"))))))</f>
        <v>－</v>
      </c>
      <c r="J21" s="98"/>
      <c r="K21" s="65" t="str">
        <f t="shared" ref="K21:K23" si="1">IF(AND(OR($H21="1号",$H21="2号",$H21="3号"),J$19=1),R21,IF(AND(H21="1号",J$19="",$D$7&lt;=77100),R21,IF(AND(H21="1号",$D$7&gt;77100),R21,IF(AND(OR(H21="2号",H21="3号"),$D$7&lt;57700),R21,IF(AND(OR(H21="2号",H21="3号"),$D$7&gt;=57700),R21,"")))))</f>
        <v/>
      </c>
      <c r="L21" s="66" t="str">
        <f>IF($E21=区分表!$E$9,VLOOKUP($B21,区分表!$L:$N,3,0),IF(OR($H21="1号",$H21="2号"),0,IF($H21="3号",IF($J$19=1,0,VLOOKUP($I21,'3号'!$B:$O,MATCH($G21&amp;$K21,'3号'!$B$1:$O$1,0),0)),"－")))</f>
        <v>－</v>
      </c>
      <c r="M21" s="66" t="str">
        <f>IFERROR(IF(OR($E21=区分表!$E$6,$E21=区分表!$E$8),VLOOKUP($B21,区分表!$L:$N,3,0),"－"),"")</f>
        <v>－</v>
      </c>
      <c r="N21" s="67"/>
      <c r="O21" s="34" t="str">
        <f>IF(A21="","",IF(A21&gt;=3,"",1))</f>
        <v/>
      </c>
      <c r="P21" s="68" t="str">
        <f>IF(A21="","",COUNTIF(D$19:D21,"小学校１～３年")+COUNTIF(E$19:F21,"幼稚園【私学助成】")+COUNTIF(E$19:F21,"障がい児通所施設等")+COUNTIF(H$19:H21,"1号")+COUNTIF(H$19:H21,"2号")+COUNTIF(H$19:H21,"3号"))</f>
        <v/>
      </c>
      <c r="Q21" s="34" t="str">
        <f>IF(A21="","",COUNTIF(E$19:F21,"幼稚園【私学助成】")+COUNTIF(E$19:F21,"障がい児通所施設等")+COUNTIF(H$19:H21,"1号")+COUNTIF(H$19:H21,"2号")+COUNTIF(H$19:H21,"3号"))</f>
        <v/>
      </c>
      <c r="R21" s="34" t="str">
        <f>IF(A21="","",IF(A21&gt;=0,R20+1,""))</f>
        <v/>
      </c>
    </row>
    <row r="22" spans="1:20" ht="33.75" customHeight="1">
      <c r="A22" s="60" t="str">
        <f t="shared" si="0"/>
        <v/>
      </c>
      <c r="B22" s="31" t="str">
        <f>E22&amp;A22</f>
        <v/>
      </c>
      <c r="C22" s="39" t="s">
        <v>30</v>
      </c>
      <c r="D22" s="61"/>
      <c r="E22" s="99"/>
      <c r="F22" s="99"/>
      <c r="G22" s="62"/>
      <c r="H22" s="63" t="str">
        <f>IF($B22="","－",IFERROR(VLOOKUP($B22,区分表!$L:$M,2,0),"年齢・学年と施設の組み"&amp;CHAR(10)&amp;"合わせに誤りがあります"))</f>
        <v>－</v>
      </c>
      <c r="I22" s="64" t="str">
        <f>IF(OR(H22="－",H22="新1号
又は新2号・新3号"),"－",IF($E$11="〇","A",IF($E$13=1,"C",IF($H22="1号",VLOOKUP($D$7,'1号'!$A:$G,2),IF($H22="2号",VLOOKUP($D$7,'2号'!$A:$S,2),IF(H22="3号",VLOOKUP($D$7,'3号'!$A:$B,2),"－"))))))</f>
        <v>－</v>
      </c>
      <c r="J22" s="98"/>
      <c r="K22" s="65" t="str">
        <f t="shared" si="1"/>
        <v/>
      </c>
      <c r="L22" s="66" t="str">
        <f>IF($E22=区分表!$E$9,VLOOKUP($B22,区分表!$L:$N,3,0),IF(OR($H22="1号",$H22="2号"),0,IF($H22="3号",IF($J$19=1,0,VLOOKUP($I22,'3号'!$B:$O,MATCH($G22&amp;$K22,'3号'!$B$1:$O$1,0),0)),"－")))</f>
        <v>－</v>
      </c>
      <c r="M22" s="66" t="str">
        <f>IFERROR(IF(OR($E22=区分表!$E$6,$E22=区分表!$E$8),VLOOKUP($B22,区分表!$L:$N,3,0),"－"),"")</f>
        <v>－</v>
      </c>
      <c r="N22" s="67"/>
      <c r="O22" s="34" t="str">
        <f>IF(A22="","",IF(A22&gt;=3,"",1))</f>
        <v/>
      </c>
      <c r="P22" s="68" t="str">
        <f>IF(A22="","",COUNTIF(D$19:D22,"小学校１～３年")+COUNTIF(E$19:F22,"幼稚園【私学助成】")+COUNTIF(E$19:F22,"障がい児通所施設等")+COUNTIF(H$19:H22,"1号")+COUNTIF(H$19:H22,"2号")+COUNTIF(H$19:H22,"3号"))</f>
        <v/>
      </c>
      <c r="Q22" s="34" t="str">
        <f>IF(A22="","",COUNTIF(E$19:F22,"幼稚園【私学助成】")+COUNTIF(E$19:F22,"障がい児通所施設等")+COUNTIF(H$19:H22,"1号")+COUNTIF(H$19:H22,"2号")+COUNTIF(H$19:H22,"3号"))</f>
        <v/>
      </c>
      <c r="R22" s="34" t="str">
        <f>IF(A22="","",IF(A22&gt;=0,R21+1,""))</f>
        <v/>
      </c>
    </row>
    <row r="23" spans="1:20" ht="33.75" customHeight="1">
      <c r="A23" s="60" t="str">
        <f t="shared" si="0"/>
        <v/>
      </c>
      <c r="B23" s="31" t="str">
        <f>E23&amp;A23</f>
        <v/>
      </c>
      <c r="C23" s="39" t="s">
        <v>31</v>
      </c>
      <c r="D23" s="61"/>
      <c r="E23" s="99"/>
      <c r="F23" s="99"/>
      <c r="G23" s="62"/>
      <c r="H23" s="63" t="str">
        <f>IF($B23="","－",IFERROR(VLOOKUP($B23,区分表!$L:$M,2,0),"年齢・学年と施設の組み"&amp;CHAR(10)&amp;"合わせに誤りがあります"))</f>
        <v>－</v>
      </c>
      <c r="I23" s="64" t="str">
        <f>IF(OR(H23="－",H23="新1号
又は新2号・新3号"),"－",IF($E$11="〇","A",IF($E$13=1,"C",IF($H23="1号",VLOOKUP($D$7,'1号'!$A:$G,2),IF($H23="2号",VLOOKUP($D$7,'2号'!$A:$S,2),IF(H23="3号",VLOOKUP($D$7,'3号'!$A:$B,2),"－"))))))</f>
        <v>－</v>
      </c>
      <c r="J23" s="98"/>
      <c r="K23" s="65" t="str">
        <f t="shared" si="1"/>
        <v/>
      </c>
      <c r="L23" s="66" t="str">
        <f>IF($E23=区分表!$E$9,VLOOKUP($B23,区分表!$L:$N,3,0),IF(OR($H23="1号",$H23="2号"),0,IF($H23="3号",IF($J$19=1,0,VLOOKUP($I23,'3号'!$B:$O,MATCH($G23&amp;$K23,'3号'!$B$1:$O$1,0),0)),"－")))</f>
        <v>－</v>
      </c>
      <c r="M23" s="66" t="str">
        <f>IFERROR(IF(OR($E23=区分表!$E$6,$E23=区分表!$E$8),VLOOKUP($B23,区分表!$L:$N,3,0),"－"),"")</f>
        <v>－</v>
      </c>
      <c r="N23" s="67"/>
      <c r="O23" s="34" t="str">
        <f>IF(A23="","",IF(A23&gt;=3,"",1))</f>
        <v/>
      </c>
      <c r="P23" s="68" t="str">
        <f>IF(A23="","",COUNTIF(D$19:D23,"小学校１～３年")+COUNTIF(E$19:F23,"幼稚園【私学助成】")+COUNTIF(E$19:F23,"障がい児通所施設等")+COUNTIF(H$19:H23,"1号")+COUNTIF(H$19:H23,"2号")+COUNTIF(H$19:H23,"3号"))</f>
        <v/>
      </c>
      <c r="Q23" s="34" t="str">
        <f>IF(A23="","",COUNTIF(E$19:F23,"幼稚園【私学助成】")+COUNTIF(E$19:F23,"障がい児通所施設等")+COUNTIF(H$19:H23,"1号")+COUNTIF(H$19:H23,"2号")+COUNTIF(H$19:H23,"3号"))</f>
        <v/>
      </c>
      <c r="R23" s="34" t="str">
        <f>IF(A23="","",IF(A23&gt;=0,R22+1,""))</f>
        <v/>
      </c>
    </row>
    <row r="24" spans="1:20" ht="13.5" customHeight="1">
      <c r="C24" s="80" t="s">
        <v>152</v>
      </c>
      <c r="D24" s="72"/>
      <c r="K24" s="69"/>
      <c r="L24" s="70"/>
      <c r="M24" s="71"/>
      <c r="N24" s="67"/>
    </row>
    <row r="25" spans="1:20" ht="11.25" customHeight="1">
      <c r="C25" s="87" t="s">
        <v>155</v>
      </c>
      <c r="K25" s="73"/>
      <c r="L25" s="71"/>
      <c r="M25" s="71"/>
      <c r="N25" s="67"/>
    </row>
    <row r="26" spans="1:20" ht="13.5" customHeight="1">
      <c r="C26" s="81" t="s">
        <v>153</v>
      </c>
      <c r="K26" s="73"/>
      <c r="L26" s="71"/>
      <c r="M26" s="71"/>
      <c r="N26" s="67"/>
    </row>
    <row r="27" spans="1:20" ht="13.5" customHeight="1">
      <c r="C27" s="81" t="s">
        <v>154</v>
      </c>
    </row>
    <row r="28" spans="1:20" hidden="1">
      <c r="E28" s="31"/>
    </row>
    <row r="29" spans="1:20" hidden="1">
      <c r="E29" s="31"/>
    </row>
    <row r="30" spans="1:20" hidden="1">
      <c r="E30" s="31"/>
    </row>
    <row r="31" spans="1:20" hidden="1">
      <c r="E31" s="31"/>
    </row>
    <row r="32" spans="1:20" hidden="1">
      <c r="E32" s="31"/>
    </row>
    <row r="33" spans="4:8" hidden="1">
      <c r="E33" s="31"/>
    </row>
    <row r="34" spans="4:8" hidden="1">
      <c r="E34" s="31"/>
    </row>
    <row r="35" spans="4:8" hidden="1">
      <c r="D35" s="52"/>
      <c r="E35" s="52"/>
      <c r="F35" s="52"/>
      <c r="G35" s="52"/>
      <c r="H35" s="52"/>
    </row>
  </sheetData>
  <sheetProtection algorithmName="SHA-512" hashValue="imggMJwHJ15CHjmcMCXQda8EyQ7fROYHAPYPzzS5AnsUdR/wXc8mV/rcw4L7DAhk98Qiagji5caagtygdIACzQ==" saltValue="cODFvVlZktmMB9xBkFxIZg==" spinCount="100000" sheet="1" objects="1" scenarios="1"/>
  <mergeCells count="18">
    <mergeCell ref="E19:F19"/>
    <mergeCell ref="J19:J23"/>
    <mergeCell ref="E20:F20"/>
    <mergeCell ref="E21:F21"/>
    <mergeCell ref="E22:F22"/>
    <mergeCell ref="E23:F23"/>
    <mergeCell ref="M17:M18"/>
    <mergeCell ref="C14:D14"/>
    <mergeCell ref="D4:E4"/>
    <mergeCell ref="C11:D11"/>
    <mergeCell ref="C12:D12"/>
    <mergeCell ref="C13:D13"/>
    <mergeCell ref="D17:D18"/>
    <mergeCell ref="C17:C18"/>
    <mergeCell ref="L17:L18"/>
    <mergeCell ref="E17:F18"/>
    <mergeCell ref="F4:G4"/>
    <mergeCell ref="G17:K17"/>
  </mergeCells>
  <phoneticPr fontId="1"/>
  <conditionalFormatting sqref="D5:D6 F5:F6">
    <cfRule type="notContainsBlanks" dxfId="18" priority="12">
      <formula>LEN(TRIM(D5))&gt;0</formula>
    </cfRule>
  </conditionalFormatting>
  <conditionalFormatting sqref="D19:F23">
    <cfRule type="cellIs" dxfId="17" priority="15" operator="equal">
      <formula>"選択してください"</formula>
    </cfRule>
    <cfRule type="notContainsBlanks" dxfId="16" priority="17">
      <formula>LEN(TRIM(D19))&gt;0</formula>
    </cfRule>
  </conditionalFormatting>
  <conditionalFormatting sqref="E11 E14">
    <cfRule type="notContainsBlanks" dxfId="15" priority="11">
      <formula>LEN(TRIM(E11))&gt;0</formula>
    </cfRule>
  </conditionalFormatting>
  <conditionalFormatting sqref="G19:G23">
    <cfRule type="expression" dxfId="14" priority="1">
      <formula>$E19="その他"</formula>
    </cfRule>
    <cfRule type="expression" dxfId="13" priority="2">
      <formula>$E19="小学校"</formula>
    </cfRule>
    <cfRule type="expression" dxfId="12" priority="3">
      <formula>$E19="在園していない"</formula>
    </cfRule>
    <cfRule type="expression" dxfId="11" priority="4">
      <formula>$E19="障がい児通所施設等"</formula>
    </cfRule>
    <cfRule type="expression" dxfId="10" priority="5">
      <formula>$E19="認可外保育施設等【選択してください】"</formula>
    </cfRule>
    <cfRule type="expression" dxfId="9" priority="6">
      <formula>$E19="認可外保育施設等【企業主導型以外】"</formula>
    </cfRule>
    <cfRule type="expression" dxfId="8" priority="7">
      <formula>$E19="認可外保育施設等【企業主導型】"</formula>
    </cfRule>
    <cfRule type="expression" dxfId="7" priority="8">
      <formula>$E19="認定こども園【教育利用】"</formula>
    </cfRule>
    <cfRule type="expression" dxfId="6" priority="9">
      <formula>$E19="幼稚園【私学助成】"</formula>
    </cfRule>
    <cfRule type="expression" dxfId="5" priority="10">
      <formula>$E19="幼稚園【新制度】"</formula>
    </cfRule>
    <cfRule type="notContainsBlanks" dxfId="4" priority="13">
      <formula>LEN(TRIM(G19))&gt;0</formula>
    </cfRule>
    <cfRule type="expression" dxfId="3" priority="14">
      <formula>$E19="保育所"</formula>
    </cfRule>
    <cfRule type="expression" dxfId="2" priority="19">
      <formula>$E19="認定こども園【保育利用】"</formula>
    </cfRule>
    <cfRule type="expression" dxfId="1" priority="28">
      <formula>$E19="地域型保育事業"</formula>
    </cfRule>
  </conditionalFormatting>
  <conditionalFormatting sqref="K19:K23">
    <cfRule type="cellIs" dxfId="0" priority="20" operator="equal">
      <formula>0</formula>
    </cfRule>
  </conditionalFormatting>
  <dataValidations count="3">
    <dataValidation type="whole" imeMode="off" operator="greaterThanOrEqual" allowBlank="1" showInputMessage="1" showErrorMessage="1" sqref="D5:D6 F5:F6" xr:uid="{00000000-0002-0000-0100-000000000000}">
      <formula1>0</formula1>
    </dataValidation>
    <dataValidation type="list" allowBlank="1" showInputMessage="1" showErrorMessage="1" sqref="E14 E11" xr:uid="{00000000-0002-0000-0100-000001000000}">
      <formula1>"〇"</formula1>
    </dataValidation>
    <dataValidation type="list" allowBlank="1" showInputMessage="1" showErrorMessage="1" sqref="G19:G23" xr:uid="{00000000-0002-0000-0100-000002000000}">
      <formula1>INDIRECT($E19)</formula1>
    </dataValidation>
  </dataValidation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85" orientation="landscape" r:id="rId1"/>
  <colBreaks count="1" manualBreakCount="1">
    <brk id="14" min="2" max="21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off" allowBlank="1" showInputMessage="1" showErrorMessage="1" xr:uid="{00000000-0002-0000-0100-000003000000}">
          <x14:formula1>
            <xm:f>区分表!$B$1:$B$5</xm:f>
          </x14:formula1>
          <xm:sqref>D19:D23</xm:sqref>
        </x14:dataValidation>
        <x14:dataValidation type="list" allowBlank="1" showInputMessage="1" showErrorMessage="1" xr:uid="{00000000-0002-0000-0100-000004000000}">
          <x14:formula1>
            <xm:f>区分表!$E$1:$E$13</xm:f>
          </x14:formula1>
          <xm:sqref>E19:F23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C2:AH17"/>
  <sheetViews>
    <sheetView showGridLines="0" workbookViewId="0">
      <selection activeCell="J18" sqref="J18"/>
    </sheetView>
  </sheetViews>
  <sheetFormatPr defaultColWidth="3.125" defaultRowHeight="18.75"/>
  <cols>
    <col min="1" max="9" width="3.125" style="27"/>
    <col min="10" max="14" width="3.125" style="28"/>
    <col min="15" max="15" width="4.25" style="27" customWidth="1"/>
    <col min="16" max="19" width="3.125" style="27"/>
    <col min="20" max="28" width="3.75" style="27" customWidth="1"/>
    <col min="29" max="29" width="5.875" style="27" bestFit="1" customWidth="1"/>
    <col min="30" max="30" width="3.125" style="75"/>
    <col min="31" max="16384" width="3.125" style="27"/>
  </cols>
  <sheetData>
    <row r="2" spans="3:34">
      <c r="T2" s="27" t="s">
        <v>116</v>
      </c>
    </row>
    <row r="3" spans="3:34" ht="18.75" customHeight="1">
      <c r="C3" s="113" t="s">
        <v>98</v>
      </c>
      <c r="D3" s="102" t="s">
        <v>94</v>
      </c>
      <c r="E3" s="102"/>
      <c r="F3" s="102"/>
      <c r="G3" s="102"/>
      <c r="H3" s="102"/>
      <c r="I3" s="102"/>
      <c r="J3" s="109">
        <v>180000</v>
      </c>
      <c r="K3" s="109"/>
      <c r="L3" s="109"/>
      <c r="M3" s="109"/>
      <c r="N3" s="109"/>
      <c r="O3" s="29" t="s">
        <v>107</v>
      </c>
      <c r="T3" s="102" t="s">
        <v>98</v>
      </c>
      <c r="U3" s="102"/>
      <c r="V3" s="102"/>
      <c r="W3" s="102" t="s">
        <v>111</v>
      </c>
      <c r="X3" s="102"/>
      <c r="Y3" s="102"/>
      <c r="Z3" s="102" t="s">
        <v>112</v>
      </c>
      <c r="AA3" s="102"/>
      <c r="AB3" s="102"/>
    </row>
    <row r="4" spans="3:34">
      <c r="C4" s="114"/>
      <c r="D4" s="102" t="s">
        <v>95</v>
      </c>
      <c r="E4" s="102"/>
      <c r="F4" s="102"/>
      <c r="G4" s="102"/>
      <c r="H4" s="102"/>
      <c r="I4" s="102"/>
      <c r="J4" s="109">
        <v>1500</v>
      </c>
      <c r="K4" s="109"/>
      <c r="L4" s="109"/>
      <c r="M4" s="109"/>
      <c r="N4" s="109"/>
      <c r="T4" s="102" t="s">
        <v>114</v>
      </c>
      <c r="U4" s="102"/>
      <c r="V4" s="102"/>
      <c r="W4" s="103">
        <v>180000</v>
      </c>
      <c r="X4" s="104"/>
      <c r="Y4" s="105"/>
      <c r="Z4" s="103">
        <v>180000</v>
      </c>
      <c r="AA4" s="107"/>
      <c r="AB4" s="108"/>
      <c r="AC4" s="77" t="s">
        <v>143</v>
      </c>
      <c r="AD4" s="100" t="s">
        <v>145</v>
      </c>
      <c r="AE4" s="100"/>
      <c r="AF4" s="100"/>
      <c r="AG4" s="100"/>
      <c r="AH4" s="100"/>
    </row>
    <row r="5" spans="3:34">
      <c r="C5" s="114"/>
      <c r="D5" s="102" t="s">
        <v>96</v>
      </c>
      <c r="E5" s="102"/>
      <c r="F5" s="102"/>
      <c r="G5" s="102"/>
      <c r="H5" s="102"/>
      <c r="I5" s="102"/>
      <c r="J5" s="109">
        <f>J3-J4</f>
        <v>178500</v>
      </c>
      <c r="K5" s="109"/>
      <c r="L5" s="109"/>
      <c r="M5" s="109"/>
      <c r="N5" s="109"/>
      <c r="T5" s="101" t="s">
        <v>130</v>
      </c>
      <c r="U5" s="101"/>
      <c r="V5" s="101"/>
      <c r="W5" s="106">
        <v>1500</v>
      </c>
      <c r="X5" s="107"/>
      <c r="Y5" s="108"/>
      <c r="Z5" s="106">
        <v>1500</v>
      </c>
      <c r="AA5" s="107"/>
      <c r="AB5" s="108"/>
      <c r="AC5" s="77" t="s">
        <v>144</v>
      </c>
      <c r="AD5" s="100"/>
      <c r="AE5" s="100"/>
      <c r="AF5" s="100"/>
      <c r="AG5" s="100"/>
      <c r="AH5" s="100"/>
    </row>
    <row r="6" spans="3:34">
      <c r="C6" s="115"/>
      <c r="D6" s="102" t="s">
        <v>97</v>
      </c>
      <c r="E6" s="102"/>
      <c r="F6" s="102"/>
      <c r="G6" s="102"/>
      <c r="H6" s="102"/>
      <c r="I6" s="102"/>
      <c r="J6" s="109">
        <v>3500</v>
      </c>
      <c r="K6" s="109"/>
      <c r="L6" s="109"/>
      <c r="M6" s="109"/>
      <c r="N6" s="109"/>
      <c r="O6" s="29" t="s">
        <v>108</v>
      </c>
      <c r="T6" s="102" t="s">
        <v>115</v>
      </c>
      <c r="U6" s="102"/>
      <c r="V6" s="102"/>
      <c r="W6" s="103">
        <f>W4-W5</f>
        <v>178500</v>
      </c>
      <c r="X6" s="104"/>
      <c r="Y6" s="105"/>
      <c r="Z6" s="103">
        <f>Z4-Z5</f>
        <v>178500</v>
      </c>
      <c r="AA6" s="107"/>
      <c r="AB6" s="108"/>
      <c r="AC6" s="76"/>
    </row>
    <row r="7" spans="3:34" ht="18.75" customHeight="1">
      <c r="C7" s="113" t="s">
        <v>99</v>
      </c>
      <c r="D7" s="102" t="s">
        <v>94</v>
      </c>
      <c r="E7" s="102"/>
      <c r="F7" s="102"/>
      <c r="G7" s="102"/>
      <c r="H7" s="102"/>
      <c r="I7" s="102"/>
      <c r="J7" s="109">
        <v>120000</v>
      </c>
      <c r="K7" s="109"/>
      <c r="L7" s="109"/>
      <c r="M7" s="109"/>
      <c r="N7" s="109"/>
      <c r="T7" s="101"/>
      <c r="U7" s="101"/>
      <c r="V7" s="101"/>
      <c r="W7" s="106"/>
      <c r="X7" s="107"/>
      <c r="Y7" s="108"/>
      <c r="Z7" s="106"/>
      <c r="AA7" s="107"/>
      <c r="AB7" s="108"/>
      <c r="AC7" s="76"/>
    </row>
    <row r="8" spans="3:34">
      <c r="C8" s="114"/>
      <c r="D8" s="102" t="s">
        <v>95</v>
      </c>
      <c r="E8" s="102"/>
      <c r="F8" s="102"/>
      <c r="G8" s="102"/>
      <c r="H8" s="102"/>
      <c r="I8" s="102"/>
      <c r="J8" s="109">
        <v>1000</v>
      </c>
      <c r="K8" s="109"/>
      <c r="L8" s="109"/>
      <c r="M8" s="109"/>
      <c r="N8" s="109"/>
      <c r="T8" s="102" t="s">
        <v>97</v>
      </c>
      <c r="U8" s="102"/>
      <c r="V8" s="102"/>
      <c r="W8" s="103">
        <v>3500</v>
      </c>
      <c r="X8" s="104"/>
      <c r="Y8" s="105"/>
      <c r="Z8" s="103">
        <v>3500</v>
      </c>
      <c r="AA8" s="104"/>
      <c r="AB8" s="105"/>
      <c r="AC8" s="77" t="s">
        <v>108</v>
      </c>
    </row>
    <row r="9" spans="3:34">
      <c r="C9" s="114"/>
      <c r="D9" s="102" t="s">
        <v>96</v>
      </c>
      <c r="E9" s="102"/>
      <c r="F9" s="102"/>
      <c r="G9" s="102"/>
      <c r="H9" s="102"/>
      <c r="I9" s="102"/>
      <c r="J9" s="109">
        <f>J7-J8</f>
        <v>119000</v>
      </c>
      <c r="K9" s="109"/>
      <c r="L9" s="109"/>
      <c r="M9" s="109"/>
      <c r="N9" s="109"/>
      <c r="T9" s="102" t="s">
        <v>113</v>
      </c>
      <c r="U9" s="102"/>
      <c r="V9" s="102"/>
      <c r="W9" s="103">
        <f>W6+W8</f>
        <v>182000</v>
      </c>
      <c r="X9" s="104"/>
      <c r="Y9" s="105"/>
      <c r="Z9" s="103">
        <f>Z6+Z8</f>
        <v>182000</v>
      </c>
      <c r="AA9" s="104"/>
      <c r="AB9" s="105"/>
    </row>
    <row r="10" spans="3:34">
      <c r="C10" s="115"/>
      <c r="D10" s="102" t="s">
        <v>97</v>
      </c>
      <c r="E10" s="102"/>
      <c r="F10" s="102"/>
      <c r="G10" s="102"/>
      <c r="H10" s="102"/>
      <c r="I10" s="102"/>
      <c r="J10" s="109">
        <v>1800</v>
      </c>
      <c r="K10" s="109"/>
      <c r="L10" s="109"/>
      <c r="M10" s="109"/>
      <c r="N10" s="109"/>
    </row>
    <row r="11" spans="3:34" ht="19.5" thickBot="1">
      <c r="C11" s="116" t="s">
        <v>100</v>
      </c>
      <c r="D11" s="116"/>
      <c r="E11" s="116"/>
      <c r="F11" s="116"/>
      <c r="G11" s="116"/>
      <c r="H11" s="116"/>
      <c r="I11" s="116"/>
      <c r="J11" s="110">
        <f>SUM(J5:N6,J9:N10)</f>
        <v>302800</v>
      </c>
      <c r="K11" s="110"/>
      <c r="L11" s="110"/>
      <c r="M11" s="110"/>
      <c r="N11" s="110"/>
    </row>
    <row r="12" spans="3:34">
      <c r="C12" s="112" t="s">
        <v>106</v>
      </c>
      <c r="D12" s="112"/>
      <c r="E12" s="112"/>
      <c r="F12" s="112"/>
      <c r="G12" s="112"/>
      <c r="H12" s="112"/>
      <c r="I12" s="112"/>
      <c r="J12" s="111">
        <v>0</v>
      </c>
      <c r="K12" s="111"/>
      <c r="L12" s="111"/>
      <c r="M12" s="111"/>
      <c r="N12" s="111"/>
    </row>
    <row r="13" spans="3:34">
      <c r="C13" s="112" t="s">
        <v>101</v>
      </c>
      <c r="D13" s="112"/>
      <c r="E13" s="112"/>
      <c r="F13" s="112"/>
      <c r="G13" s="112"/>
      <c r="H13" s="112"/>
      <c r="I13" s="112"/>
      <c r="J13" s="111">
        <v>0</v>
      </c>
      <c r="K13" s="111"/>
      <c r="L13" s="111"/>
      <c r="M13" s="111"/>
      <c r="N13" s="111"/>
    </row>
    <row r="14" spans="3:34" ht="18.75" customHeight="1">
      <c r="C14" s="102" t="s">
        <v>102</v>
      </c>
      <c r="D14" s="102"/>
      <c r="E14" s="102"/>
      <c r="F14" s="102"/>
      <c r="G14" s="102"/>
      <c r="H14" s="102"/>
      <c r="I14" s="102"/>
      <c r="J14" s="109">
        <v>0</v>
      </c>
      <c r="K14" s="109"/>
      <c r="L14" s="109"/>
      <c r="M14" s="109"/>
      <c r="N14" s="109"/>
    </row>
    <row r="15" spans="3:34" ht="18.75" customHeight="1">
      <c r="C15" s="102" t="s">
        <v>103</v>
      </c>
      <c r="D15" s="102"/>
      <c r="E15" s="102"/>
      <c r="F15" s="102"/>
      <c r="G15" s="102"/>
      <c r="H15" s="102"/>
      <c r="I15" s="102"/>
      <c r="J15" s="109">
        <f>J11</f>
        <v>302800</v>
      </c>
      <c r="K15" s="109"/>
      <c r="L15" s="109"/>
      <c r="M15" s="109"/>
      <c r="N15" s="109"/>
    </row>
    <row r="16" spans="3:34">
      <c r="C16" s="102" t="s">
        <v>104</v>
      </c>
      <c r="D16" s="102"/>
      <c r="E16" s="102"/>
      <c r="F16" s="102"/>
      <c r="G16" s="102"/>
      <c r="H16" s="102"/>
      <c r="I16" s="102"/>
      <c r="J16" s="109">
        <v>0</v>
      </c>
      <c r="K16" s="109"/>
      <c r="L16" s="109"/>
      <c r="M16" s="109"/>
      <c r="N16" s="109"/>
    </row>
    <row r="17" spans="3:14">
      <c r="C17" s="102" t="s">
        <v>105</v>
      </c>
      <c r="D17" s="102"/>
      <c r="E17" s="102"/>
      <c r="F17" s="102"/>
      <c r="G17" s="102"/>
      <c r="H17" s="102"/>
      <c r="I17" s="102"/>
      <c r="J17" s="109">
        <f>J11-J15</f>
        <v>0</v>
      </c>
      <c r="K17" s="109"/>
      <c r="L17" s="109"/>
      <c r="M17" s="109"/>
      <c r="N17" s="109"/>
    </row>
  </sheetData>
  <mergeCells count="54">
    <mergeCell ref="C17:I17"/>
    <mergeCell ref="C12:I12"/>
    <mergeCell ref="C3:C6"/>
    <mergeCell ref="D3:I3"/>
    <mergeCell ref="D4:I4"/>
    <mergeCell ref="D5:I5"/>
    <mergeCell ref="D6:I6"/>
    <mergeCell ref="C7:C10"/>
    <mergeCell ref="D7:I7"/>
    <mergeCell ref="D8:I8"/>
    <mergeCell ref="D9:I9"/>
    <mergeCell ref="D10:I10"/>
    <mergeCell ref="C11:I11"/>
    <mergeCell ref="C13:I13"/>
    <mergeCell ref="C14:I14"/>
    <mergeCell ref="C15:I15"/>
    <mergeCell ref="C16:I16"/>
    <mergeCell ref="J12:N12"/>
    <mergeCell ref="J3:N3"/>
    <mergeCell ref="J4:N4"/>
    <mergeCell ref="J5:N5"/>
    <mergeCell ref="J6:N6"/>
    <mergeCell ref="J7:N7"/>
    <mergeCell ref="J8:N8"/>
    <mergeCell ref="J9:N9"/>
    <mergeCell ref="J10:N10"/>
    <mergeCell ref="J13:N13"/>
    <mergeCell ref="J14:N14"/>
    <mergeCell ref="J15:N15"/>
    <mergeCell ref="J16:N16"/>
    <mergeCell ref="J17:N17"/>
    <mergeCell ref="T3:V3"/>
    <mergeCell ref="W3:Y3"/>
    <mergeCell ref="Z3:AB3"/>
    <mergeCell ref="T4:V4"/>
    <mergeCell ref="J11:N11"/>
    <mergeCell ref="T9:V9"/>
    <mergeCell ref="W4:Y4"/>
    <mergeCell ref="Z4:AB4"/>
    <mergeCell ref="W5:Y5"/>
    <mergeCell ref="Z5:AB5"/>
    <mergeCell ref="W6:Y6"/>
    <mergeCell ref="Z6:AB6"/>
    <mergeCell ref="W7:Y7"/>
    <mergeCell ref="T8:V8"/>
    <mergeCell ref="T7:V7"/>
    <mergeCell ref="AD4:AH5"/>
    <mergeCell ref="T5:V5"/>
    <mergeCell ref="T6:V6"/>
    <mergeCell ref="W8:Y8"/>
    <mergeCell ref="W9:Y9"/>
    <mergeCell ref="Z8:AB8"/>
    <mergeCell ref="Z9:AB9"/>
    <mergeCell ref="Z7:AB7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2"/>
  <sheetViews>
    <sheetView workbookViewId="0">
      <selection activeCell="C13" sqref="C13"/>
    </sheetView>
  </sheetViews>
  <sheetFormatPr defaultRowHeight="18.75"/>
  <cols>
    <col min="1" max="1" width="10.25" style="82" bestFit="1" customWidth="1"/>
    <col min="2" max="2" width="18.375" style="83" customWidth="1"/>
    <col min="3" max="3" width="31" customWidth="1"/>
  </cols>
  <sheetData>
    <row r="1" spans="1:3">
      <c r="A1" s="82" t="s">
        <v>150</v>
      </c>
      <c r="B1" s="83" t="s">
        <v>147</v>
      </c>
      <c r="C1" t="s">
        <v>148</v>
      </c>
    </row>
    <row r="2" spans="1:3">
      <c r="A2" s="82">
        <v>44799</v>
      </c>
      <c r="B2" s="83">
        <v>1</v>
      </c>
      <c r="C2" t="s">
        <v>149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13"/>
  <sheetViews>
    <sheetView view="pageBreakPreview" zoomScale="85" zoomScaleNormal="100" zoomScaleSheetLayoutView="85" workbookViewId="0">
      <selection activeCell="D18" sqref="D18"/>
    </sheetView>
  </sheetViews>
  <sheetFormatPr defaultRowHeight="18.75"/>
  <cols>
    <col min="1" max="1" width="8.625" style="10" bestFit="1" customWidth="1"/>
    <col min="2" max="2" width="4.875" style="2" bestFit="1" customWidth="1"/>
    <col min="3" max="3" width="4.875" customWidth="1"/>
    <col min="4" max="4" width="28.875" customWidth="1"/>
    <col min="7" max="7" width="9" customWidth="1"/>
  </cols>
  <sheetData>
    <row r="1" spans="1:7" ht="37.5">
      <c r="B1" s="5"/>
      <c r="C1" s="6"/>
      <c r="D1" s="6"/>
      <c r="E1" s="5" t="s">
        <v>19</v>
      </c>
      <c r="F1" s="7" t="s">
        <v>22</v>
      </c>
      <c r="G1" s="6" t="s">
        <v>21</v>
      </c>
    </row>
    <row r="2" spans="1:7" ht="24" customHeight="1">
      <c r="B2" s="2" t="s">
        <v>0</v>
      </c>
      <c r="C2" t="s">
        <v>15</v>
      </c>
      <c r="E2" s="4">
        <v>0</v>
      </c>
      <c r="F2" s="4">
        <v>0</v>
      </c>
      <c r="G2" s="4">
        <v>0</v>
      </c>
    </row>
    <row r="3" spans="1:7" ht="24" customHeight="1">
      <c r="A3" s="10">
        <v>0</v>
      </c>
      <c r="B3" s="2" t="s">
        <v>1</v>
      </c>
      <c r="C3" t="s">
        <v>16</v>
      </c>
      <c r="E3" s="4">
        <v>0</v>
      </c>
      <c r="F3" s="4">
        <v>0</v>
      </c>
      <c r="G3" s="4">
        <v>0</v>
      </c>
    </row>
    <row r="4" spans="1:7" ht="24" customHeight="1">
      <c r="A4" s="10">
        <v>0</v>
      </c>
      <c r="B4" s="2" t="s">
        <v>2</v>
      </c>
      <c r="C4" t="s">
        <v>17</v>
      </c>
      <c r="E4" s="4">
        <v>0</v>
      </c>
      <c r="F4" s="4">
        <v>0</v>
      </c>
      <c r="G4" s="4">
        <v>0</v>
      </c>
    </row>
    <row r="5" spans="1:7" ht="24" customHeight="1">
      <c r="A5" s="10">
        <v>1</v>
      </c>
      <c r="B5" s="2" t="s">
        <v>3</v>
      </c>
      <c r="C5" s="117" t="s">
        <v>18</v>
      </c>
      <c r="D5" s="8">
        <f>A6-1</f>
        <v>48600</v>
      </c>
      <c r="E5" s="4">
        <v>0</v>
      </c>
      <c r="F5" s="4">
        <v>0</v>
      </c>
      <c r="G5" s="4" t="s">
        <v>63</v>
      </c>
    </row>
    <row r="6" spans="1:7" ht="24" customHeight="1">
      <c r="A6" s="10">
        <v>48601</v>
      </c>
      <c r="B6" s="2" t="s">
        <v>4</v>
      </c>
      <c r="C6" s="117"/>
      <c r="D6" s="8">
        <f t="shared" ref="D6:D12" si="0">A7-1</f>
        <v>58000</v>
      </c>
      <c r="E6" s="4">
        <v>0</v>
      </c>
      <c r="F6" s="4">
        <v>0</v>
      </c>
      <c r="G6" s="4" t="s">
        <v>63</v>
      </c>
    </row>
    <row r="7" spans="1:7" ht="24" customHeight="1">
      <c r="A7" s="10">
        <v>58001</v>
      </c>
      <c r="B7" s="2" t="s">
        <v>5</v>
      </c>
      <c r="C7" s="117"/>
      <c r="D7" s="8">
        <f t="shared" si="0"/>
        <v>67000</v>
      </c>
      <c r="E7" s="4">
        <v>0</v>
      </c>
      <c r="F7" s="4">
        <v>0</v>
      </c>
      <c r="G7" s="4" t="s">
        <v>63</v>
      </c>
    </row>
    <row r="8" spans="1:7" ht="24" customHeight="1">
      <c r="A8" s="10">
        <v>67001</v>
      </c>
      <c r="B8" s="2" t="s">
        <v>6</v>
      </c>
      <c r="C8" s="117"/>
      <c r="D8" s="8">
        <f t="shared" si="0"/>
        <v>77100</v>
      </c>
      <c r="E8" s="4">
        <v>0</v>
      </c>
      <c r="F8" s="4">
        <v>0</v>
      </c>
      <c r="G8" s="4" t="s">
        <v>63</v>
      </c>
    </row>
    <row r="9" spans="1:7" ht="24" customHeight="1">
      <c r="A9" s="10">
        <v>77101</v>
      </c>
      <c r="B9" s="2" t="s">
        <v>7</v>
      </c>
      <c r="C9" s="117"/>
      <c r="D9" s="8">
        <f t="shared" si="0"/>
        <v>103000</v>
      </c>
      <c r="E9" s="4">
        <v>0</v>
      </c>
      <c r="F9" s="4">
        <v>0</v>
      </c>
      <c r="G9" s="4" t="s">
        <v>63</v>
      </c>
    </row>
    <row r="10" spans="1:7" ht="24" customHeight="1">
      <c r="A10" s="10">
        <v>103001</v>
      </c>
      <c r="B10" s="2" t="s">
        <v>8</v>
      </c>
      <c r="C10" s="117"/>
      <c r="D10" s="8">
        <f t="shared" si="0"/>
        <v>211200</v>
      </c>
      <c r="E10" s="4">
        <v>0</v>
      </c>
      <c r="F10" s="4">
        <v>0</v>
      </c>
      <c r="G10" s="4" t="s">
        <v>63</v>
      </c>
    </row>
    <row r="11" spans="1:7" ht="24" customHeight="1">
      <c r="A11" s="10">
        <v>211201</v>
      </c>
      <c r="B11" s="2" t="s">
        <v>9</v>
      </c>
      <c r="C11" s="117"/>
      <c r="D11" s="8">
        <f t="shared" si="0"/>
        <v>366900</v>
      </c>
      <c r="E11" s="4">
        <v>0</v>
      </c>
      <c r="F11" s="4">
        <v>0</v>
      </c>
      <c r="G11" s="4" t="s">
        <v>63</v>
      </c>
    </row>
    <row r="12" spans="1:7" ht="24" customHeight="1">
      <c r="A12" s="10">
        <v>366901</v>
      </c>
      <c r="B12" s="2" t="s">
        <v>89</v>
      </c>
      <c r="C12" s="117"/>
      <c r="D12" s="8">
        <f t="shared" si="0"/>
        <v>366901</v>
      </c>
      <c r="E12" s="4">
        <v>0</v>
      </c>
      <c r="F12" s="4">
        <v>0</v>
      </c>
      <c r="G12" s="4" t="s">
        <v>63</v>
      </c>
    </row>
    <row r="13" spans="1:7">
      <c r="A13" s="10">
        <v>366902</v>
      </c>
      <c r="B13" s="2" t="s">
        <v>89</v>
      </c>
    </row>
  </sheetData>
  <mergeCells count="1">
    <mergeCell ref="C5:C12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21"/>
  <sheetViews>
    <sheetView view="pageBreakPreview" topLeftCell="A10" zoomScaleNormal="100" zoomScaleSheetLayoutView="100" workbookViewId="0">
      <selection activeCell="AC9" sqref="S2:AC9"/>
    </sheetView>
  </sheetViews>
  <sheetFormatPr defaultRowHeight="18.75"/>
  <cols>
    <col min="1" max="1" width="9" style="9"/>
    <col min="2" max="2" width="4.875" style="2" bestFit="1" customWidth="1"/>
    <col min="3" max="3" width="4.875" customWidth="1"/>
    <col min="4" max="4" width="28.875" customWidth="1"/>
    <col min="8" max="8" width="10.125" customWidth="1"/>
  </cols>
  <sheetData>
    <row r="1" spans="1:11" ht="37.5">
      <c r="B1" s="5"/>
      <c r="C1" s="6"/>
      <c r="D1" s="6"/>
      <c r="E1" s="5" t="s">
        <v>19</v>
      </c>
      <c r="F1" s="5" t="s">
        <v>20</v>
      </c>
      <c r="G1" s="7" t="s">
        <v>22</v>
      </c>
      <c r="H1" s="7" t="s">
        <v>23</v>
      </c>
      <c r="I1" s="6" t="s">
        <v>21</v>
      </c>
    </row>
    <row r="2" spans="1:11" ht="24" customHeight="1">
      <c r="B2" s="2" t="s">
        <v>0</v>
      </c>
      <c r="C2" t="s">
        <v>15</v>
      </c>
      <c r="E2" s="4">
        <v>0</v>
      </c>
      <c r="F2" s="4">
        <v>0</v>
      </c>
      <c r="G2" s="4">
        <v>0</v>
      </c>
      <c r="H2" s="4">
        <v>0</v>
      </c>
      <c r="I2" s="4">
        <v>0</v>
      </c>
    </row>
    <row r="3" spans="1:11" ht="24" customHeight="1">
      <c r="A3" s="9">
        <v>0</v>
      </c>
      <c r="B3" s="2" t="s">
        <v>1</v>
      </c>
      <c r="C3" t="s">
        <v>16</v>
      </c>
      <c r="E3" s="4">
        <v>0</v>
      </c>
      <c r="F3" s="4">
        <v>0</v>
      </c>
      <c r="G3" s="4">
        <v>0</v>
      </c>
      <c r="H3" s="4">
        <v>0</v>
      </c>
      <c r="I3" s="4">
        <v>0</v>
      </c>
    </row>
    <row r="4" spans="1:11" ht="24" customHeight="1">
      <c r="A4" s="9">
        <v>1</v>
      </c>
      <c r="B4" s="2" t="s">
        <v>2</v>
      </c>
      <c r="C4" t="s">
        <v>17</v>
      </c>
      <c r="E4" s="4">
        <v>0</v>
      </c>
      <c r="F4" s="4">
        <v>0</v>
      </c>
      <c r="G4" s="4">
        <f>E4/2</f>
        <v>0</v>
      </c>
      <c r="H4" s="4">
        <f>F4/2</f>
        <v>0</v>
      </c>
      <c r="I4" s="4">
        <v>0</v>
      </c>
    </row>
    <row r="5" spans="1:11" ht="24" customHeight="1">
      <c r="A5" s="9">
        <v>1</v>
      </c>
      <c r="B5" s="2" t="s">
        <v>3</v>
      </c>
      <c r="C5" s="117" t="s">
        <v>18</v>
      </c>
      <c r="D5" s="1">
        <f t="shared" ref="D5:D18" si="0">A6</f>
        <v>48600</v>
      </c>
      <c r="E5" s="4">
        <v>0</v>
      </c>
      <c r="F5" s="4">
        <v>0</v>
      </c>
      <c r="G5" s="4">
        <f t="shared" ref="G5:H18" si="1">E5/2</f>
        <v>0</v>
      </c>
      <c r="H5" s="4">
        <f t="shared" si="1"/>
        <v>0</v>
      </c>
      <c r="I5" s="4">
        <v>0</v>
      </c>
    </row>
    <row r="6" spans="1:11" ht="24" customHeight="1">
      <c r="A6" s="9">
        <v>48600</v>
      </c>
      <c r="B6" s="2" t="s">
        <v>4</v>
      </c>
      <c r="C6" s="117"/>
      <c r="D6" s="1">
        <f t="shared" si="0"/>
        <v>58000</v>
      </c>
      <c r="E6" s="4">
        <v>0</v>
      </c>
      <c r="F6" s="4">
        <v>0</v>
      </c>
      <c r="G6" s="4">
        <f t="shared" si="1"/>
        <v>0</v>
      </c>
      <c r="H6" s="4">
        <f t="shared" si="1"/>
        <v>0</v>
      </c>
      <c r="I6" s="4">
        <v>0</v>
      </c>
    </row>
    <row r="7" spans="1:11" ht="24" customHeight="1">
      <c r="A7" s="9">
        <v>58000</v>
      </c>
      <c r="B7" s="2" t="s">
        <v>5</v>
      </c>
      <c r="C7" s="117"/>
      <c r="D7" s="1">
        <f t="shared" si="0"/>
        <v>67000</v>
      </c>
      <c r="E7" s="4">
        <v>0</v>
      </c>
      <c r="F7" s="4">
        <v>0</v>
      </c>
      <c r="G7" s="4">
        <v>0</v>
      </c>
      <c r="H7" s="4">
        <v>0</v>
      </c>
      <c r="I7" s="4">
        <v>0</v>
      </c>
    </row>
    <row r="8" spans="1:11" ht="24" customHeight="1">
      <c r="A8" s="9">
        <v>67000</v>
      </c>
      <c r="B8" s="2" t="s">
        <v>64</v>
      </c>
      <c r="C8" s="117"/>
      <c r="D8" s="1">
        <f t="shared" si="0"/>
        <v>77101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/>
      <c r="K8" s="17"/>
    </row>
    <row r="9" spans="1:11" ht="24" customHeight="1">
      <c r="A9" s="16">
        <v>77101</v>
      </c>
      <c r="B9" s="2" t="s">
        <v>6</v>
      </c>
      <c r="C9" s="117"/>
      <c r="D9" s="1">
        <f t="shared" si="0"/>
        <v>97000</v>
      </c>
      <c r="E9" s="4">
        <v>0</v>
      </c>
      <c r="F9" s="4">
        <v>0</v>
      </c>
      <c r="G9" s="4">
        <v>0</v>
      </c>
      <c r="H9" s="4">
        <v>0</v>
      </c>
      <c r="I9" s="17" t="s">
        <v>63</v>
      </c>
    </row>
    <row r="10" spans="1:11" ht="24" customHeight="1">
      <c r="A10" s="9">
        <v>97000</v>
      </c>
      <c r="B10" s="2" t="s">
        <v>7</v>
      </c>
      <c r="C10" s="117"/>
      <c r="D10" s="1">
        <f t="shared" si="0"/>
        <v>103000</v>
      </c>
      <c r="E10" s="4">
        <v>0</v>
      </c>
      <c r="F10" s="4">
        <v>0</v>
      </c>
      <c r="G10" s="4">
        <f t="shared" si="1"/>
        <v>0</v>
      </c>
      <c r="H10" s="4">
        <f t="shared" si="1"/>
        <v>0</v>
      </c>
      <c r="I10" s="17" t="s">
        <v>63</v>
      </c>
    </row>
    <row r="11" spans="1:11" ht="24" customHeight="1">
      <c r="A11" s="9">
        <v>103000</v>
      </c>
      <c r="B11" s="2" t="s">
        <v>8</v>
      </c>
      <c r="C11" s="117"/>
      <c r="D11" s="1">
        <f t="shared" si="0"/>
        <v>140000</v>
      </c>
      <c r="E11" s="4">
        <v>0</v>
      </c>
      <c r="F11" s="4">
        <v>0</v>
      </c>
      <c r="G11" s="4">
        <f t="shared" si="1"/>
        <v>0</v>
      </c>
      <c r="H11" s="4">
        <f t="shared" si="1"/>
        <v>0</v>
      </c>
      <c r="I11" s="17" t="s">
        <v>63</v>
      </c>
    </row>
    <row r="12" spans="1:11" ht="24" customHeight="1">
      <c r="A12" s="9">
        <v>140000</v>
      </c>
      <c r="B12" s="2" t="s">
        <v>9</v>
      </c>
      <c r="C12" s="117"/>
      <c r="D12" s="1">
        <f t="shared" si="0"/>
        <v>169000</v>
      </c>
      <c r="E12" s="4">
        <v>0</v>
      </c>
      <c r="F12" s="4">
        <v>0</v>
      </c>
      <c r="G12" s="4">
        <f t="shared" si="1"/>
        <v>0</v>
      </c>
      <c r="H12" s="4">
        <f t="shared" si="1"/>
        <v>0</v>
      </c>
      <c r="I12" s="17" t="s">
        <v>63</v>
      </c>
    </row>
    <row r="13" spans="1:11" ht="24" customHeight="1">
      <c r="A13" s="9">
        <v>169000</v>
      </c>
      <c r="B13" s="2" t="s">
        <v>10</v>
      </c>
      <c r="C13" s="117"/>
      <c r="D13" s="1">
        <f t="shared" si="0"/>
        <v>257000</v>
      </c>
      <c r="E13" s="4">
        <v>0</v>
      </c>
      <c r="F13" s="4">
        <v>0</v>
      </c>
      <c r="G13" s="4">
        <f t="shared" si="1"/>
        <v>0</v>
      </c>
      <c r="H13" s="4">
        <f t="shared" si="1"/>
        <v>0</v>
      </c>
      <c r="I13" s="17" t="s">
        <v>63</v>
      </c>
    </row>
    <row r="14" spans="1:11" ht="24" customHeight="1">
      <c r="A14" s="9">
        <v>257000</v>
      </c>
      <c r="B14" s="2" t="s">
        <v>11</v>
      </c>
      <c r="C14" s="117"/>
      <c r="D14" s="1">
        <f t="shared" si="0"/>
        <v>301000</v>
      </c>
      <c r="E14" s="4">
        <v>0</v>
      </c>
      <c r="F14" s="4">
        <v>0</v>
      </c>
      <c r="G14" s="4">
        <f t="shared" si="1"/>
        <v>0</v>
      </c>
      <c r="H14" s="4">
        <f t="shared" si="1"/>
        <v>0</v>
      </c>
      <c r="I14" s="17" t="s">
        <v>63</v>
      </c>
    </row>
    <row r="15" spans="1:11" ht="24" customHeight="1">
      <c r="A15" s="9">
        <v>301000</v>
      </c>
      <c r="B15" s="2" t="s">
        <v>12</v>
      </c>
      <c r="C15" s="117"/>
      <c r="D15" s="1">
        <f t="shared" si="0"/>
        <v>335000</v>
      </c>
      <c r="E15" s="4">
        <v>0</v>
      </c>
      <c r="F15" s="4">
        <v>0</v>
      </c>
      <c r="G15" s="4">
        <f t="shared" si="1"/>
        <v>0</v>
      </c>
      <c r="H15" s="4">
        <f t="shared" si="1"/>
        <v>0</v>
      </c>
      <c r="I15" s="17" t="s">
        <v>63</v>
      </c>
    </row>
    <row r="16" spans="1:11" ht="24" customHeight="1">
      <c r="A16" s="9">
        <v>335000</v>
      </c>
      <c r="B16" s="2" t="s">
        <v>13</v>
      </c>
      <c r="C16" s="117"/>
      <c r="D16" s="1">
        <f t="shared" si="0"/>
        <v>397000</v>
      </c>
      <c r="E16" s="4">
        <v>0</v>
      </c>
      <c r="F16" s="4">
        <v>0</v>
      </c>
      <c r="G16" s="4">
        <f t="shared" si="1"/>
        <v>0</v>
      </c>
      <c r="H16" s="4">
        <f t="shared" si="1"/>
        <v>0</v>
      </c>
      <c r="I16" s="17" t="s">
        <v>63</v>
      </c>
    </row>
    <row r="17" spans="1:9" ht="24" customHeight="1">
      <c r="A17" s="9">
        <v>397000</v>
      </c>
      <c r="B17" s="2" t="s">
        <v>14</v>
      </c>
      <c r="C17" s="117"/>
      <c r="D17" s="1">
        <f t="shared" si="0"/>
        <v>472000</v>
      </c>
      <c r="E17" s="4">
        <v>0</v>
      </c>
      <c r="F17" s="4">
        <v>0</v>
      </c>
      <c r="G17" s="4">
        <f t="shared" si="1"/>
        <v>0</v>
      </c>
      <c r="H17" s="4">
        <f t="shared" si="1"/>
        <v>0</v>
      </c>
      <c r="I17" s="17" t="s">
        <v>63</v>
      </c>
    </row>
    <row r="18" spans="1:9" ht="24" customHeight="1">
      <c r="A18" s="9">
        <v>472000</v>
      </c>
      <c r="B18" s="2" t="s">
        <v>90</v>
      </c>
      <c r="C18" s="117"/>
      <c r="D18" s="3">
        <f t="shared" si="0"/>
        <v>472000</v>
      </c>
      <c r="E18" s="4">
        <v>0</v>
      </c>
      <c r="F18" s="4">
        <v>0</v>
      </c>
      <c r="G18" s="4">
        <f t="shared" si="1"/>
        <v>0</v>
      </c>
      <c r="H18" s="4">
        <f t="shared" si="1"/>
        <v>0</v>
      </c>
      <c r="I18" s="17" t="s">
        <v>63</v>
      </c>
    </row>
    <row r="19" spans="1:9">
      <c r="A19" s="9">
        <v>472000</v>
      </c>
      <c r="B19" s="2" t="s">
        <v>90</v>
      </c>
      <c r="I19" s="17"/>
    </row>
    <row r="20" spans="1:9">
      <c r="I20" s="17"/>
    </row>
    <row r="21" spans="1:9">
      <c r="I21" s="17"/>
    </row>
  </sheetData>
  <mergeCells count="1">
    <mergeCell ref="C5:C18"/>
  </mergeCells>
  <phoneticPr fontId="1"/>
  <pageMargins left="0.7" right="0.7" top="0.75" bottom="0.75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20"/>
  <sheetViews>
    <sheetView view="pageBreakPreview" zoomScale="115" zoomScaleNormal="100" zoomScaleSheetLayoutView="115" workbookViewId="0">
      <selection activeCell="F18" sqref="F18"/>
    </sheetView>
  </sheetViews>
  <sheetFormatPr defaultRowHeight="18.75"/>
  <cols>
    <col min="1" max="1" width="9" style="16"/>
    <col min="2" max="2" width="4.875" style="2" bestFit="1" customWidth="1"/>
    <col min="3" max="3" width="4.875" style="11" customWidth="1"/>
    <col min="4" max="4" width="21.625" style="13" customWidth="1"/>
    <col min="5" max="14" width="8.875" customWidth="1"/>
    <col min="15" max="15" width="8.875" style="18" customWidth="1"/>
  </cols>
  <sheetData>
    <row r="1" spans="1:16" ht="37.5">
      <c r="B1" s="5"/>
      <c r="C1" s="15"/>
      <c r="D1" s="12"/>
      <c r="E1" s="5" t="s">
        <v>69</v>
      </c>
      <c r="F1" s="5" t="s">
        <v>76</v>
      </c>
      <c r="G1" s="7" t="s">
        <v>68</v>
      </c>
      <c r="H1" s="7" t="s">
        <v>67</v>
      </c>
      <c r="I1" s="7" t="s">
        <v>66</v>
      </c>
      <c r="J1" s="7" t="s">
        <v>70</v>
      </c>
      <c r="K1" s="7" t="s">
        <v>71</v>
      </c>
      <c r="L1" s="7" t="s">
        <v>72</v>
      </c>
      <c r="M1" s="7" t="s">
        <v>73</v>
      </c>
      <c r="N1" s="7" t="s">
        <v>74</v>
      </c>
      <c r="O1" s="7" t="s">
        <v>75</v>
      </c>
    </row>
    <row r="2" spans="1:16" ht="24" customHeight="1">
      <c r="B2" s="2" t="s">
        <v>0</v>
      </c>
      <c r="C2" s="11" t="s">
        <v>15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17">
        <v>0</v>
      </c>
    </row>
    <row r="3" spans="1:16" ht="24" customHeight="1">
      <c r="A3" s="16">
        <v>0</v>
      </c>
      <c r="B3" s="2" t="s">
        <v>1</v>
      </c>
      <c r="C3" s="11" t="s">
        <v>16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17">
        <v>0</v>
      </c>
    </row>
    <row r="4" spans="1:16" ht="24" customHeight="1">
      <c r="A4" s="16">
        <v>1</v>
      </c>
      <c r="B4" s="2" t="s">
        <v>2</v>
      </c>
      <c r="C4" s="11" t="s">
        <v>17</v>
      </c>
      <c r="E4" s="4">
        <v>6800</v>
      </c>
      <c r="F4" s="4">
        <v>6700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17">
        <v>0</v>
      </c>
    </row>
    <row r="5" spans="1:16" ht="24" customHeight="1">
      <c r="A5" s="16">
        <v>1</v>
      </c>
      <c r="B5" s="2" t="s">
        <v>3</v>
      </c>
      <c r="C5" s="118" t="s">
        <v>18</v>
      </c>
      <c r="D5" s="14">
        <f>A6</f>
        <v>48600</v>
      </c>
      <c r="E5" s="4">
        <v>8200</v>
      </c>
      <c r="F5" s="4">
        <v>8100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17">
        <v>0</v>
      </c>
    </row>
    <row r="6" spans="1:16" ht="24" customHeight="1">
      <c r="A6" s="16">
        <v>48600</v>
      </c>
      <c r="B6" s="2" t="s">
        <v>4</v>
      </c>
      <c r="C6" s="118"/>
      <c r="D6" s="14">
        <f t="shared" ref="D6:D17" si="0">A7</f>
        <v>58000</v>
      </c>
      <c r="E6" s="4">
        <v>10000</v>
      </c>
      <c r="F6" s="4">
        <v>9900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17">
        <v>0</v>
      </c>
    </row>
    <row r="7" spans="1:16" ht="24" customHeight="1">
      <c r="A7" s="16">
        <v>58000</v>
      </c>
      <c r="B7" s="2" t="s">
        <v>5</v>
      </c>
      <c r="C7" s="118"/>
      <c r="D7" s="14">
        <f t="shared" si="0"/>
        <v>67000</v>
      </c>
      <c r="E7" s="4">
        <v>12800</v>
      </c>
      <c r="F7" s="4">
        <v>12600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17">
        <v>0</v>
      </c>
    </row>
    <row r="8" spans="1:16" ht="24" customHeight="1">
      <c r="A8" s="16">
        <v>67000</v>
      </c>
      <c r="B8" s="2" t="s">
        <v>64</v>
      </c>
      <c r="C8" s="118"/>
      <c r="D8" s="14">
        <f t="shared" si="0"/>
        <v>77101</v>
      </c>
      <c r="E8" s="4">
        <v>16400</v>
      </c>
      <c r="F8" s="4">
        <v>16200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17">
        <v>0</v>
      </c>
      <c r="P8">
        <f>A8-1</f>
        <v>66999</v>
      </c>
    </row>
    <row r="9" spans="1:16" ht="24" customHeight="1">
      <c r="A9" s="16">
        <v>77101</v>
      </c>
      <c r="B9" s="2" t="s">
        <v>6</v>
      </c>
      <c r="C9" s="118"/>
      <c r="D9" s="14">
        <f t="shared" si="0"/>
        <v>97000</v>
      </c>
      <c r="E9" s="4">
        <v>16400</v>
      </c>
      <c r="F9" s="4">
        <v>16200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17" t="s">
        <v>63</v>
      </c>
      <c r="P9">
        <f t="shared" ref="P9:P20" si="1">A9-1</f>
        <v>77100</v>
      </c>
    </row>
    <row r="10" spans="1:16" ht="24" customHeight="1">
      <c r="A10" s="16">
        <v>97000</v>
      </c>
      <c r="B10" s="2" t="s">
        <v>7</v>
      </c>
      <c r="C10" s="118"/>
      <c r="D10" s="14">
        <f t="shared" si="0"/>
        <v>103000</v>
      </c>
      <c r="E10" s="4">
        <v>19600</v>
      </c>
      <c r="F10" s="4">
        <v>19300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17" t="s">
        <v>63</v>
      </c>
      <c r="P10">
        <f t="shared" si="1"/>
        <v>96999</v>
      </c>
    </row>
    <row r="11" spans="1:16" ht="24" customHeight="1">
      <c r="A11" s="16">
        <v>103000</v>
      </c>
      <c r="B11" s="2" t="s">
        <v>8</v>
      </c>
      <c r="C11" s="118"/>
      <c r="D11" s="14">
        <f t="shared" si="0"/>
        <v>140000</v>
      </c>
      <c r="E11" s="4">
        <v>24600</v>
      </c>
      <c r="F11" s="4">
        <v>24200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17" t="s">
        <v>63</v>
      </c>
      <c r="P11">
        <f t="shared" si="1"/>
        <v>102999</v>
      </c>
    </row>
    <row r="12" spans="1:16" ht="24" customHeight="1">
      <c r="A12" s="16">
        <v>140000</v>
      </c>
      <c r="B12" s="2" t="s">
        <v>9</v>
      </c>
      <c r="C12" s="118"/>
      <c r="D12" s="14">
        <f t="shared" si="0"/>
        <v>169000</v>
      </c>
      <c r="E12" s="4">
        <v>33000</v>
      </c>
      <c r="F12" s="4">
        <v>32500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17" t="s">
        <v>63</v>
      </c>
      <c r="P12">
        <f t="shared" si="1"/>
        <v>139999</v>
      </c>
    </row>
    <row r="13" spans="1:16" ht="24" customHeight="1">
      <c r="A13" s="16">
        <v>169000</v>
      </c>
      <c r="B13" s="2" t="s">
        <v>10</v>
      </c>
      <c r="C13" s="118"/>
      <c r="D13" s="14">
        <f t="shared" si="0"/>
        <v>257000</v>
      </c>
      <c r="E13" s="4">
        <v>42000</v>
      </c>
      <c r="F13" s="4">
        <v>41300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17" t="s">
        <v>63</v>
      </c>
      <c r="P13">
        <f t="shared" si="1"/>
        <v>168999</v>
      </c>
    </row>
    <row r="14" spans="1:16" ht="24" customHeight="1">
      <c r="A14" s="16">
        <v>257000</v>
      </c>
      <c r="B14" s="2" t="s">
        <v>11</v>
      </c>
      <c r="C14" s="118"/>
      <c r="D14" s="14">
        <f t="shared" si="0"/>
        <v>301000</v>
      </c>
      <c r="E14" s="4">
        <v>51200</v>
      </c>
      <c r="F14" s="4">
        <v>50400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17" t="s">
        <v>63</v>
      </c>
      <c r="P14">
        <f t="shared" si="1"/>
        <v>256999</v>
      </c>
    </row>
    <row r="15" spans="1:16" ht="24" customHeight="1">
      <c r="A15" s="16">
        <v>301000</v>
      </c>
      <c r="B15" s="2" t="s">
        <v>12</v>
      </c>
      <c r="C15" s="118"/>
      <c r="D15" s="14">
        <f t="shared" si="0"/>
        <v>335000</v>
      </c>
      <c r="E15" s="4">
        <v>56800</v>
      </c>
      <c r="F15" s="4">
        <v>55900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17" t="s">
        <v>63</v>
      </c>
      <c r="P15">
        <f t="shared" si="1"/>
        <v>300999</v>
      </c>
    </row>
    <row r="16" spans="1:16" ht="24" customHeight="1">
      <c r="A16" s="16">
        <v>335000</v>
      </c>
      <c r="B16" s="2" t="s">
        <v>13</v>
      </c>
      <c r="C16" s="118"/>
      <c r="D16" s="14">
        <f t="shared" si="0"/>
        <v>397000</v>
      </c>
      <c r="E16" s="4">
        <v>62200</v>
      </c>
      <c r="F16" s="4">
        <v>61200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17" t="s">
        <v>63</v>
      </c>
      <c r="P16">
        <f t="shared" si="1"/>
        <v>334999</v>
      </c>
    </row>
    <row r="17" spans="1:16" ht="24" customHeight="1">
      <c r="A17" s="16">
        <v>397000</v>
      </c>
      <c r="B17" s="2" t="s">
        <v>14</v>
      </c>
      <c r="C17" s="118"/>
      <c r="D17" s="14">
        <f t="shared" si="0"/>
        <v>472000</v>
      </c>
      <c r="E17" s="4">
        <v>70200</v>
      </c>
      <c r="F17" s="4">
        <v>69100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17" t="s">
        <v>63</v>
      </c>
      <c r="P17">
        <f t="shared" si="1"/>
        <v>396999</v>
      </c>
    </row>
    <row r="18" spans="1:16" ht="24" customHeight="1">
      <c r="A18" s="16">
        <v>472000</v>
      </c>
      <c r="B18" s="2" t="s">
        <v>90</v>
      </c>
      <c r="C18" s="118"/>
      <c r="D18" s="19">
        <f>A19</f>
        <v>472000</v>
      </c>
      <c r="E18" s="4">
        <v>78000</v>
      </c>
      <c r="F18" s="4">
        <v>76800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17" t="s">
        <v>63</v>
      </c>
      <c r="P18">
        <f t="shared" si="1"/>
        <v>471999</v>
      </c>
    </row>
    <row r="19" spans="1:16">
      <c r="A19" s="16">
        <v>472000</v>
      </c>
      <c r="B19" s="2" t="s">
        <v>90</v>
      </c>
      <c r="P19">
        <f t="shared" si="1"/>
        <v>471999</v>
      </c>
    </row>
    <row r="20" spans="1:16">
      <c r="P20">
        <f t="shared" si="1"/>
        <v>-1</v>
      </c>
    </row>
  </sheetData>
  <mergeCells count="1">
    <mergeCell ref="C5:C18"/>
  </mergeCells>
  <phoneticPr fontId="1"/>
  <pageMargins left="0.7" right="0.7" top="0.75" bottom="0.75" header="0.3" footer="0.3"/>
  <pageSetup paperSize="9" scale="5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P25"/>
  <sheetViews>
    <sheetView topLeftCell="F1" workbookViewId="0">
      <selection activeCell="K2" sqref="K2"/>
    </sheetView>
  </sheetViews>
  <sheetFormatPr defaultRowHeight="18.75"/>
  <cols>
    <col min="1" max="1" width="2.5" bestFit="1" customWidth="1"/>
    <col min="2" max="2" width="17.25" style="13" bestFit="1" customWidth="1"/>
    <col min="3" max="3" width="5.625" customWidth="1"/>
    <col min="4" max="4" width="3.5" bestFit="1" customWidth="1"/>
    <col min="5" max="5" width="27.625" style="13" customWidth="1"/>
    <col min="6" max="6" width="9" style="13" bestFit="1" customWidth="1"/>
    <col min="7" max="7" width="9" style="13" customWidth="1"/>
    <col min="9" max="9" width="3.5" bestFit="1" customWidth="1"/>
    <col min="10" max="10" width="23" style="13" bestFit="1" customWidth="1"/>
    <col min="11" max="11" width="3.5" style="2" bestFit="1" customWidth="1"/>
    <col min="12" max="12" width="27.25" style="24" customWidth="1"/>
    <col min="13" max="13" width="21.125" style="26" customWidth="1"/>
    <col min="14" max="14" width="16.625" style="26" customWidth="1"/>
  </cols>
  <sheetData>
    <row r="1" spans="1:16">
      <c r="A1">
        <v>1</v>
      </c>
      <c r="B1" s="22"/>
      <c r="D1">
        <v>1</v>
      </c>
      <c r="E1" s="22"/>
      <c r="F1" s="22"/>
      <c r="G1" s="22"/>
      <c r="I1">
        <v>1</v>
      </c>
      <c r="J1" s="22" t="s">
        <v>48</v>
      </c>
      <c r="K1" s="21">
        <v>0</v>
      </c>
      <c r="L1" s="23" t="str">
        <f t="shared" ref="L1:L22" si="0">J1&amp;K1</f>
        <v>保育所0</v>
      </c>
      <c r="M1" s="25" t="s">
        <v>49</v>
      </c>
      <c r="N1" s="25"/>
      <c r="P1" s="20" t="s">
        <v>19</v>
      </c>
    </row>
    <row r="2" spans="1:16">
      <c r="A2">
        <v>2</v>
      </c>
      <c r="B2" s="22" t="s">
        <v>28</v>
      </c>
      <c r="D2">
        <v>2</v>
      </c>
      <c r="E2" s="22" t="s">
        <v>48</v>
      </c>
      <c r="F2" s="22" t="s">
        <v>117</v>
      </c>
      <c r="G2" s="22" t="s">
        <v>118</v>
      </c>
      <c r="I2">
        <v>2</v>
      </c>
      <c r="J2" s="22" t="s">
        <v>48</v>
      </c>
      <c r="K2" s="21">
        <v>3</v>
      </c>
      <c r="L2" s="23" t="str">
        <f t="shared" si="0"/>
        <v>保育所3</v>
      </c>
      <c r="M2" s="25" t="s">
        <v>50</v>
      </c>
      <c r="N2" s="25"/>
      <c r="P2" s="20" t="s">
        <v>20</v>
      </c>
    </row>
    <row r="3" spans="1:16">
      <c r="A3">
        <v>3</v>
      </c>
      <c r="B3" s="22" t="s">
        <v>26</v>
      </c>
      <c r="D3">
        <v>3</v>
      </c>
      <c r="E3" s="22" t="s">
        <v>119</v>
      </c>
      <c r="F3" s="22" t="s">
        <v>117</v>
      </c>
      <c r="G3" s="22" t="s">
        <v>118</v>
      </c>
      <c r="I3">
        <v>3</v>
      </c>
      <c r="J3" s="22" t="s">
        <v>126</v>
      </c>
      <c r="K3" s="21">
        <v>0</v>
      </c>
      <c r="L3" s="23" t="str">
        <f t="shared" si="0"/>
        <v>認定こども園【保育利用】0</v>
      </c>
      <c r="M3" s="25" t="s">
        <v>49</v>
      </c>
      <c r="N3" s="25"/>
    </row>
    <row r="4" spans="1:16">
      <c r="A4">
        <v>4</v>
      </c>
      <c r="B4" s="22" t="s">
        <v>41</v>
      </c>
      <c r="D4">
        <v>4</v>
      </c>
      <c r="E4" s="22" t="s">
        <v>120</v>
      </c>
      <c r="F4" s="22"/>
      <c r="G4" s="22"/>
      <c r="I4">
        <v>4</v>
      </c>
      <c r="J4" s="22" t="s">
        <v>126</v>
      </c>
      <c r="K4" s="21">
        <v>3</v>
      </c>
      <c r="L4" s="23" t="str">
        <f t="shared" si="0"/>
        <v>認定こども園【保育利用】3</v>
      </c>
      <c r="M4" s="25" t="s">
        <v>50</v>
      </c>
      <c r="N4" s="25"/>
    </row>
    <row r="5" spans="1:16">
      <c r="A5">
        <v>5</v>
      </c>
      <c r="B5" s="22" t="s">
        <v>42</v>
      </c>
      <c r="D5">
        <v>5</v>
      </c>
      <c r="E5" s="22" t="s">
        <v>121</v>
      </c>
      <c r="F5" s="22"/>
      <c r="G5" s="22"/>
      <c r="I5">
        <v>5</v>
      </c>
      <c r="J5" s="22" t="s">
        <v>131</v>
      </c>
      <c r="K5" s="21">
        <v>3</v>
      </c>
      <c r="L5" s="23" t="str">
        <f t="shared" si="0"/>
        <v>認定こども園【教育利用】3</v>
      </c>
      <c r="M5" s="25" t="s">
        <v>51</v>
      </c>
      <c r="N5" s="25"/>
    </row>
    <row r="6" spans="1:16">
      <c r="D6">
        <v>6</v>
      </c>
      <c r="E6" s="22" t="s">
        <v>122</v>
      </c>
      <c r="F6" s="22"/>
      <c r="G6" s="22"/>
      <c r="I6">
        <v>6</v>
      </c>
      <c r="J6" s="22" t="s">
        <v>127</v>
      </c>
      <c r="K6" s="21">
        <v>3</v>
      </c>
      <c r="L6" s="23" t="str">
        <f t="shared" si="0"/>
        <v>幼稚園【新制度】3</v>
      </c>
      <c r="M6" s="25" t="s">
        <v>51</v>
      </c>
      <c r="N6" s="25"/>
    </row>
    <row r="7" spans="1:16">
      <c r="D7">
        <v>7</v>
      </c>
      <c r="E7" s="22" t="s">
        <v>39</v>
      </c>
      <c r="F7" s="22" t="s">
        <v>117</v>
      </c>
      <c r="G7" s="22" t="s">
        <v>118</v>
      </c>
      <c r="I7">
        <v>7</v>
      </c>
      <c r="J7" s="22" t="s">
        <v>128</v>
      </c>
      <c r="K7" s="21">
        <v>3</v>
      </c>
      <c r="L7" s="23" t="str">
        <f t="shared" si="0"/>
        <v>幼稚園【私学助成】3</v>
      </c>
      <c r="M7" s="25" t="str">
        <f>"新1号"&amp;CHAR(10)&amp;"又は新2号・新3号"</f>
        <v>新1号
又は新2号・新3号</v>
      </c>
      <c r="N7" s="25" t="s">
        <v>80</v>
      </c>
    </row>
    <row r="8" spans="1:16">
      <c r="D8">
        <v>8</v>
      </c>
      <c r="E8" s="22" t="s">
        <v>123</v>
      </c>
      <c r="F8" s="22"/>
      <c r="G8" s="22"/>
      <c r="I8">
        <v>8</v>
      </c>
      <c r="J8" s="22" t="s">
        <v>39</v>
      </c>
      <c r="K8" s="21">
        <v>0</v>
      </c>
      <c r="L8" s="23" t="str">
        <f t="shared" si="0"/>
        <v>地域型保育事業0</v>
      </c>
      <c r="M8" s="25" t="s">
        <v>49</v>
      </c>
      <c r="N8" s="25"/>
    </row>
    <row r="9" spans="1:16">
      <c r="D9">
        <v>9</v>
      </c>
      <c r="E9" s="22" t="s">
        <v>125</v>
      </c>
      <c r="F9" s="22"/>
      <c r="G9" s="22"/>
      <c r="I9">
        <v>9</v>
      </c>
      <c r="J9" s="22" t="s">
        <v>40</v>
      </c>
      <c r="K9" s="21">
        <v>3</v>
      </c>
      <c r="L9" s="23" t="str">
        <f t="shared" si="0"/>
        <v>在園していない3</v>
      </c>
      <c r="M9" s="25" t="s">
        <v>62</v>
      </c>
      <c r="N9" s="25"/>
    </row>
    <row r="10" spans="1:16">
      <c r="D10">
        <v>10</v>
      </c>
      <c r="E10" s="22" t="s">
        <v>92</v>
      </c>
      <c r="F10" s="22"/>
      <c r="G10" s="22"/>
      <c r="I10">
        <v>10</v>
      </c>
      <c r="J10" s="22" t="s">
        <v>40</v>
      </c>
      <c r="K10" s="21">
        <v>0</v>
      </c>
      <c r="L10" s="23" t="str">
        <f t="shared" si="0"/>
        <v>在園していない0</v>
      </c>
      <c r="M10" s="25" t="s">
        <v>62</v>
      </c>
      <c r="N10" s="25"/>
    </row>
    <row r="11" spans="1:16">
      <c r="D11">
        <v>11</v>
      </c>
      <c r="E11" s="22" t="s">
        <v>40</v>
      </c>
      <c r="F11" s="22"/>
      <c r="G11" s="22"/>
      <c r="I11">
        <v>11</v>
      </c>
      <c r="J11" s="22" t="s">
        <v>78</v>
      </c>
      <c r="K11" s="21">
        <v>10</v>
      </c>
      <c r="L11" s="23" t="str">
        <f t="shared" si="0"/>
        <v>小学校10</v>
      </c>
      <c r="M11" s="25" t="s">
        <v>62</v>
      </c>
      <c r="N11" s="25"/>
    </row>
    <row r="12" spans="1:16">
      <c r="D12">
        <v>12</v>
      </c>
      <c r="E12" s="22" t="s">
        <v>61</v>
      </c>
      <c r="F12" s="22"/>
      <c r="G12" s="22"/>
      <c r="I12">
        <v>12</v>
      </c>
      <c r="J12" s="22" t="s">
        <v>78</v>
      </c>
      <c r="K12" s="21">
        <v>7</v>
      </c>
      <c r="L12" s="23" t="str">
        <f t="shared" si="0"/>
        <v>小学校7</v>
      </c>
      <c r="M12" s="25" t="s">
        <v>62</v>
      </c>
      <c r="N12" s="25"/>
    </row>
    <row r="13" spans="1:16">
      <c r="E13" s="22" t="s">
        <v>134</v>
      </c>
      <c r="F13" s="22"/>
      <c r="G13" s="22"/>
      <c r="I13">
        <v>13</v>
      </c>
      <c r="J13" s="22" t="s">
        <v>134</v>
      </c>
      <c r="K13" s="21">
        <v>10</v>
      </c>
      <c r="L13" s="23" t="str">
        <f t="shared" si="0"/>
        <v>その他10</v>
      </c>
      <c r="M13" s="25" t="s">
        <v>62</v>
      </c>
      <c r="N13" s="25"/>
    </row>
    <row r="14" spans="1:16">
      <c r="I14">
        <v>14</v>
      </c>
      <c r="J14" s="22" t="s">
        <v>79</v>
      </c>
      <c r="K14" s="21">
        <v>3</v>
      </c>
      <c r="L14" s="23" t="str">
        <f>J14&amp;K14</f>
        <v>認可外保育施設等3</v>
      </c>
      <c r="M14" s="25" t="s">
        <v>83</v>
      </c>
      <c r="N14" s="25" t="s">
        <v>81</v>
      </c>
    </row>
    <row r="15" spans="1:16">
      <c r="I15">
        <v>15</v>
      </c>
      <c r="J15" s="22" t="s">
        <v>79</v>
      </c>
      <c r="K15" s="21">
        <v>0</v>
      </c>
      <c r="L15" s="23" t="str">
        <f t="shared" si="0"/>
        <v>認可外保育施設等0</v>
      </c>
      <c r="M15" s="25" t="s">
        <v>84</v>
      </c>
      <c r="N15" s="25" t="s">
        <v>82</v>
      </c>
    </row>
    <row r="16" spans="1:16">
      <c r="I16">
        <v>16</v>
      </c>
      <c r="J16" s="22" t="s">
        <v>129</v>
      </c>
      <c r="K16" s="21">
        <v>3</v>
      </c>
      <c r="L16" s="23" t="str">
        <f t="shared" si="0"/>
        <v>認可外保育施設等【企業主導型以外】3</v>
      </c>
      <c r="M16" s="25" t="s">
        <v>83</v>
      </c>
      <c r="N16" s="25" t="s">
        <v>86</v>
      </c>
    </row>
    <row r="17" spans="9:14">
      <c r="I17">
        <v>17</v>
      </c>
      <c r="J17" s="22" t="s">
        <v>129</v>
      </c>
      <c r="K17" s="21">
        <v>0</v>
      </c>
      <c r="L17" s="23" t="str">
        <f t="shared" si="0"/>
        <v>認可外保育施設等【企業主導型以外】0</v>
      </c>
      <c r="M17" s="25" t="s">
        <v>84</v>
      </c>
      <c r="N17" s="25" t="s">
        <v>87</v>
      </c>
    </row>
    <row r="18" spans="9:14">
      <c r="I18">
        <v>18</v>
      </c>
      <c r="J18" s="22" t="s">
        <v>124</v>
      </c>
      <c r="K18" s="21">
        <v>3</v>
      </c>
      <c r="L18" s="23" t="str">
        <f t="shared" si="0"/>
        <v>認可外保育施設等【企業主導型】3</v>
      </c>
      <c r="M18" s="25" t="s">
        <v>50</v>
      </c>
      <c r="N18" s="25" t="s">
        <v>88</v>
      </c>
    </row>
    <row r="19" spans="9:14">
      <c r="I19">
        <v>19</v>
      </c>
      <c r="J19" s="22" t="s">
        <v>124</v>
      </c>
      <c r="K19" s="21">
        <v>0</v>
      </c>
      <c r="L19" s="23" t="str">
        <f t="shared" si="0"/>
        <v>認可外保育施設等【企業主導型】0</v>
      </c>
      <c r="M19" s="25" t="s">
        <v>49</v>
      </c>
      <c r="N19" s="25" t="s">
        <v>88</v>
      </c>
    </row>
    <row r="20" spans="9:14">
      <c r="I20">
        <v>20</v>
      </c>
      <c r="J20" s="22" t="s">
        <v>91</v>
      </c>
      <c r="K20" s="21">
        <v>3</v>
      </c>
      <c r="L20" s="23" t="str">
        <f t="shared" si="0"/>
        <v>障がい児通所施設等3</v>
      </c>
      <c r="M20" s="25" t="s">
        <v>62</v>
      </c>
      <c r="N20" s="25"/>
    </row>
    <row r="21" spans="9:14">
      <c r="I21">
        <v>21</v>
      </c>
      <c r="J21" s="22" t="s">
        <v>91</v>
      </c>
      <c r="K21" s="21">
        <v>0</v>
      </c>
      <c r="L21" s="23" t="str">
        <f t="shared" si="0"/>
        <v>障がい児通所施設等0</v>
      </c>
      <c r="M21" s="25" t="s">
        <v>62</v>
      </c>
      <c r="N21" s="25"/>
    </row>
    <row r="22" spans="9:14">
      <c r="I22">
        <v>22</v>
      </c>
      <c r="J22" s="22" t="s">
        <v>133</v>
      </c>
      <c r="K22" s="21">
        <v>99</v>
      </c>
      <c r="L22" s="23" t="str">
        <f t="shared" si="0"/>
        <v>選択してください99</v>
      </c>
      <c r="M22" s="25" t="s">
        <v>62</v>
      </c>
      <c r="N22" s="25"/>
    </row>
    <row r="23" spans="9:14">
      <c r="J23"/>
      <c r="K23"/>
      <c r="L23"/>
      <c r="M23"/>
      <c r="N23"/>
    </row>
    <row r="24" spans="9:14">
      <c r="J24"/>
      <c r="K24"/>
      <c r="L24"/>
      <c r="M24"/>
      <c r="N24"/>
    </row>
    <row r="25" spans="9:14">
      <c r="J25"/>
      <c r="K25"/>
      <c r="L25"/>
      <c r="M25"/>
      <c r="N25"/>
    </row>
  </sheetData>
  <phoneticPr fontId="1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baseType="lpstr" size="12">
      <vt:lpstr>使用するにあたっての確認事項</vt:lpstr>
      <vt:lpstr>令和8年度　保育料シミュレーション</vt:lpstr>
      <vt:lpstr>様式</vt:lpstr>
      <vt:lpstr>Ver情報</vt:lpstr>
      <vt:lpstr>1号</vt:lpstr>
      <vt:lpstr>2号</vt:lpstr>
      <vt:lpstr>3号</vt:lpstr>
      <vt:lpstr>区分表</vt:lpstr>
      <vt:lpstr>地域型保育事業</vt:lpstr>
      <vt:lpstr>認定こども園【保育利用】</vt:lpstr>
      <vt:lpstr>保育所</vt:lpstr>
      <vt:lpstr>保育必要量の要件が不要な施設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2026-03-16T04:54:31Z</dcterms:modified>
</cp:coreProperties>
</file>